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nordea-my.sharepoint.com/personal/andreas_larsson_nordea_com/Documents/Documents/"/>
    </mc:Choice>
  </mc:AlternateContent>
  <xr:revisionPtr revIDLastSave="171" documentId="13_ncr:1_{DE0760B0-F3C6-44B8-B9B0-2F8C1A516361}" xr6:coauthVersionLast="45" xr6:coauthVersionMax="45" xr10:uidLastSave="{AF4B3877-F05F-40C4-949D-96E653220577}"/>
  <bookViews>
    <workbookView xWindow="-108" yWindow="-108" windowWidth="23256" windowHeight="12576" tabRatio="933" firstSheet="2" activeTab="2" xr2:uid="{00000000-000D-0000-FFFF-FFFF00000000}"/>
  </bookViews>
  <sheets>
    <sheet name="Restatement Group" sheetId="654" state="hidden" r:id="rId1"/>
    <sheet name="PeB Total excl SB" sheetId="663" state="hidden" r:id="rId2"/>
    <sheet name="PeB Total" sheetId="73" r:id="rId3"/>
    <sheet name="PeB DK" sheetId="63" state="hidden" r:id="rId4"/>
    <sheet name="PeB FI" sheetId="66" state="hidden" r:id="rId5"/>
    <sheet name="PeB NO" sheetId="64" state="hidden" r:id="rId6"/>
    <sheet name="PeB SE" sheetId="65" state="hidden" r:id="rId7"/>
    <sheet name="Banking Baltics" sheetId="518" state="hidden" r:id="rId8"/>
    <sheet name="PeB Other" sheetId="632" state="hidden" r:id="rId9"/>
    <sheet name="CBB Total excl SB" sheetId="664" state="hidden" r:id="rId10"/>
    <sheet name="PeB Spec" sheetId="676" r:id="rId11"/>
    <sheet name="BB Total" sheetId="655" r:id="rId12"/>
    <sheet name="BB Spec" sheetId="667" r:id="rId13"/>
    <sheet name="Comm Banking" sheetId="656" state="hidden" r:id="rId14"/>
    <sheet name="Bus Banking" sheetId="657" state="hidden" r:id="rId15"/>
    <sheet name="CBB Other" sheetId="658" state="hidden" r:id="rId16"/>
    <sheet name="LC&amp;I Total" sheetId="520" r:id="rId17"/>
    <sheet name="LC&amp;I Spec" sheetId="665" r:id="rId18"/>
    <sheet name="Corporate Institutional Banking" sheetId="513" state="hidden" r:id="rId19"/>
    <sheet name="Shipping" sheetId="508" state="hidden" r:id="rId20"/>
    <sheet name="Banking Russia" sheetId="522" state="hidden" r:id="rId21"/>
    <sheet name="Wholesalebanking other" sheetId="521" state="hidden" r:id="rId22"/>
    <sheet name="AWM Total" sheetId="524" r:id="rId23"/>
    <sheet name="AuM" sheetId="639" r:id="rId24"/>
    <sheet name="Asset Management" sheetId="58" r:id="rId25"/>
    <sheet name="Wealth Management" sheetId="523" r:id="rId26"/>
    <sheet name="PB Spec" sheetId="678" r:id="rId27"/>
    <sheet name="Life &amp; Pension" sheetId="607" r:id="rId28"/>
    <sheet name="GCC" sheetId="29" r:id="rId29"/>
    <sheet name="PeB DK Swe" sheetId="568" state="hidden" r:id="rId30"/>
    <sheet name="PeB FI Swe" sheetId="569" state="hidden" r:id="rId31"/>
    <sheet name="PeB NO Swe" sheetId="570" state="hidden" r:id="rId32"/>
    <sheet name="PeB SE Swe" sheetId="571" state="hidden" r:id="rId33"/>
    <sheet name="Banking Baltics Swe" sheetId="573" state="hidden" r:id="rId34"/>
    <sheet name="PeB Other Swe" sheetId="635" state="hidden" r:id="rId35"/>
    <sheet name="Comm Banking SE" sheetId="660" state="hidden" r:id="rId36"/>
    <sheet name="Bus Banking SE" sheetId="661" state="hidden" r:id="rId37"/>
    <sheet name="CBB Other SE" sheetId="662" state="hidden" r:id="rId38"/>
    <sheet name="CIB Swe" sheetId="575" state="hidden" r:id="rId39"/>
    <sheet name="Shipping Swe" sheetId="576" state="hidden" r:id="rId40"/>
    <sheet name="Banking Russia Swe" sheetId="579" state="hidden" r:id="rId41"/>
    <sheet name="Wholesale Other Swe" sheetId="578" state="hidden" r:id="rId42"/>
  </sheets>
  <externalReferences>
    <externalReference r:id="rId43"/>
    <externalReference r:id="rId44"/>
    <externalReference r:id="rId45"/>
  </externalReferences>
  <definedNames>
    <definedName name="_Key1" localSheetId="23" hidden="1">'[1]Work Sheet'!#REF!</definedName>
    <definedName name="_Key1" localSheetId="12" hidden="1">'[1]Work Sheet'!#REF!</definedName>
    <definedName name="_Key1" localSheetId="11" hidden="1">'[1]Work Sheet'!#REF!</definedName>
    <definedName name="_Key1" localSheetId="14" hidden="1">'[1]Work Sheet'!#REF!</definedName>
    <definedName name="_Key1" localSheetId="15" hidden="1">'[1]Work Sheet'!#REF!</definedName>
    <definedName name="_Key1" localSheetId="13" hidden="1">'[1]Work Sheet'!#REF!</definedName>
    <definedName name="_Key1" localSheetId="26" hidden="1">'[1]Work Sheet'!#REF!</definedName>
    <definedName name="_Key1" localSheetId="10" hidden="1">'[1]Work Sheet'!#REF!</definedName>
    <definedName name="_Key1" localSheetId="0" hidden="1">'[1]Work Sheet'!#REF!</definedName>
    <definedName name="_Key1" hidden="1">'[1]Work Sheet'!#REF!</definedName>
    <definedName name="_Key2" localSheetId="23" hidden="1">'[1]Work Sheet'!#REF!</definedName>
    <definedName name="_Key2" localSheetId="12" hidden="1">'[1]Work Sheet'!#REF!</definedName>
    <definedName name="_Key2" localSheetId="11" hidden="1">'[1]Work Sheet'!#REF!</definedName>
    <definedName name="_Key2" localSheetId="14" hidden="1">'[1]Work Sheet'!#REF!</definedName>
    <definedName name="_Key2" localSheetId="15" hidden="1">'[1]Work Sheet'!#REF!</definedName>
    <definedName name="_Key2" localSheetId="13" hidden="1">'[1]Work Sheet'!#REF!</definedName>
    <definedName name="_Key2" localSheetId="26" hidden="1">'[1]Work Sheet'!#REF!</definedName>
    <definedName name="_Key2" localSheetId="10" hidden="1">'[1]Work Sheet'!#REF!</definedName>
    <definedName name="_Key2" localSheetId="0" hidden="1">'[1]Work Sheet'!#REF!</definedName>
    <definedName name="_Key2" hidden="1">'[1]Work Sheet'!#REF!</definedName>
    <definedName name="_Order1" hidden="1">255</definedName>
    <definedName name="_Order2" hidden="1">255</definedName>
    <definedName name="_Sort" localSheetId="23" hidden="1">'[1]Work Sheet'!#REF!</definedName>
    <definedName name="_Sort" localSheetId="12" hidden="1">'[1]Work Sheet'!#REF!</definedName>
    <definedName name="_Sort" localSheetId="11" hidden="1">'[1]Work Sheet'!#REF!</definedName>
    <definedName name="_Sort" localSheetId="14" hidden="1">'[1]Work Sheet'!#REF!</definedName>
    <definedName name="_Sort" localSheetId="15" hidden="1">'[1]Work Sheet'!#REF!</definedName>
    <definedName name="_Sort" localSheetId="13" hidden="1">'[1]Work Sheet'!#REF!</definedName>
    <definedName name="_Sort" localSheetId="26" hidden="1">'[1]Work Sheet'!#REF!</definedName>
    <definedName name="_Sort" localSheetId="10" hidden="1">'[1]Work Sheet'!#REF!</definedName>
    <definedName name="_Sort" localSheetId="0" hidden="1">'[1]Work Sheet'!#REF!</definedName>
    <definedName name="_Sort" hidden="1">'[1]Work Sheet'!#REF!</definedName>
    <definedName name="a" hidden="1">'[1]Work Sheet'!#REF!</definedName>
    <definedName name="as" localSheetId="24" hidden="1">{"5 * utfall + budget",#N/A,FALSE,"T-0298";"5 * bolag",#N/A,FALSE,"T-0298";"Unibank, utfall alla",#N/A,FALSE,"T-0298";#N/A,#N/A,FALSE,"Koncernskulder";#N/A,#N/A,FALSE,"Koncernfakturering"}</definedName>
    <definedName name="as" localSheetId="23" hidden="1">{"5 * utfall + budget",#N/A,FALSE,"T-0298";"5 * bolag",#N/A,FALSE,"T-0298";"Unibank, utfall alla",#N/A,FALSE,"T-0298";#N/A,#N/A,FALSE,"Koncernskulder";#N/A,#N/A,FALSE,"Koncernfakturering"}</definedName>
    <definedName name="as" localSheetId="11" hidden="1">{"5 * utfall + budget",#N/A,FALSE,"T-0298";"5 * bolag",#N/A,FALSE,"T-0298";"Unibank, utfall alla",#N/A,FALSE,"T-0298";#N/A,#N/A,FALSE,"Koncernskulder";#N/A,#N/A,FALSE,"Koncernfakturering"}</definedName>
    <definedName name="as" localSheetId="14" hidden="1">{"5 * utfall + budget",#N/A,FALSE,"T-0298";"5 * bolag",#N/A,FALSE,"T-0298";"Unibank, utfall alla",#N/A,FALSE,"T-0298";#N/A,#N/A,FALSE,"Koncernskulder";#N/A,#N/A,FALSE,"Koncernfakturering"}</definedName>
    <definedName name="as" localSheetId="15" hidden="1">{"5 * utfall + budget",#N/A,FALSE,"T-0298";"5 * bolag",#N/A,FALSE,"T-0298";"Unibank, utfall alla",#N/A,FALSE,"T-0298";#N/A,#N/A,FALSE,"Koncernskulder";#N/A,#N/A,FALSE,"Koncernfakturering"}</definedName>
    <definedName name="as" localSheetId="38" hidden="1">{"5 * utfall + budget",#N/A,FALSE,"T-0298";"5 * bolag",#N/A,FALSE,"T-0298";"Unibank, utfall alla",#N/A,FALSE,"T-0298";#N/A,#N/A,FALSE,"Koncernskulder";#N/A,#N/A,FALSE,"Koncernfakturering"}</definedName>
    <definedName name="as" localSheetId="13" hidden="1">{"5 * utfall + budget",#N/A,FALSE,"T-0298";"5 * bolag",#N/A,FALSE,"T-0298";"Unibank, utfall alla",#N/A,FALSE,"T-0298";#N/A,#N/A,FALSE,"Koncernskulder";#N/A,#N/A,FALSE,"Koncernfakturering"}</definedName>
    <definedName name="as" localSheetId="18" hidden="1">{"5 * utfall + budget",#N/A,FALSE,"T-0298";"5 * bolag",#N/A,FALSE,"T-0298";"Unibank, utfall alla",#N/A,FALSE,"T-0298";#N/A,#N/A,FALSE,"Koncernskulder";#N/A,#N/A,FALSE,"Koncernfakturering"}</definedName>
    <definedName name="as" localSheetId="3" hidden="1">{"5 * utfall + budget",#N/A,FALSE,"T-0298";"5 * bolag",#N/A,FALSE,"T-0298";"Unibank, utfall alla",#N/A,FALSE,"T-0298";#N/A,#N/A,FALSE,"Koncernskulder";#N/A,#N/A,FALSE,"Koncernfakturering"}</definedName>
    <definedName name="as" localSheetId="29" hidden="1">{"5 * utfall + budget",#N/A,FALSE,"T-0298";"5 * bolag",#N/A,FALSE,"T-0298";"Unibank, utfall alla",#N/A,FALSE,"T-0298";#N/A,#N/A,FALSE,"Koncernskulder";#N/A,#N/A,FALSE,"Koncernfakturering"}</definedName>
    <definedName name="as" localSheetId="4" hidden="1">{"5 * utfall + budget",#N/A,FALSE,"T-0298";"5 * bolag",#N/A,FALSE,"T-0298";"Unibank, utfall alla",#N/A,FALSE,"T-0298";#N/A,#N/A,FALSE,"Koncernskulder";#N/A,#N/A,FALSE,"Koncernfakturering"}</definedName>
    <definedName name="as" localSheetId="30" hidden="1">{"5 * utfall + budget",#N/A,FALSE,"T-0298";"5 * bolag",#N/A,FALSE,"T-0298";"Unibank, utfall alla",#N/A,FALSE,"T-0298";#N/A,#N/A,FALSE,"Koncernskulder";#N/A,#N/A,FALSE,"Koncernfakturering"}</definedName>
    <definedName name="as" localSheetId="5" hidden="1">{"5 * utfall + budget",#N/A,FALSE,"T-0298";"5 * bolag",#N/A,FALSE,"T-0298";"Unibank, utfall alla",#N/A,FALSE,"T-0298";#N/A,#N/A,FALSE,"Koncernskulder";#N/A,#N/A,FALSE,"Koncernfakturering"}</definedName>
    <definedName name="as" localSheetId="31" hidden="1">{"5 * utfall + budget",#N/A,FALSE,"T-0298";"5 * bolag",#N/A,FALSE,"T-0298";"Unibank, utfall alla",#N/A,FALSE,"T-0298";#N/A,#N/A,FALSE,"Koncernskulder";#N/A,#N/A,FALSE,"Koncernfakturering"}</definedName>
    <definedName name="as" localSheetId="6" hidden="1">{"5 * utfall + budget",#N/A,FALSE,"T-0298";"5 * bolag",#N/A,FALSE,"T-0298";"Unibank, utfall alla",#N/A,FALSE,"T-0298";#N/A,#N/A,FALSE,"Koncernskulder";#N/A,#N/A,FALSE,"Koncernfakturering"}</definedName>
    <definedName name="as" localSheetId="32" hidden="1">{"5 * utfall + budget",#N/A,FALSE,"T-0298";"5 * bolag",#N/A,FALSE,"T-0298";"Unibank, utfall alla",#N/A,FALSE,"T-0298";#N/A,#N/A,FALSE,"Koncernskulder";#N/A,#N/A,FALSE,"Koncernfakturering"}</definedName>
    <definedName name="as" localSheetId="2" hidden="1">{"5 * utfall + budget",#N/A,FALSE,"T-0298";"5 * bolag",#N/A,FALSE,"T-0298";"Unibank, utfall alla",#N/A,FALSE,"T-0298";#N/A,#N/A,FALSE,"Koncernskulder";#N/A,#N/A,FALSE,"Koncernfakturering"}</definedName>
    <definedName name="as" localSheetId="0" hidden="1">{"5 * utfall + budget",#N/A,FALSE,"T-0298";"5 * bolag",#N/A,FALSE,"T-0298";"Unibank, utfall alla",#N/A,FALSE,"T-0298";#N/A,#N/A,FALSE,"Koncernskulder";#N/A,#N/A,FALSE,"Koncernfakturering"}</definedName>
    <definedName name="as" localSheetId="19" hidden="1">{"5 * utfall + budget",#N/A,FALSE,"T-0298";"5 * bolag",#N/A,FALSE,"T-0298";"Unibank, utfall alla",#N/A,FALSE,"T-0298";#N/A,#N/A,FALSE,"Koncernskulder";#N/A,#N/A,FALSE,"Koncernfakturering"}</definedName>
    <definedName name="as" localSheetId="39" hidden="1">{"5 * utfall + budget",#N/A,FALSE,"T-0298";"5 * bolag",#N/A,FALSE,"T-0298";"Unibank, utfall alla",#N/A,FALSE,"T-0298";#N/A,#N/A,FALSE,"Koncernskulder";#N/A,#N/A,FALSE,"Koncernfakturering"}</definedName>
    <definedName name="as" hidden="1">{"5 * utfall + budget",#N/A,FALSE,"T-0298";"5 * bolag",#N/A,FALSE,"T-0298";"Unibank, utfall alla",#N/A,FALSE,"T-0298";#N/A,#N/A,FALSE,"Koncernskulder";#N/A,#N/A,FALSE,"Koncernfakturering"}</definedName>
    <definedName name="Asset" localSheetId="0">'[2]Asset management'!$A$1:$Z$53</definedName>
    <definedName name="Asset">'Asset Management'!$A$1:$G$22</definedName>
    <definedName name="AUMs" localSheetId="0">[2]AUM!$A$1:$AL$46</definedName>
    <definedName name="AUMs">AuM!$A$1:$I$10</definedName>
    <definedName name="b" hidden="1">'[1]Work Sheet'!#REF!</definedName>
    <definedName name="bankBaltics" localSheetId="0">'[2]Banking Baltics'!$A$1:$O$56</definedName>
    <definedName name="bankBaltics">'Banking Baltics'!$A$1:$O$57</definedName>
    <definedName name="bankingRussia" localSheetId="0">'[2]Banking Russia'!$A$1:$Q$29</definedName>
    <definedName name="bankingRussia">'Banking Russia'!$A$1:$Q$30</definedName>
    <definedName name="bankPoland" localSheetId="12">#REF!</definedName>
    <definedName name="bankPoland" localSheetId="11">#REF!</definedName>
    <definedName name="bankPoland" localSheetId="14">#REF!</definedName>
    <definedName name="bankPoland" localSheetId="15">#REF!</definedName>
    <definedName name="bankPoland" localSheetId="13">#REF!</definedName>
    <definedName name="bankPoland" localSheetId="26">#REF!</definedName>
    <definedName name="bankPoland" localSheetId="8">'PeB Other'!$A$1:$O$26</definedName>
    <definedName name="bankPoland" localSheetId="34">'PeB Other Swe'!$A$1:$Q$26</definedName>
    <definedName name="bankPoland" localSheetId="10">#REF!</definedName>
    <definedName name="bankPoland" localSheetId="0">#REF!</definedName>
    <definedName name="bankPoland">#REF!</definedName>
    <definedName name="Bus_Banking">'Bus Banking'!$A$1:$R$30</definedName>
    <definedName name="CBB" localSheetId="10" hidden="1">'[1]Work Sheet'!#REF!</definedName>
    <definedName name="CBB" hidden="1">'[1]Work Sheet'!#REF!</definedName>
    <definedName name="CBB_Other">'CBB Other'!$A$1:$R$30</definedName>
    <definedName name="CBB_Total">'BB Total'!$A$1:$G$22</definedName>
    <definedName name="CMB" localSheetId="0">'[2]Corporate Institutional Banking'!$A$1:$O$51</definedName>
    <definedName name="CMB">'Corporate Institutional Banking'!$A$1:$O$52</definedName>
    <definedName name="Comm_Banking">'Comm Banking'!$A$1:$R$30</definedName>
    <definedName name="cru_ytd">#REF!</definedName>
    <definedName name="cru_ytd_eng">#REF!</definedName>
    <definedName name="d" hidden="1">'[1]Work Sheet'!#REF!</definedName>
    <definedName name="date">#REF!</definedName>
    <definedName name="dddd" localSheetId="11" hidden="1">{#N/A,#N/A,TRUE,"Forside";#N/A,#N/A,TRUE,"Contents";#N/A,#N/A,TRUE,"Opera. income stat.";#N/A,#N/A,TRUE,"Business area ";#N/A,#N/A,TRUE,"Statutory income statem."}</definedName>
    <definedName name="dddd" localSheetId="14" hidden="1">{#N/A,#N/A,TRUE,"Forside";#N/A,#N/A,TRUE,"Contents";#N/A,#N/A,TRUE,"Opera. income stat.";#N/A,#N/A,TRUE,"Business area ";#N/A,#N/A,TRUE,"Statutory income statem."}</definedName>
    <definedName name="dddd" localSheetId="15" hidden="1">{#N/A,#N/A,TRUE,"Forside";#N/A,#N/A,TRUE,"Contents";#N/A,#N/A,TRUE,"Opera. income stat.";#N/A,#N/A,TRUE,"Business area ";#N/A,#N/A,TRUE,"Statutory income statem."}</definedName>
    <definedName name="dddd" localSheetId="38" hidden="1">{#N/A,#N/A,TRUE,"Forside";#N/A,#N/A,TRUE,"Contents";#N/A,#N/A,TRUE,"Opera. income stat.";#N/A,#N/A,TRUE,"Business area ";#N/A,#N/A,TRUE,"Statutory income statem."}</definedName>
    <definedName name="dddd" localSheetId="13" hidden="1">{#N/A,#N/A,TRUE,"Forside";#N/A,#N/A,TRUE,"Contents";#N/A,#N/A,TRUE,"Opera. income stat.";#N/A,#N/A,TRUE,"Business area ";#N/A,#N/A,TRUE,"Statutory income statem."}</definedName>
    <definedName name="dddd" localSheetId="18" hidden="1">{#N/A,#N/A,TRUE,"Forside";#N/A,#N/A,TRUE,"Contents";#N/A,#N/A,TRUE,"Opera. income stat.";#N/A,#N/A,TRUE,"Business area ";#N/A,#N/A,TRUE,"Statutory income statem."}</definedName>
    <definedName name="dddd" localSheetId="3" hidden="1">{#N/A,#N/A,TRUE,"Forside";#N/A,#N/A,TRUE,"Contents";#N/A,#N/A,TRUE,"Opera. income stat.";#N/A,#N/A,TRUE,"Business area ";#N/A,#N/A,TRUE,"Statutory income statem."}</definedName>
    <definedName name="dddd" localSheetId="29" hidden="1">{#N/A,#N/A,TRUE,"Forside";#N/A,#N/A,TRUE,"Contents";#N/A,#N/A,TRUE,"Opera. income stat.";#N/A,#N/A,TRUE,"Business area ";#N/A,#N/A,TRUE,"Statutory income statem."}</definedName>
    <definedName name="dddd" localSheetId="4" hidden="1">{#N/A,#N/A,TRUE,"Forside";#N/A,#N/A,TRUE,"Contents";#N/A,#N/A,TRUE,"Opera. income stat.";#N/A,#N/A,TRUE,"Business area ";#N/A,#N/A,TRUE,"Statutory income statem."}</definedName>
    <definedName name="dddd" localSheetId="30" hidden="1">{#N/A,#N/A,TRUE,"Forside";#N/A,#N/A,TRUE,"Contents";#N/A,#N/A,TRUE,"Opera. income stat.";#N/A,#N/A,TRUE,"Business area ";#N/A,#N/A,TRUE,"Statutory income statem."}</definedName>
    <definedName name="dddd" localSheetId="5" hidden="1">{#N/A,#N/A,TRUE,"Forside";#N/A,#N/A,TRUE,"Contents";#N/A,#N/A,TRUE,"Opera. income stat.";#N/A,#N/A,TRUE,"Business area ";#N/A,#N/A,TRUE,"Statutory income statem."}</definedName>
    <definedName name="dddd" localSheetId="31" hidden="1">{#N/A,#N/A,TRUE,"Forside";#N/A,#N/A,TRUE,"Contents";#N/A,#N/A,TRUE,"Opera. income stat.";#N/A,#N/A,TRUE,"Business area ";#N/A,#N/A,TRUE,"Statutory income statem."}</definedName>
    <definedName name="dddd" localSheetId="6" hidden="1">{#N/A,#N/A,TRUE,"Forside";#N/A,#N/A,TRUE,"Contents";#N/A,#N/A,TRUE,"Opera. income stat.";#N/A,#N/A,TRUE,"Business area ";#N/A,#N/A,TRUE,"Statutory income statem."}</definedName>
    <definedName name="dddd" localSheetId="32" hidden="1">{#N/A,#N/A,TRUE,"Forside";#N/A,#N/A,TRUE,"Contents";#N/A,#N/A,TRUE,"Opera. income stat.";#N/A,#N/A,TRUE,"Business area ";#N/A,#N/A,TRUE,"Statutory income statem."}</definedName>
    <definedName name="dddd" localSheetId="2" hidden="1">{#N/A,#N/A,TRUE,"Forside";#N/A,#N/A,TRUE,"Contents";#N/A,#N/A,TRUE,"Opera. income stat.";#N/A,#N/A,TRUE,"Business area ";#N/A,#N/A,TRUE,"Statutory income statem."}</definedName>
    <definedName name="dddd" localSheetId="0" hidden="1">{#N/A,#N/A,TRUE,"Forside";#N/A,#N/A,TRUE,"Contents";#N/A,#N/A,TRUE,"Opera. income stat.";#N/A,#N/A,TRUE,"Business area ";#N/A,#N/A,TRUE,"Statutory income statem."}</definedName>
    <definedName name="dddd" localSheetId="19" hidden="1">{#N/A,#N/A,TRUE,"Forside";#N/A,#N/A,TRUE,"Contents";#N/A,#N/A,TRUE,"Opera. income stat.";#N/A,#N/A,TRUE,"Business area ";#N/A,#N/A,TRUE,"Statutory income statem."}</definedName>
    <definedName name="dddd" localSheetId="39" hidden="1">{#N/A,#N/A,TRUE,"Forside";#N/A,#N/A,TRUE,"Contents";#N/A,#N/A,TRUE,"Opera. income stat.";#N/A,#N/A,TRUE,"Business area ";#N/A,#N/A,TRUE,"Statutory income statem."}</definedName>
    <definedName name="dddd" hidden="1">{#N/A,#N/A,TRUE,"Forside";#N/A,#N/A,TRUE,"Contents";#N/A,#N/A,TRUE,"Opera. income stat.";#N/A,#N/A,TRUE,"Business area ";#N/A,#N/A,TRUE,"Statutory income statem."}</definedName>
    <definedName name="fid_sosi" localSheetId="19">Shipping!$A$1:$L$25</definedName>
    <definedName name="fid_sosi" localSheetId="39">'Shipping Swe'!$A$1:$L$25</definedName>
    <definedName name="gcc" localSheetId="0">'Restatement Group'!$A$1:$G$25</definedName>
    <definedName name="gcc">GCC!$A$1:$G$16</definedName>
    <definedName name="gcc_other" localSheetId="0">'Restatement Group'!$A$1:$G$27</definedName>
    <definedName name="gcc_other">GCC!$A$1:$G$16</definedName>
    <definedName name="ggg" localSheetId="38" hidden="1">{"5 * utfall + budget",#N/A,FALSE,"T-0298";"5 * bolag",#N/A,FALSE,"T-0298";"Unibank, utfall alla",#N/A,FALSE,"T-0298";#N/A,#N/A,FALSE,"Koncernskulder";#N/A,#N/A,FALSE,"Koncernfakturering"}</definedName>
    <definedName name="ggg" localSheetId="18" hidden="1">{"5 * utfall + budget",#N/A,FALSE,"T-0298";"5 * bolag",#N/A,FALSE,"T-0298";"Unibank, utfall alla",#N/A,FALSE,"T-0298";#N/A,#N/A,FALSE,"Koncernskulder";#N/A,#N/A,FALSE,"Koncernfakturering"}</definedName>
    <definedName name="ggg" localSheetId="0" hidden="1">{"5 * utfall + budget",#N/A,FALSE,"T-0298";"5 * bolag",#N/A,FALSE,"T-0298";"Unibank, utfall alla",#N/A,FALSE,"T-0298";#N/A,#N/A,FALSE,"Koncernskulder";#N/A,#N/A,FALSE,"Koncernfakturering"}</definedName>
    <definedName name="ggg" localSheetId="19" hidden="1">{"5 * utfall + budget",#N/A,FALSE,"T-0298";"5 * bolag",#N/A,FALSE,"T-0298";"Unibank, utfall alla",#N/A,FALSE,"T-0298";#N/A,#N/A,FALSE,"Koncernskulder";#N/A,#N/A,FALSE,"Koncernfakturering"}</definedName>
    <definedName name="ggg" localSheetId="39" hidden="1">{"5 * utfall + budget",#N/A,FALSE,"T-0298";"5 * bolag",#N/A,FALSE,"T-0298";"Unibank, utfall alla",#N/A,FALSE,"T-0298";#N/A,#N/A,FALSE,"Koncernskulder";#N/A,#N/A,FALSE,"Koncernfakturering"}</definedName>
    <definedName name="ggg" hidden="1">{"5 * utfall + budget",#N/A,FALSE,"T-0298";"5 * bolag",#N/A,FALSE,"T-0298";"Unibank, utfall alla",#N/A,FALSE,"T-0298";#N/A,#N/A,FALSE,"Koncernskulder";#N/A,#N/A,FALSE,"Koncernfakturering"}</definedName>
    <definedName name="GroupQ" localSheetId="0">'[2]Nordea group Q, fill in data'!$A$1:$X$29</definedName>
    <definedName name="GroupQ">#REF!</definedName>
    <definedName name="GroupYTD" localSheetId="0">'[2]Nordea Group Ytd'!$A$1:$T$132</definedName>
    <definedName name="GroupYTD">#REF!</definedName>
    <definedName name="gw" localSheetId="38" hidden="1">{"5 * utfall + budget",#N/A,FALSE,"T-0298";"5 * bolag",#N/A,FALSE,"T-0298";"Unibank, utfall alla",#N/A,FALSE,"T-0298";#N/A,#N/A,FALSE,"Koncernskulder";#N/A,#N/A,FALSE,"Koncernfakturering"}</definedName>
    <definedName name="gw" localSheetId="18" hidden="1">{"5 * utfall + budget",#N/A,FALSE,"T-0298";"5 * bolag",#N/A,FALSE,"T-0298";"Unibank, utfall alla",#N/A,FALSE,"T-0298";#N/A,#N/A,FALSE,"Koncernskulder";#N/A,#N/A,FALSE,"Koncernfakturering"}</definedName>
    <definedName name="gw" localSheetId="0" hidden="1">{"5 * utfall + budget",#N/A,FALSE,"T-0298";"5 * bolag",#N/A,FALSE,"T-0298";"Unibank, utfall alla",#N/A,FALSE,"T-0298";#N/A,#N/A,FALSE,"Koncernskulder";#N/A,#N/A,FALSE,"Koncernfakturering"}</definedName>
    <definedName name="gw" localSheetId="19" hidden="1">{"5 * utfall + budget",#N/A,FALSE,"T-0298";"5 * bolag",#N/A,FALSE,"T-0298";"Unibank, utfall alla",#N/A,FALSE,"T-0298";#N/A,#N/A,FALSE,"Koncernskulder";#N/A,#N/A,FALSE,"Koncernfakturering"}</definedName>
    <definedName name="gw" localSheetId="39" hidden="1">{"5 * utfall + budget",#N/A,FALSE,"T-0298";"5 * bolag",#N/A,FALSE,"T-0298";"Unibank, utfall alla",#N/A,FALSE,"T-0298";#N/A,#N/A,FALSE,"Koncernskulder";#N/A,#N/A,FALSE,"Koncernfakturering"}</definedName>
    <definedName name="gw" hidden="1">{"5 * utfall + budget",#N/A,FALSE,"T-0298";"5 * bolag",#N/A,FALSE,"T-0298";"Unibank, utfall alla",#N/A,FALSE,"T-0298";#N/A,#N/A,FALSE,"Koncernskulder";#N/A,#N/A,FALSE,"Koncernfakturering"}</definedName>
    <definedName name="HTML1_1" hidden="1">"'[BILAGOR.XLS]M&amp;I  T-FOND'!$A$1:$Z$62"</definedName>
    <definedName name="HTML1_11" hidden="1">1</definedName>
    <definedName name="HTML1_12" hidden="1">"J:\INTERNT\EKONOMI\BUDGET\MyHTML.htm"</definedName>
    <definedName name="HTML1_2" hidden="1">1</definedName>
    <definedName name="HTML1_3" hidden="1">"BILAGOR"</definedName>
    <definedName name="HTML1_4" hidden="1">"M&amp;I  T-FOND"</definedName>
    <definedName name="HTML1_6" hidden="1">1</definedName>
    <definedName name="HTML1_7" hidden="1">1</definedName>
    <definedName name="HTML1_8" hidden="1">35096</definedName>
    <definedName name="HTML1_9" hidden="1">"-"</definedName>
    <definedName name="HTMLCount" hidden="1">1</definedName>
    <definedName name="IIB" localSheetId="11" hidden="1">{"5 * utfall + budget",#N/A,FALSE,"T-0298";"5 * bolag",#N/A,FALSE,"T-0298";"Unibank, utfall alla",#N/A,FALSE,"T-0298";#N/A,#N/A,FALSE,"Koncernskulder";#N/A,#N/A,FALSE,"Koncernfakturering"}</definedName>
    <definedName name="IIB" localSheetId="14" hidden="1">{"5 * utfall + budget",#N/A,FALSE,"T-0298";"5 * bolag",#N/A,FALSE,"T-0298";"Unibank, utfall alla",#N/A,FALSE,"T-0298";#N/A,#N/A,FALSE,"Koncernskulder";#N/A,#N/A,FALSE,"Koncernfakturering"}</definedName>
    <definedName name="IIB" localSheetId="15" hidden="1">{"5 * utfall + budget",#N/A,FALSE,"T-0298";"5 * bolag",#N/A,FALSE,"T-0298";"Unibank, utfall alla",#N/A,FALSE,"T-0298";#N/A,#N/A,FALSE,"Koncernskulder";#N/A,#N/A,FALSE,"Koncernfakturering"}</definedName>
    <definedName name="IIB" localSheetId="38" hidden="1">{"5 * utfall + budget",#N/A,FALSE,"T-0298";"5 * bolag",#N/A,FALSE,"T-0298";"Unibank, utfall alla",#N/A,FALSE,"T-0298";#N/A,#N/A,FALSE,"Koncernskulder";#N/A,#N/A,FALSE,"Koncernfakturering"}</definedName>
    <definedName name="IIB" localSheetId="13" hidden="1">{"5 * utfall + budget",#N/A,FALSE,"T-0298";"5 * bolag",#N/A,FALSE,"T-0298";"Unibank, utfall alla",#N/A,FALSE,"T-0298";#N/A,#N/A,FALSE,"Koncernskulder";#N/A,#N/A,FALSE,"Koncernfakturering"}</definedName>
    <definedName name="IIB" localSheetId="18" hidden="1">{"5 * utfall + budget",#N/A,FALSE,"T-0298";"5 * bolag",#N/A,FALSE,"T-0298";"Unibank, utfall alla",#N/A,FALSE,"T-0298";#N/A,#N/A,FALSE,"Koncernskulder";#N/A,#N/A,FALSE,"Koncernfakturering"}</definedName>
    <definedName name="IIB" localSheetId="3" hidden="1">{"5 * utfall + budget",#N/A,FALSE,"T-0298";"5 * bolag",#N/A,FALSE,"T-0298";"Unibank, utfall alla",#N/A,FALSE,"T-0298";#N/A,#N/A,FALSE,"Koncernskulder";#N/A,#N/A,FALSE,"Koncernfakturering"}</definedName>
    <definedName name="IIB" localSheetId="29" hidden="1">{"5 * utfall + budget",#N/A,FALSE,"T-0298";"5 * bolag",#N/A,FALSE,"T-0298";"Unibank, utfall alla",#N/A,FALSE,"T-0298";#N/A,#N/A,FALSE,"Koncernskulder";#N/A,#N/A,FALSE,"Koncernfakturering"}</definedName>
    <definedName name="IIB" localSheetId="4" hidden="1">{"5 * utfall + budget",#N/A,FALSE,"T-0298";"5 * bolag",#N/A,FALSE,"T-0298";"Unibank, utfall alla",#N/A,FALSE,"T-0298";#N/A,#N/A,FALSE,"Koncernskulder";#N/A,#N/A,FALSE,"Koncernfakturering"}</definedName>
    <definedName name="IIB" localSheetId="30" hidden="1">{"5 * utfall + budget",#N/A,FALSE,"T-0298";"5 * bolag",#N/A,FALSE,"T-0298";"Unibank, utfall alla",#N/A,FALSE,"T-0298";#N/A,#N/A,FALSE,"Koncernskulder";#N/A,#N/A,FALSE,"Koncernfakturering"}</definedName>
    <definedName name="IIB" localSheetId="5" hidden="1">{"5 * utfall + budget",#N/A,FALSE,"T-0298";"5 * bolag",#N/A,FALSE,"T-0298";"Unibank, utfall alla",#N/A,FALSE,"T-0298";#N/A,#N/A,FALSE,"Koncernskulder";#N/A,#N/A,FALSE,"Koncernfakturering"}</definedName>
    <definedName name="IIB" localSheetId="31" hidden="1">{"5 * utfall + budget",#N/A,FALSE,"T-0298";"5 * bolag",#N/A,FALSE,"T-0298";"Unibank, utfall alla",#N/A,FALSE,"T-0298";#N/A,#N/A,FALSE,"Koncernskulder";#N/A,#N/A,FALSE,"Koncernfakturering"}</definedName>
    <definedName name="IIB" localSheetId="6" hidden="1">{"5 * utfall + budget",#N/A,FALSE,"T-0298";"5 * bolag",#N/A,FALSE,"T-0298";"Unibank, utfall alla",#N/A,FALSE,"T-0298";#N/A,#N/A,FALSE,"Koncernskulder";#N/A,#N/A,FALSE,"Koncernfakturering"}</definedName>
    <definedName name="IIB" localSheetId="32" hidden="1">{"5 * utfall + budget",#N/A,FALSE,"T-0298";"5 * bolag",#N/A,FALSE,"T-0298";"Unibank, utfall alla",#N/A,FALSE,"T-0298";#N/A,#N/A,FALSE,"Koncernskulder";#N/A,#N/A,FALSE,"Koncernfakturering"}</definedName>
    <definedName name="IIB" localSheetId="2" hidden="1">{"5 * utfall + budget",#N/A,FALSE,"T-0298";"5 * bolag",#N/A,FALSE,"T-0298";"Unibank, utfall alla",#N/A,FALSE,"T-0298";#N/A,#N/A,FALSE,"Koncernskulder";#N/A,#N/A,FALSE,"Koncernfakturering"}</definedName>
    <definedName name="iib" localSheetId="19">Shipping!$A$1:$J$24</definedName>
    <definedName name="iib" localSheetId="39">'Shipping Swe'!$A$1:$J$24</definedName>
    <definedName name="Life" localSheetId="0">[2]Life!$A$1:$O$53</definedName>
    <definedName name="Life">'Life &amp; Pension'!$A$1:$G$10</definedName>
    <definedName name="mar" localSheetId="38" hidden="1">{#N/A,#N/A,TRUE,"Forside";#N/A,#N/A,TRUE,"Contents";#N/A,#N/A,TRUE,"Opera. income stat.";#N/A,#N/A,TRUE,"Business area ";#N/A,#N/A,TRUE,"Statutory income statem."}</definedName>
    <definedName name="mar" localSheetId="18" hidden="1">{#N/A,#N/A,TRUE,"Forside";#N/A,#N/A,TRUE,"Contents";#N/A,#N/A,TRUE,"Opera. income stat.";#N/A,#N/A,TRUE,"Business area ";#N/A,#N/A,TRUE,"Statutory income statem."}</definedName>
    <definedName name="mar" localSheetId="0" hidden="1">{#N/A,#N/A,TRUE,"Forside";#N/A,#N/A,TRUE,"Contents";#N/A,#N/A,TRUE,"Opera. income stat.";#N/A,#N/A,TRUE,"Business area ";#N/A,#N/A,TRUE,"Statutory income statem."}</definedName>
    <definedName name="mar" localSheetId="19" hidden="1">{#N/A,#N/A,TRUE,"Forside";#N/A,#N/A,TRUE,"Contents";#N/A,#N/A,TRUE,"Opera. income stat.";#N/A,#N/A,TRUE,"Business area ";#N/A,#N/A,TRUE,"Statutory income statem."}</definedName>
    <definedName name="mar" localSheetId="39" hidden="1">{#N/A,#N/A,TRUE,"Forside";#N/A,#N/A,TRUE,"Contents";#N/A,#N/A,TRUE,"Opera. income stat.";#N/A,#N/A,TRUE,"Business area ";#N/A,#N/A,TRUE,"Statutory income statem."}</definedName>
    <definedName name="mar" hidden="1">{#N/A,#N/A,TRUE,"Forside";#N/A,#N/A,TRUE,"Contents";#N/A,#N/A,TRUE,"Opera. income stat.";#N/A,#N/A,TRUE,"Business area ";#N/A,#N/A,TRUE,"Statutory income statem."}</definedName>
    <definedName name="Markets" localSheetId="0">'[2]Wholesalebanking other'!$A$1:$O$51</definedName>
    <definedName name="Markets">'Wholesalebanking other'!$A$1:$O$52</definedName>
    <definedName name="nb_den" localSheetId="0">'[2]Banking Denmark'!$A$1:$O$29</definedName>
    <definedName name="nb_denmark">'PeB DK'!$1:$1048576</definedName>
    <definedName name="nb_fin" localSheetId="0">'[2]Banking Finland'!$A$1:$O$29</definedName>
    <definedName name="nb_Finland">'PeB FI'!$1:$1048576</definedName>
    <definedName name="nb_iib" localSheetId="11">'BB Total'!$A$1:$G$23</definedName>
    <definedName name="nb_iib" localSheetId="14">'Bus Banking'!$A$1:$O$32</definedName>
    <definedName name="nb_iib" localSheetId="15">'CBB Other'!$A$1:$O$32</definedName>
    <definedName name="nb_iib" localSheetId="13">'Comm Banking'!$A$1:$O$32</definedName>
    <definedName name="nb_nor" localSheetId="0">'[2]Banking Norway'!$A$1:$R$30</definedName>
    <definedName name="nb_nordic" localSheetId="11">'BB Total'!$1:$1048576</definedName>
    <definedName name="nb_nordic" localSheetId="14">'Bus Banking'!$1:$1048576</definedName>
    <definedName name="nb_nordic" localSheetId="15">'CBB Other'!$1:$1048576</definedName>
    <definedName name="nb_nordic" localSheetId="38">'CIB Swe'!$1:$1048576</definedName>
    <definedName name="nb_nordic" localSheetId="13">'Comm Banking'!$1:$1048576</definedName>
    <definedName name="nb_nordic" localSheetId="18">'Corporate Institutional Banking'!$1:$1048576</definedName>
    <definedName name="nb_nordic" localSheetId="0">'[2]Retail Banking'!$1:$1048576</definedName>
    <definedName name="nb_norway">'PeB NO'!$1:$1048576</definedName>
    <definedName name="nb_swe" localSheetId="0">'[2]Banking Sweden'!$A$1:$R$29</definedName>
    <definedName name="nb_Sweden">'PeB SE'!$1:$1048576</definedName>
    <definedName name="other" localSheetId="23">AuM!$A$1:$I$10</definedName>
    <definedName name="other">'Asset Management'!$A$1:$G$20</definedName>
    <definedName name="PeB_DE">'PeB DK'!$A$1:$R$30</definedName>
    <definedName name="PeB_FI">'PeB FI'!$A$1:$O$30</definedName>
    <definedName name="PeB_NO">'PeB NO'!$A$1:$R$31</definedName>
    <definedName name="PeB_Other">'PeB Other'!$A$1:$O$26</definedName>
    <definedName name="PeB_SE">'PeB SE'!$A$1:$R$30</definedName>
    <definedName name="PeB_tot">'PeB Total'!$1:$1048576</definedName>
    <definedName name="PeB_Total">'PeB Total'!$A$1:$G$26</definedName>
    <definedName name="_xlnm.Print_Area" localSheetId="24">'Asset Management'!$B$1:$G$22</definedName>
    <definedName name="_xlnm.Print_Area" localSheetId="23">AuM!$B$1:$I$10</definedName>
    <definedName name="_xlnm.Print_Area" localSheetId="22">'AWM Total'!$B$2:$G$23</definedName>
    <definedName name="_xlnm.Print_Area" localSheetId="7">'Banking Baltics'!$B$2:$O$30</definedName>
    <definedName name="_xlnm.Print_Area" localSheetId="33">'Banking Baltics Swe'!$B$2:$O$30</definedName>
    <definedName name="_xlnm.Print_Area" localSheetId="20">'Banking Russia'!$B$2:$Q$30</definedName>
    <definedName name="_xlnm.Print_Area" localSheetId="40">'Banking Russia Swe'!$B$2:$Q$33</definedName>
    <definedName name="_xlnm.Print_Area" localSheetId="11">'BB Total'!$B$2:$G$24</definedName>
    <definedName name="_xlnm.Print_Area" localSheetId="14">'Bus Banking'!$B$2:$O$35</definedName>
    <definedName name="_xlnm.Print_Area" localSheetId="15">'CBB Other'!$B$2:$O$35</definedName>
    <definedName name="_xlnm.Print_Area" localSheetId="38">'CIB Swe'!$B$2:$P$25</definedName>
    <definedName name="_xlnm.Print_Area" localSheetId="13">'Comm Banking'!$B$2:$O$35</definedName>
    <definedName name="_xlnm.Print_Area" localSheetId="18">'Corporate Institutional Banking'!$B$2:$O$25</definedName>
    <definedName name="_xlnm.Print_Area" localSheetId="16">'LC&amp;I Total'!$B$2:$G$23</definedName>
    <definedName name="_xlnm.Print_Area" localSheetId="27">'Life &amp; Pension'!$B$2:$G$10</definedName>
    <definedName name="_xlnm.Print_Area" localSheetId="3">'PeB DK'!$B$2:$O$30</definedName>
    <definedName name="_xlnm.Print_Area" localSheetId="29">'PeB DK Swe'!$B$2:$O$32</definedName>
    <definedName name="_xlnm.Print_Area" localSheetId="4">'PeB FI'!$B$2:$O$30</definedName>
    <definedName name="_xlnm.Print_Area" localSheetId="30">'PeB FI Swe'!$B$2:$O$32</definedName>
    <definedName name="_xlnm.Print_Area" localSheetId="5">'PeB NO'!$B$2:$O$34</definedName>
    <definedName name="_xlnm.Print_Area" localSheetId="31">'PeB NO Swe'!$B$2:$O$33</definedName>
    <definedName name="_xlnm.Print_Area" localSheetId="8">'PeB Other'!$B$2:$O$26</definedName>
    <definedName name="_xlnm.Print_Area" localSheetId="34">'PeB Other Swe'!$B$2:$O$27</definedName>
    <definedName name="_xlnm.Print_Area" localSheetId="6">'PeB SE'!$B$2:$O$32</definedName>
    <definedName name="_xlnm.Print_Area" localSheetId="32">'PeB SE Swe'!$B$2:$O$32</definedName>
    <definedName name="_xlnm.Print_Area" localSheetId="2">'PeB Total'!$B$2:$G$26</definedName>
    <definedName name="_xlnm.Print_Area" localSheetId="0">'Restatement Group'!$B$2:$G$23</definedName>
    <definedName name="_xlnm.Print_Area" localSheetId="19">Shipping!$B$2:$O$25</definedName>
    <definedName name="_xlnm.Print_Area" localSheetId="39">'Shipping Swe'!$B$2:$O$25</definedName>
    <definedName name="_xlnm.Print_Area" localSheetId="25">'Wealth Management'!$B$2:$G$24</definedName>
    <definedName name="_xlnm.Print_Area" localSheetId="41">'Wholesale Other Swe'!$B$2:$O$31</definedName>
    <definedName name="_xlnm.Print_Area" localSheetId="21">'Wholesalebanking other'!$B$2:$O$23</definedName>
    <definedName name="Privatebanking" localSheetId="0">'[2]Private Banking'!$A$1:$AB$53</definedName>
    <definedName name="Privatebanking">'Wealth Management'!$A$1:$G$25</definedName>
    <definedName name="q" localSheetId="24" hidden="1">{"5 * utfall + budget",#N/A,FALSE,"T-0298";"5 * bolag",#N/A,FALSE,"T-0298";"Unibank, utfall alla",#N/A,FALSE,"T-0298";#N/A,#N/A,FALSE,"Koncernskulder";#N/A,#N/A,FALSE,"Koncernfakturering"}</definedName>
    <definedName name="q" localSheetId="23" hidden="1">{"5 * utfall + budget",#N/A,FALSE,"T-0298";"5 * bolag",#N/A,FALSE,"T-0298";"Unibank, utfall alla",#N/A,FALSE,"T-0298";#N/A,#N/A,FALSE,"Koncernskulder";#N/A,#N/A,FALSE,"Koncernfakturering"}</definedName>
    <definedName name="q" localSheetId="11" hidden="1">{"5 * utfall + budget",#N/A,FALSE,"T-0298";"5 * bolag",#N/A,FALSE,"T-0298";"Unibank, utfall alla",#N/A,FALSE,"T-0298";#N/A,#N/A,FALSE,"Koncernskulder";#N/A,#N/A,FALSE,"Koncernfakturering"}</definedName>
    <definedName name="q" localSheetId="14" hidden="1">{"5 * utfall + budget",#N/A,FALSE,"T-0298";"5 * bolag",#N/A,FALSE,"T-0298";"Unibank, utfall alla",#N/A,FALSE,"T-0298";#N/A,#N/A,FALSE,"Koncernskulder";#N/A,#N/A,FALSE,"Koncernfakturering"}</definedName>
    <definedName name="q" localSheetId="15" hidden="1">{"5 * utfall + budget",#N/A,FALSE,"T-0298";"5 * bolag",#N/A,FALSE,"T-0298";"Unibank, utfall alla",#N/A,FALSE,"T-0298";#N/A,#N/A,FALSE,"Koncernskulder";#N/A,#N/A,FALSE,"Koncernfakturering"}</definedName>
    <definedName name="q" localSheetId="38" hidden="1">{"5 * utfall + budget",#N/A,FALSE,"T-0298";"5 * bolag",#N/A,FALSE,"T-0298";"Unibank, utfall alla",#N/A,FALSE,"T-0298";#N/A,#N/A,FALSE,"Koncernskulder";#N/A,#N/A,FALSE,"Koncernfakturering"}</definedName>
    <definedName name="q" localSheetId="13" hidden="1">{"5 * utfall + budget",#N/A,FALSE,"T-0298";"5 * bolag",#N/A,FALSE,"T-0298";"Unibank, utfall alla",#N/A,FALSE,"T-0298";#N/A,#N/A,FALSE,"Koncernskulder";#N/A,#N/A,FALSE,"Koncernfakturering"}</definedName>
    <definedName name="q" localSheetId="18" hidden="1">{"5 * utfall + budget",#N/A,FALSE,"T-0298";"5 * bolag",#N/A,FALSE,"T-0298";"Unibank, utfall alla",#N/A,FALSE,"T-0298";#N/A,#N/A,FALSE,"Koncernskulder";#N/A,#N/A,FALSE,"Koncernfakturering"}</definedName>
    <definedName name="q" localSheetId="3" hidden="1">{"5 * utfall + budget",#N/A,FALSE,"T-0298";"5 * bolag",#N/A,FALSE,"T-0298";"Unibank, utfall alla",#N/A,FALSE,"T-0298";#N/A,#N/A,FALSE,"Koncernskulder";#N/A,#N/A,FALSE,"Koncernfakturering"}</definedName>
    <definedName name="q" localSheetId="29" hidden="1">{"5 * utfall + budget",#N/A,FALSE,"T-0298";"5 * bolag",#N/A,FALSE,"T-0298";"Unibank, utfall alla",#N/A,FALSE,"T-0298";#N/A,#N/A,FALSE,"Koncernskulder";#N/A,#N/A,FALSE,"Koncernfakturering"}</definedName>
    <definedName name="q" localSheetId="4" hidden="1">{"5 * utfall + budget",#N/A,FALSE,"T-0298";"5 * bolag",#N/A,FALSE,"T-0298";"Unibank, utfall alla",#N/A,FALSE,"T-0298";#N/A,#N/A,FALSE,"Koncernskulder";#N/A,#N/A,FALSE,"Koncernfakturering"}</definedName>
    <definedName name="q" localSheetId="30" hidden="1">{"5 * utfall + budget",#N/A,FALSE,"T-0298";"5 * bolag",#N/A,FALSE,"T-0298";"Unibank, utfall alla",#N/A,FALSE,"T-0298";#N/A,#N/A,FALSE,"Koncernskulder";#N/A,#N/A,FALSE,"Koncernfakturering"}</definedName>
    <definedName name="q" localSheetId="5" hidden="1">{"5 * utfall + budget",#N/A,FALSE,"T-0298";"5 * bolag",#N/A,FALSE,"T-0298";"Unibank, utfall alla",#N/A,FALSE,"T-0298";#N/A,#N/A,FALSE,"Koncernskulder";#N/A,#N/A,FALSE,"Koncernfakturering"}</definedName>
    <definedName name="q" localSheetId="31" hidden="1">{"5 * utfall + budget",#N/A,FALSE,"T-0298";"5 * bolag",#N/A,FALSE,"T-0298";"Unibank, utfall alla",#N/A,FALSE,"T-0298";#N/A,#N/A,FALSE,"Koncernskulder";#N/A,#N/A,FALSE,"Koncernfakturering"}</definedName>
    <definedName name="q" localSheetId="6" hidden="1">{"5 * utfall + budget",#N/A,FALSE,"T-0298";"5 * bolag",#N/A,FALSE,"T-0298";"Unibank, utfall alla",#N/A,FALSE,"T-0298";#N/A,#N/A,FALSE,"Koncernskulder";#N/A,#N/A,FALSE,"Koncernfakturering"}</definedName>
    <definedName name="q" localSheetId="32" hidden="1">{"5 * utfall + budget",#N/A,FALSE,"T-0298";"5 * bolag",#N/A,FALSE,"T-0298";"Unibank, utfall alla",#N/A,FALSE,"T-0298";#N/A,#N/A,FALSE,"Koncernskulder";#N/A,#N/A,FALSE,"Koncernfakturering"}</definedName>
    <definedName name="q" localSheetId="2" hidden="1">{"5 * utfall + budget",#N/A,FALSE,"T-0298";"5 * bolag",#N/A,FALSE,"T-0298";"Unibank, utfall alla",#N/A,FALSE,"T-0298";#N/A,#N/A,FALSE,"Koncernskulder";#N/A,#N/A,FALSE,"Koncernfakturering"}</definedName>
    <definedName name="q" localSheetId="0" hidden="1">{"5 * utfall + budget",#N/A,FALSE,"T-0298";"5 * bolag",#N/A,FALSE,"T-0298";"Unibank, utfall alla",#N/A,FALSE,"T-0298";#N/A,#N/A,FALSE,"Koncernskulder";#N/A,#N/A,FALSE,"Koncernfakturering"}</definedName>
    <definedName name="q" localSheetId="19" hidden="1">{"5 * utfall + budget",#N/A,FALSE,"T-0298";"5 * bolag",#N/A,FALSE,"T-0298";"Unibank, utfall alla",#N/A,FALSE,"T-0298";#N/A,#N/A,FALSE,"Koncernskulder";#N/A,#N/A,FALSE,"Koncernfakturering"}</definedName>
    <definedName name="q" localSheetId="39" hidden="1">{"5 * utfall + budget",#N/A,FALSE,"T-0298";"5 * bolag",#N/A,FALSE,"T-0298";"Unibank, utfall alla",#N/A,FALSE,"T-0298";#N/A,#N/A,FALSE,"Koncernskulder";#N/A,#N/A,FALSE,"Koncernfakturering"}</definedName>
    <definedName name="q" hidden="1">{"5 * utfall + budget",#N/A,FALSE,"T-0298";"5 * bolag",#N/A,FALSE,"T-0298";"Unibank, utfall alla",#N/A,FALSE,"T-0298";#N/A,#N/A,FALSE,"Koncernskulder";#N/A,#N/A,FALSE,"Koncernfakturering"}</definedName>
    <definedName name="qe" localSheetId="38" hidden="1">{"5 * utfall + budget",#N/A,FALSE,"T-0298";"5 * bolag",#N/A,FALSE,"T-0298";"Unibank, utfall alla",#N/A,FALSE,"T-0298";#N/A,#N/A,FALSE,"Koncernskulder";#N/A,#N/A,FALSE,"Koncernfakturering"}</definedName>
    <definedName name="qe" localSheetId="18" hidden="1">{"5 * utfall + budget",#N/A,FALSE,"T-0298";"5 * bolag",#N/A,FALSE,"T-0298";"Unibank, utfall alla",#N/A,FALSE,"T-0298";#N/A,#N/A,FALSE,"Koncernskulder";#N/A,#N/A,FALSE,"Koncernfakturering"}</definedName>
    <definedName name="qe" localSheetId="0" hidden="1">{"5 * utfall + budget",#N/A,FALSE,"T-0298";"5 * bolag",#N/A,FALSE,"T-0298";"Unibank, utfall alla",#N/A,FALSE,"T-0298";#N/A,#N/A,FALSE,"Koncernskulder";#N/A,#N/A,FALSE,"Koncernfakturering"}</definedName>
    <definedName name="qe" localSheetId="19" hidden="1">{"5 * utfall + budget",#N/A,FALSE,"T-0298";"5 * bolag",#N/A,FALSE,"T-0298";"Unibank, utfall alla",#N/A,FALSE,"T-0298";#N/A,#N/A,FALSE,"Koncernskulder";#N/A,#N/A,FALSE,"Koncernfakturering"}</definedName>
    <definedName name="qe" localSheetId="39" hidden="1">{"5 * utfall + budget",#N/A,FALSE,"T-0298";"5 * bolag",#N/A,FALSE,"T-0298";"Unibank, utfall alla",#N/A,FALSE,"T-0298";#N/A,#N/A,FALSE,"Koncernskulder";#N/A,#N/A,FALSE,"Koncernfakturering"}</definedName>
    <definedName name="qe" hidden="1">{"5 * utfall + budget",#N/A,FALSE,"T-0298";"5 * bolag",#N/A,FALSE,"T-0298";"Unibank, utfall alla",#N/A,FALSE,"T-0298";#N/A,#N/A,FALSE,"Koncernskulder";#N/A,#N/A,FALSE,"Koncernfakturering"}</definedName>
    <definedName name="RBother" localSheetId="34">'PeB Other Swe'!$A$1:$O$26</definedName>
    <definedName name="RBother2" localSheetId="0">'[2]Retail banking Other'!$A$1:$O$50</definedName>
    <definedName name="RBother2">'PeB Other'!$A$1:$O$51</definedName>
    <definedName name="segments" localSheetId="0">'[2]Customer segments Group'!$A$1:$P$47</definedName>
    <definedName name="segments">#REF!</definedName>
    <definedName name="sg" localSheetId="38" hidden="1">{"5 * utfall + budget",#N/A,FALSE,"T-0298";"5 * bolag",#N/A,FALSE,"T-0298";"Unibank, utfall alla",#N/A,FALSE,"T-0298";#N/A,#N/A,FALSE,"Koncernskulder";#N/A,#N/A,FALSE,"Koncernfakturering"}</definedName>
    <definedName name="sg" localSheetId="18" hidden="1">{"5 * utfall + budget",#N/A,FALSE,"T-0298";"5 * bolag",#N/A,FALSE,"T-0298";"Unibank, utfall alla",#N/A,FALSE,"T-0298";#N/A,#N/A,FALSE,"Koncernskulder";#N/A,#N/A,FALSE,"Koncernfakturering"}</definedName>
    <definedName name="sg" localSheetId="0" hidden="1">{"5 * utfall + budget",#N/A,FALSE,"T-0298";"5 * bolag",#N/A,FALSE,"T-0298";"Unibank, utfall alla",#N/A,FALSE,"T-0298";#N/A,#N/A,FALSE,"Koncernskulder";#N/A,#N/A,FALSE,"Koncernfakturering"}</definedName>
    <definedName name="sg" localSheetId="19" hidden="1">{"5 * utfall + budget",#N/A,FALSE,"T-0298";"5 * bolag",#N/A,FALSE,"T-0298";"Unibank, utfall alla",#N/A,FALSE,"T-0298";#N/A,#N/A,FALSE,"Koncernskulder";#N/A,#N/A,FALSE,"Koncernfakturering"}</definedName>
    <definedName name="sg" localSheetId="39" hidden="1">{"5 * utfall + budget",#N/A,FALSE,"T-0298";"5 * bolag",#N/A,FALSE,"T-0298";"Unibank, utfall alla",#N/A,FALSE,"T-0298";#N/A,#N/A,FALSE,"Koncernskulder";#N/A,#N/A,FALSE,"Koncernfakturering"}</definedName>
    <definedName name="sg" hidden="1">{"5 * utfall + budget",#N/A,FALSE,"T-0298";"5 * bolag",#N/A,FALSE,"T-0298";"Unibank, utfall alla",#N/A,FALSE,"T-0298";#N/A,#N/A,FALSE,"Koncernskulder";#N/A,#N/A,FALSE,"Koncernfakturering"}</definedName>
    <definedName name="Shipping" localSheetId="0">[2]Shipping!$A$1:$O$53</definedName>
    <definedName name="Shipping">Shipping!$A$1:$O$54</definedName>
    <definedName name="SOSI">Shipping!$A$1:$N$54</definedName>
    <definedName name="start">#REF!</definedName>
    <definedName name="stop">#REF!</definedName>
    <definedName name="tfp" localSheetId="24" hidden="1">{"5 * utfall + budget",#N/A,FALSE,"T-0298";"5 * bolag",#N/A,FALSE,"T-0298";"Unibank, utfall alla",#N/A,FALSE,"T-0298";#N/A,#N/A,FALSE,"Koncernskulder";#N/A,#N/A,FALSE,"Koncernfakturering"}</definedName>
    <definedName name="tfp" localSheetId="23" hidden="1">{"5 * utfall + budget",#N/A,FALSE,"T-0298";"5 * bolag",#N/A,FALSE,"T-0298";"Unibank, utfall alla",#N/A,FALSE,"T-0298";#N/A,#N/A,FALSE,"Koncernskulder";#N/A,#N/A,FALSE,"Koncernfakturering"}</definedName>
    <definedName name="tfp" localSheetId="11" hidden="1">{"5 * utfall + budget",#N/A,FALSE,"T-0298";"5 * bolag",#N/A,FALSE,"T-0298";"Unibank, utfall alla",#N/A,FALSE,"T-0298";#N/A,#N/A,FALSE,"Koncernskulder";#N/A,#N/A,FALSE,"Koncernfakturering"}</definedName>
    <definedName name="tfp" localSheetId="14" hidden="1">{"5 * utfall + budget",#N/A,FALSE,"T-0298";"5 * bolag",#N/A,FALSE,"T-0298";"Unibank, utfall alla",#N/A,FALSE,"T-0298";#N/A,#N/A,FALSE,"Koncernskulder";#N/A,#N/A,FALSE,"Koncernfakturering"}</definedName>
    <definedName name="tfp" localSheetId="15" hidden="1">{"5 * utfall + budget",#N/A,FALSE,"T-0298";"5 * bolag",#N/A,FALSE,"T-0298";"Unibank, utfall alla",#N/A,FALSE,"T-0298";#N/A,#N/A,FALSE,"Koncernskulder";#N/A,#N/A,FALSE,"Koncernfakturering"}</definedName>
    <definedName name="tfp" localSheetId="38" hidden="1">{"5 * utfall + budget",#N/A,FALSE,"T-0298";"5 * bolag",#N/A,FALSE,"T-0298";"Unibank, utfall alla",#N/A,FALSE,"T-0298";#N/A,#N/A,FALSE,"Koncernskulder";#N/A,#N/A,FALSE,"Koncernfakturering"}</definedName>
    <definedName name="tfp" localSheetId="13" hidden="1">{"5 * utfall + budget",#N/A,FALSE,"T-0298";"5 * bolag",#N/A,FALSE,"T-0298";"Unibank, utfall alla",#N/A,FALSE,"T-0298";#N/A,#N/A,FALSE,"Koncernskulder";#N/A,#N/A,FALSE,"Koncernfakturering"}</definedName>
    <definedName name="tfp" localSheetId="18" hidden="1">{"5 * utfall + budget",#N/A,FALSE,"T-0298";"5 * bolag",#N/A,FALSE,"T-0298";"Unibank, utfall alla",#N/A,FALSE,"T-0298";#N/A,#N/A,FALSE,"Koncernskulder";#N/A,#N/A,FALSE,"Koncernfakturering"}</definedName>
    <definedName name="tfp" localSheetId="3" hidden="1">{"5 * utfall + budget",#N/A,FALSE,"T-0298";"5 * bolag",#N/A,FALSE,"T-0298";"Unibank, utfall alla",#N/A,FALSE,"T-0298";#N/A,#N/A,FALSE,"Koncernskulder";#N/A,#N/A,FALSE,"Koncernfakturering"}</definedName>
    <definedName name="tfp" localSheetId="29" hidden="1">{"5 * utfall + budget",#N/A,FALSE,"T-0298";"5 * bolag",#N/A,FALSE,"T-0298";"Unibank, utfall alla",#N/A,FALSE,"T-0298";#N/A,#N/A,FALSE,"Koncernskulder";#N/A,#N/A,FALSE,"Koncernfakturering"}</definedName>
    <definedName name="tfp" localSheetId="4" hidden="1">{"5 * utfall + budget",#N/A,FALSE,"T-0298";"5 * bolag",#N/A,FALSE,"T-0298";"Unibank, utfall alla",#N/A,FALSE,"T-0298";#N/A,#N/A,FALSE,"Koncernskulder";#N/A,#N/A,FALSE,"Koncernfakturering"}</definedName>
    <definedName name="tfp" localSheetId="30" hidden="1">{"5 * utfall + budget",#N/A,FALSE,"T-0298";"5 * bolag",#N/A,FALSE,"T-0298";"Unibank, utfall alla",#N/A,FALSE,"T-0298";#N/A,#N/A,FALSE,"Koncernskulder";#N/A,#N/A,FALSE,"Koncernfakturering"}</definedName>
    <definedName name="tfp" localSheetId="5" hidden="1">{"5 * utfall + budget",#N/A,FALSE,"T-0298";"5 * bolag",#N/A,FALSE,"T-0298";"Unibank, utfall alla",#N/A,FALSE,"T-0298";#N/A,#N/A,FALSE,"Koncernskulder";#N/A,#N/A,FALSE,"Koncernfakturering"}</definedName>
    <definedName name="tfp" localSheetId="31" hidden="1">{"5 * utfall + budget",#N/A,FALSE,"T-0298";"5 * bolag",#N/A,FALSE,"T-0298";"Unibank, utfall alla",#N/A,FALSE,"T-0298";#N/A,#N/A,FALSE,"Koncernskulder";#N/A,#N/A,FALSE,"Koncernfakturering"}</definedName>
    <definedName name="tfp" localSheetId="6" hidden="1">{"5 * utfall + budget",#N/A,FALSE,"T-0298";"5 * bolag",#N/A,FALSE,"T-0298";"Unibank, utfall alla",#N/A,FALSE,"T-0298";#N/A,#N/A,FALSE,"Koncernskulder";#N/A,#N/A,FALSE,"Koncernfakturering"}</definedName>
    <definedName name="tfp" localSheetId="32" hidden="1">{"5 * utfall + budget",#N/A,FALSE,"T-0298";"5 * bolag",#N/A,FALSE,"T-0298";"Unibank, utfall alla",#N/A,FALSE,"T-0298";#N/A,#N/A,FALSE,"Koncernskulder";#N/A,#N/A,FALSE,"Koncernfakturering"}</definedName>
    <definedName name="tfp" localSheetId="2" hidden="1">{"5 * utfall + budget",#N/A,FALSE,"T-0298";"5 * bolag",#N/A,FALSE,"T-0298";"Unibank, utfall alla",#N/A,FALSE,"T-0298";#N/A,#N/A,FALSE,"Koncernskulder";#N/A,#N/A,FALSE,"Koncernfakturering"}</definedName>
    <definedName name="tfp" localSheetId="0" hidden="1">{"5 * utfall + budget",#N/A,FALSE,"T-0298";"5 * bolag",#N/A,FALSE,"T-0298";"Unibank, utfall alla",#N/A,FALSE,"T-0298";#N/A,#N/A,FALSE,"Koncernskulder";#N/A,#N/A,FALSE,"Koncernfakturering"}</definedName>
    <definedName name="tfp" localSheetId="19" hidden="1">{"5 * utfall + budget",#N/A,FALSE,"T-0298";"5 * bolag",#N/A,FALSE,"T-0298";"Unibank, utfall alla",#N/A,FALSE,"T-0298";#N/A,#N/A,FALSE,"Koncernskulder";#N/A,#N/A,FALSE,"Koncernfakturering"}</definedName>
    <definedName name="tfp" localSheetId="39" hidden="1">{"5 * utfall + budget",#N/A,FALSE,"T-0298";"5 * bolag",#N/A,FALSE,"T-0298";"Unibank, utfall alla",#N/A,FALSE,"T-0298";#N/A,#N/A,FALSE,"Koncernskulder";#N/A,#N/A,FALSE,"Koncernfakturering"}</definedName>
    <definedName name="tfp" hidden="1">{"5 * utfall + budget",#N/A,FALSE,"T-0298";"5 * bolag",#N/A,FALSE,"T-0298";"Unibank, utfall alla",#N/A,FALSE,"T-0298";#N/A,#N/A,FALSE,"Koncernskulder";#N/A,#N/A,FALSE,"Koncernfakturering"}</definedName>
    <definedName name="Tpl">#REF!</definedName>
    <definedName name="Wealth" localSheetId="0">'[2]Wealth Management'!$A$1:$T$54</definedName>
    <definedName name="Wealth">'AWM Total'!$A$1:$G$25</definedName>
    <definedName name="Wealthother" localSheetId="0">'[2]Wealth Other'!$A$1:$Q$54</definedName>
    <definedName name="Wealthother">#REF!</definedName>
    <definedName name="Wholsalebanking" localSheetId="0">'[2]Wholesale banking'!$A$1:$Q$30</definedName>
    <definedName name="Wholsalebanking">'LC&amp;I Total'!$A$1:$G$23</definedName>
    <definedName name="wrn.Bransch." localSheetId="0" hidden="1">{"Sammanst",#N/A,TRUE,"951231";"Sid4",#N/A,TRUE,"4.Slutlig";"Sid2",#N/A,TRUE,"2.Värden";"Sid3",#N/A,TRUE,"3.Justering";"Sid1",#N/A,TRUE,"1.Utgångsläge"}</definedName>
    <definedName name="wrn.Bransch." hidden="1">{"Sammanst",#N/A,TRUE,"951231";"Sid4",#N/A,TRUE,"4.Slutlig";"Sid2",#N/A,TRUE,"2.Värden";"Sid3",#N/A,TRUE,"3.Justering";"Sid1",#N/A,TRUE,"1.Utgångsläge"}</definedName>
    <definedName name="wrn.Månadsrapport._.T." localSheetId="24" hidden="1">{"5 * utfall + budget",#N/A,FALSE,"T-0298";"5 * bolag",#N/A,FALSE,"T-0298";"Unibank, utfall alla",#N/A,FALSE,"T-0298";#N/A,#N/A,FALSE,"Koncernskulder";#N/A,#N/A,FALSE,"Koncernfakturering"}</definedName>
    <definedName name="wrn.Månadsrapport._.T." localSheetId="23" hidden="1">{"5 * utfall + budget",#N/A,FALSE,"T-0298";"5 * bolag",#N/A,FALSE,"T-0298";"Unibank, utfall alla",#N/A,FALSE,"T-0298";#N/A,#N/A,FALSE,"Koncernskulder";#N/A,#N/A,FALSE,"Koncernfakturering"}</definedName>
    <definedName name="wrn.Månadsrapport._.T." localSheetId="11" hidden="1">{"5 * utfall + budget",#N/A,FALSE,"T-0298";"5 * bolag",#N/A,FALSE,"T-0298";"Unibank, utfall alla",#N/A,FALSE,"T-0298";#N/A,#N/A,FALSE,"Koncernskulder";#N/A,#N/A,FALSE,"Koncernfakturering"}</definedName>
    <definedName name="wrn.Månadsrapport._.T." localSheetId="14" hidden="1">{"5 * utfall + budget",#N/A,FALSE,"T-0298";"5 * bolag",#N/A,FALSE,"T-0298";"Unibank, utfall alla",#N/A,FALSE,"T-0298";#N/A,#N/A,FALSE,"Koncernskulder";#N/A,#N/A,FALSE,"Koncernfakturering"}</definedName>
    <definedName name="wrn.Månadsrapport._.T." localSheetId="15" hidden="1">{"5 * utfall + budget",#N/A,FALSE,"T-0298";"5 * bolag",#N/A,FALSE,"T-0298";"Unibank, utfall alla",#N/A,FALSE,"T-0298";#N/A,#N/A,FALSE,"Koncernskulder";#N/A,#N/A,FALSE,"Koncernfakturering"}</definedName>
    <definedName name="wrn.Månadsrapport._.T." localSheetId="38" hidden="1">{"5 * utfall + budget",#N/A,FALSE,"T-0298";"5 * bolag",#N/A,FALSE,"T-0298";"Unibank, utfall alla",#N/A,FALSE,"T-0298";#N/A,#N/A,FALSE,"Koncernskulder";#N/A,#N/A,FALSE,"Koncernfakturering"}</definedName>
    <definedName name="wrn.Månadsrapport._.T." localSheetId="13" hidden="1">{"5 * utfall + budget",#N/A,FALSE,"T-0298";"5 * bolag",#N/A,FALSE,"T-0298";"Unibank, utfall alla",#N/A,FALSE,"T-0298";#N/A,#N/A,FALSE,"Koncernskulder";#N/A,#N/A,FALSE,"Koncernfakturering"}</definedName>
    <definedName name="wrn.Månadsrapport._.T." localSheetId="18" hidden="1">{"5 * utfall + budget",#N/A,FALSE,"T-0298";"5 * bolag",#N/A,FALSE,"T-0298";"Unibank, utfall alla",#N/A,FALSE,"T-0298";#N/A,#N/A,FALSE,"Koncernskulder";#N/A,#N/A,FALSE,"Koncernfakturering"}</definedName>
    <definedName name="wrn.Månadsrapport._.T." localSheetId="3" hidden="1">{"5 * utfall + budget",#N/A,FALSE,"T-0298";"5 * bolag",#N/A,FALSE,"T-0298";"Unibank, utfall alla",#N/A,FALSE,"T-0298";#N/A,#N/A,FALSE,"Koncernskulder";#N/A,#N/A,FALSE,"Koncernfakturering"}</definedName>
    <definedName name="wrn.Månadsrapport._.T." localSheetId="29" hidden="1">{"5 * utfall + budget",#N/A,FALSE,"T-0298";"5 * bolag",#N/A,FALSE,"T-0298";"Unibank, utfall alla",#N/A,FALSE,"T-0298";#N/A,#N/A,FALSE,"Koncernskulder";#N/A,#N/A,FALSE,"Koncernfakturering"}</definedName>
    <definedName name="wrn.Månadsrapport._.T." localSheetId="4" hidden="1">{"5 * utfall + budget",#N/A,FALSE,"T-0298";"5 * bolag",#N/A,FALSE,"T-0298";"Unibank, utfall alla",#N/A,FALSE,"T-0298";#N/A,#N/A,FALSE,"Koncernskulder";#N/A,#N/A,FALSE,"Koncernfakturering"}</definedName>
    <definedName name="wrn.Månadsrapport._.T." localSheetId="30" hidden="1">{"5 * utfall + budget",#N/A,FALSE,"T-0298";"5 * bolag",#N/A,FALSE,"T-0298";"Unibank, utfall alla",#N/A,FALSE,"T-0298";#N/A,#N/A,FALSE,"Koncernskulder";#N/A,#N/A,FALSE,"Koncernfakturering"}</definedName>
    <definedName name="wrn.Månadsrapport._.T." localSheetId="5" hidden="1">{"5 * utfall + budget",#N/A,FALSE,"T-0298";"5 * bolag",#N/A,FALSE,"T-0298";"Unibank, utfall alla",#N/A,FALSE,"T-0298";#N/A,#N/A,FALSE,"Koncernskulder";#N/A,#N/A,FALSE,"Koncernfakturering"}</definedName>
    <definedName name="wrn.Månadsrapport._.T." localSheetId="31" hidden="1">{"5 * utfall + budget",#N/A,FALSE,"T-0298";"5 * bolag",#N/A,FALSE,"T-0298";"Unibank, utfall alla",#N/A,FALSE,"T-0298";#N/A,#N/A,FALSE,"Koncernskulder";#N/A,#N/A,FALSE,"Koncernfakturering"}</definedName>
    <definedName name="wrn.Månadsrapport._.T." localSheetId="6" hidden="1">{"5 * utfall + budget",#N/A,FALSE,"T-0298";"5 * bolag",#N/A,FALSE,"T-0298";"Unibank, utfall alla",#N/A,FALSE,"T-0298";#N/A,#N/A,FALSE,"Koncernskulder";#N/A,#N/A,FALSE,"Koncernfakturering"}</definedName>
    <definedName name="wrn.Månadsrapport._.T." localSheetId="32" hidden="1">{"5 * utfall + budget",#N/A,FALSE,"T-0298";"5 * bolag",#N/A,FALSE,"T-0298";"Unibank, utfall alla",#N/A,FALSE,"T-0298";#N/A,#N/A,FALSE,"Koncernskulder";#N/A,#N/A,FALSE,"Koncernfakturering"}</definedName>
    <definedName name="wrn.Månadsrapport._.T." localSheetId="2" hidden="1">{"5 * utfall + budget",#N/A,FALSE,"T-0298";"5 * bolag",#N/A,FALSE,"T-0298";"Unibank, utfall alla",#N/A,FALSE,"T-0298";#N/A,#N/A,FALSE,"Koncernskulder";#N/A,#N/A,FALSE,"Koncernfakturering"}</definedName>
    <definedName name="wrn.Månadsrapport._.T." localSheetId="0" hidden="1">{"5 * utfall + budget",#N/A,FALSE,"T-0298";"5 * bolag",#N/A,FALSE,"T-0298";"Unibank, utfall alla",#N/A,FALSE,"T-0298";#N/A,#N/A,FALSE,"Koncernskulder";#N/A,#N/A,FALSE,"Koncernfakturering"}</definedName>
    <definedName name="wrn.Månadsrapport._.T." localSheetId="19" hidden="1">{"5 * utfall + budget",#N/A,FALSE,"T-0298";"5 * bolag",#N/A,FALSE,"T-0298";"Unibank, utfall alla",#N/A,FALSE,"T-0298";#N/A,#N/A,FALSE,"Koncernskulder";#N/A,#N/A,FALSE,"Koncernfakturering"}</definedName>
    <definedName name="wrn.Månadsrapport._.T." localSheetId="39" hidden="1">{"5 * utfall + budget",#N/A,FALSE,"T-0298";"5 * bolag",#N/A,FALSE,"T-0298";"Unibank, utfall alla",#N/A,FALSE,"T-0298";#N/A,#N/A,FALSE,"Koncernskulder";#N/A,#N/A,FALSE,"Koncernfakturering"}</definedName>
    <definedName name="wrn.Månadsrapport._.T." hidden="1">{"5 * utfall + budget",#N/A,FALSE,"T-0298";"5 * bolag",#N/A,FALSE,"T-0298";"Unibank, utfall alla",#N/A,FALSE,"T-0298";#N/A,#N/A,FALSE,"Koncernskulder";#N/A,#N/A,FALSE,"Koncernfakturering"}</definedName>
    <definedName name="wrn.udskriv." localSheetId="24" hidden="1">{#N/A,#N/A,TRUE,"Forside";#N/A,#N/A,TRUE,"Contents";#N/A,#N/A,TRUE,"Opera. income stat.";#N/A,#N/A,TRUE,"Business area ";#N/A,#N/A,TRUE,"Statutory income statem."}</definedName>
    <definedName name="wrn.udskriv." localSheetId="23" hidden="1">{#N/A,#N/A,TRUE,"Forside";#N/A,#N/A,TRUE,"Contents";#N/A,#N/A,TRUE,"Opera. income stat.";#N/A,#N/A,TRUE,"Business area ";#N/A,#N/A,TRUE,"Statutory income statem."}</definedName>
    <definedName name="wrn.udskriv." localSheetId="11" hidden="1">{#N/A,#N/A,TRUE,"Forside";#N/A,#N/A,TRUE,"Contents";#N/A,#N/A,TRUE,"Opera. income stat.";#N/A,#N/A,TRUE,"Business area ";#N/A,#N/A,TRUE,"Statutory income statem."}</definedName>
    <definedName name="wrn.udskriv." localSheetId="14" hidden="1">{#N/A,#N/A,TRUE,"Forside";#N/A,#N/A,TRUE,"Contents";#N/A,#N/A,TRUE,"Opera. income stat.";#N/A,#N/A,TRUE,"Business area ";#N/A,#N/A,TRUE,"Statutory income statem."}</definedName>
    <definedName name="wrn.udskriv." localSheetId="15" hidden="1">{#N/A,#N/A,TRUE,"Forside";#N/A,#N/A,TRUE,"Contents";#N/A,#N/A,TRUE,"Opera. income stat.";#N/A,#N/A,TRUE,"Business area ";#N/A,#N/A,TRUE,"Statutory income statem."}</definedName>
    <definedName name="wrn.udskriv." localSheetId="38" hidden="1">{#N/A,#N/A,TRUE,"Forside";#N/A,#N/A,TRUE,"Contents";#N/A,#N/A,TRUE,"Opera. income stat.";#N/A,#N/A,TRUE,"Business area ";#N/A,#N/A,TRUE,"Statutory income statem."}</definedName>
    <definedName name="wrn.udskriv." localSheetId="13" hidden="1">{#N/A,#N/A,TRUE,"Forside";#N/A,#N/A,TRUE,"Contents";#N/A,#N/A,TRUE,"Opera. income stat.";#N/A,#N/A,TRUE,"Business area ";#N/A,#N/A,TRUE,"Statutory income statem."}</definedName>
    <definedName name="wrn.udskriv." localSheetId="18" hidden="1">{#N/A,#N/A,TRUE,"Forside";#N/A,#N/A,TRUE,"Contents";#N/A,#N/A,TRUE,"Opera. income stat.";#N/A,#N/A,TRUE,"Business area ";#N/A,#N/A,TRUE,"Statutory income statem."}</definedName>
    <definedName name="wrn.udskriv." localSheetId="3" hidden="1">{#N/A,#N/A,TRUE,"Forside";#N/A,#N/A,TRUE,"Contents";#N/A,#N/A,TRUE,"Opera. income stat.";#N/A,#N/A,TRUE,"Business area ";#N/A,#N/A,TRUE,"Statutory income statem."}</definedName>
    <definedName name="wrn.udskriv." localSheetId="29" hidden="1">{#N/A,#N/A,TRUE,"Forside";#N/A,#N/A,TRUE,"Contents";#N/A,#N/A,TRUE,"Opera. income stat.";#N/A,#N/A,TRUE,"Business area ";#N/A,#N/A,TRUE,"Statutory income statem."}</definedName>
    <definedName name="wrn.udskriv." localSheetId="4" hidden="1">{#N/A,#N/A,TRUE,"Forside";#N/A,#N/A,TRUE,"Contents";#N/A,#N/A,TRUE,"Opera. income stat.";#N/A,#N/A,TRUE,"Business area ";#N/A,#N/A,TRUE,"Statutory income statem."}</definedName>
    <definedName name="wrn.udskriv." localSheetId="30" hidden="1">{#N/A,#N/A,TRUE,"Forside";#N/A,#N/A,TRUE,"Contents";#N/A,#N/A,TRUE,"Opera. income stat.";#N/A,#N/A,TRUE,"Business area ";#N/A,#N/A,TRUE,"Statutory income statem."}</definedName>
    <definedName name="wrn.udskriv." localSheetId="5" hidden="1">{#N/A,#N/A,TRUE,"Forside";#N/A,#N/A,TRUE,"Contents";#N/A,#N/A,TRUE,"Opera. income stat.";#N/A,#N/A,TRUE,"Business area ";#N/A,#N/A,TRUE,"Statutory income statem."}</definedName>
    <definedName name="wrn.udskriv." localSheetId="31" hidden="1">{#N/A,#N/A,TRUE,"Forside";#N/A,#N/A,TRUE,"Contents";#N/A,#N/A,TRUE,"Opera. income stat.";#N/A,#N/A,TRUE,"Business area ";#N/A,#N/A,TRUE,"Statutory income statem."}</definedName>
    <definedName name="wrn.udskriv." localSheetId="6" hidden="1">{#N/A,#N/A,TRUE,"Forside";#N/A,#N/A,TRUE,"Contents";#N/A,#N/A,TRUE,"Opera. income stat.";#N/A,#N/A,TRUE,"Business area ";#N/A,#N/A,TRUE,"Statutory income statem."}</definedName>
    <definedName name="wrn.udskriv." localSheetId="32" hidden="1">{#N/A,#N/A,TRUE,"Forside";#N/A,#N/A,TRUE,"Contents";#N/A,#N/A,TRUE,"Opera. income stat.";#N/A,#N/A,TRUE,"Business area ";#N/A,#N/A,TRUE,"Statutory income statem."}</definedName>
    <definedName name="wrn.udskriv." localSheetId="2" hidden="1">{#N/A,#N/A,TRUE,"Forside";#N/A,#N/A,TRUE,"Contents";#N/A,#N/A,TRUE,"Opera. income stat.";#N/A,#N/A,TRUE,"Business area ";#N/A,#N/A,TRUE,"Statutory income statem."}</definedName>
    <definedName name="wrn.udskriv." localSheetId="0" hidden="1">{#N/A,#N/A,TRUE,"Forside";#N/A,#N/A,TRUE,"Contents";#N/A,#N/A,TRUE,"Opera. income stat.";#N/A,#N/A,TRUE,"Business area ";#N/A,#N/A,TRUE,"Statutory income statem."}</definedName>
    <definedName name="wrn.udskriv." localSheetId="19" hidden="1">{#N/A,#N/A,TRUE,"Forside";#N/A,#N/A,TRUE,"Contents";#N/A,#N/A,TRUE,"Opera. income stat.";#N/A,#N/A,TRUE,"Business area ";#N/A,#N/A,TRUE,"Statutory income statem."}</definedName>
    <definedName name="wrn.udskriv." localSheetId="39" hidden="1">{#N/A,#N/A,TRUE,"Forside";#N/A,#N/A,TRUE,"Contents";#N/A,#N/A,TRUE,"Opera. income stat.";#N/A,#N/A,TRUE,"Business area ";#N/A,#N/A,TRUE,"Statutory income statem."}</definedName>
    <definedName name="wrn.udskriv." hidden="1">{#N/A,#N/A,TRUE,"Forside";#N/A,#N/A,TRUE,"Contents";#N/A,#N/A,TRUE,"Opera. income stat.";#N/A,#N/A,TRUE,"Business area ";#N/A,#N/A,TRUE,"Statutory income statem."}</definedName>
    <definedName name="xx" localSheetId="38" hidden="1">{#N/A,#N/A,TRUE,"Forside";#N/A,#N/A,TRUE,"Contents";#N/A,#N/A,TRUE,"Opera. income stat.";#N/A,#N/A,TRUE,"Business area ";#N/A,#N/A,TRUE,"Statutory income statem."}</definedName>
    <definedName name="xx" localSheetId="18" hidden="1">{#N/A,#N/A,TRUE,"Forside";#N/A,#N/A,TRUE,"Contents";#N/A,#N/A,TRUE,"Opera. income stat.";#N/A,#N/A,TRUE,"Business area ";#N/A,#N/A,TRUE,"Statutory income statem."}</definedName>
    <definedName name="xx" localSheetId="0" hidden="1">{#N/A,#N/A,TRUE,"Forside";#N/A,#N/A,TRUE,"Contents";#N/A,#N/A,TRUE,"Opera. income stat.";#N/A,#N/A,TRUE,"Business area ";#N/A,#N/A,TRUE,"Statutory income statem."}</definedName>
    <definedName name="xx" localSheetId="19" hidden="1">{#N/A,#N/A,TRUE,"Forside";#N/A,#N/A,TRUE,"Contents";#N/A,#N/A,TRUE,"Opera. income stat.";#N/A,#N/A,TRUE,"Business area ";#N/A,#N/A,TRUE,"Statutory income statem."}</definedName>
    <definedName name="xx" localSheetId="39" hidden="1">{#N/A,#N/A,TRUE,"Forside";#N/A,#N/A,TRUE,"Contents";#N/A,#N/A,TRUE,"Opera. income stat.";#N/A,#N/A,TRUE,"Business area ";#N/A,#N/A,TRUE,"Statutory income statem."}</definedName>
    <definedName name="xx" hidden="1">{#N/A,#N/A,TRUE,"Forside";#N/A,#N/A,TRUE,"Contents";#N/A,#N/A,TRUE,"Opera. income stat.";#N/A,#N/A,TRUE,"Business area ";#N/A,#N/A,TRUE,"Statutory income statem."}</definedName>
    <definedName name="xxx" localSheetId="38" hidden="1">{"5 * utfall + budget",#N/A,FALSE,"T-0298";"5 * bolag",#N/A,FALSE,"T-0298";"Unibank, utfall alla",#N/A,FALSE,"T-0298";#N/A,#N/A,FALSE,"Koncernskulder";#N/A,#N/A,FALSE,"Koncernfakturering"}</definedName>
    <definedName name="xxx" localSheetId="18" hidden="1">{"5 * utfall + budget",#N/A,FALSE,"T-0298";"5 * bolag",#N/A,FALSE,"T-0298";"Unibank, utfall alla",#N/A,FALSE,"T-0298";#N/A,#N/A,FALSE,"Koncernskulder";#N/A,#N/A,FALSE,"Koncernfakturering"}</definedName>
    <definedName name="xxx" localSheetId="0" hidden="1">{"5 * utfall + budget",#N/A,FALSE,"T-0298";"5 * bolag",#N/A,FALSE,"T-0298";"Unibank, utfall alla",#N/A,FALSE,"T-0298";#N/A,#N/A,FALSE,"Koncernskulder";#N/A,#N/A,FALSE,"Koncernfakturering"}</definedName>
    <definedName name="xxx" localSheetId="19" hidden="1">{"5 * utfall + budget",#N/A,FALSE,"T-0298";"5 * bolag",#N/A,FALSE,"T-0298";"Unibank, utfall alla",#N/A,FALSE,"T-0298";#N/A,#N/A,FALSE,"Koncernskulder";#N/A,#N/A,FALSE,"Koncernfakturering"}</definedName>
    <definedName name="xxx" localSheetId="39" hidden="1">{"5 * utfall + budget",#N/A,FALSE,"T-0298";"5 * bolag",#N/A,FALSE,"T-0298";"Unibank, utfall alla",#N/A,FALSE,"T-0298";#N/A,#N/A,FALSE,"Koncernskulder";#N/A,#N/A,FALSE,"Koncernfakturering"}</definedName>
    <definedName name="xxx" hidden="1">{"5 * utfall + budget",#N/A,FALSE,"T-0298";"5 * bolag",#N/A,FALSE,"T-0298";"Unibank, utfall alla",#N/A,FALSE,"T-0298";#N/A,#N/A,FALSE,"Koncernskulder";#N/A,#N/A,FALSE,"Koncernfakturering"}</definedName>
    <definedName name="xxxx" localSheetId="38" hidden="1">{#N/A,#N/A,TRUE,"Forside";#N/A,#N/A,TRUE,"Contents";#N/A,#N/A,TRUE,"Opera. income stat.";#N/A,#N/A,TRUE,"Business area ";#N/A,#N/A,TRUE,"Statutory income statem."}</definedName>
    <definedName name="xxxx" localSheetId="18" hidden="1">{#N/A,#N/A,TRUE,"Forside";#N/A,#N/A,TRUE,"Contents";#N/A,#N/A,TRUE,"Opera. income stat.";#N/A,#N/A,TRUE,"Business area ";#N/A,#N/A,TRUE,"Statutory income statem."}</definedName>
    <definedName name="xxxx" localSheetId="0" hidden="1">{#N/A,#N/A,TRUE,"Forside";#N/A,#N/A,TRUE,"Contents";#N/A,#N/A,TRUE,"Opera. income stat.";#N/A,#N/A,TRUE,"Business area ";#N/A,#N/A,TRUE,"Statutory income statem."}</definedName>
    <definedName name="xxxx" localSheetId="19" hidden="1">{#N/A,#N/A,TRUE,"Forside";#N/A,#N/A,TRUE,"Contents";#N/A,#N/A,TRUE,"Opera. income stat.";#N/A,#N/A,TRUE,"Business area ";#N/A,#N/A,TRUE,"Statutory income statem."}</definedName>
    <definedName name="xxxx" localSheetId="39" hidden="1">{#N/A,#N/A,TRUE,"Forside";#N/A,#N/A,TRUE,"Contents";#N/A,#N/A,TRUE,"Opera. income stat.";#N/A,#N/A,TRUE,"Business area ";#N/A,#N/A,TRUE,"Statutory income statem."}</definedName>
    <definedName name="xxxx" hidden="1">{#N/A,#N/A,TRUE,"Forside";#N/A,#N/A,TRUE,"Contents";#N/A,#N/A,TRUE,"Opera. income stat.";#N/A,#N/A,TRUE,"Business area ";#N/A,#N/A,TRUE,"Statutory income statem."}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665" l="1"/>
  <c r="F12" i="665"/>
  <c r="E12" i="665"/>
  <c r="D12" i="665"/>
  <c r="C12" i="665"/>
  <c r="X72" i="663" l="1"/>
  <c r="X58" i="664"/>
  <c r="C35" i="663"/>
  <c r="D35" i="663"/>
  <c r="E35" i="663"/>
  <c r="F35" i="663"/>
  <c r="G35" i="663"/>
  <c r="H35" i="663"/>
  <c r="I35" i="663"/>
  <c r="J35" i="663"/>
  <c r="O35" i="663"/>
  <c r="P35" i="663"/>
  <c r="K8" i="664" l="1"/>
  <c r="L8" i="664"/>
  <c r="Q8" i="664"/>
  <c r="Q7" i="664"/>
  <c r="L7" i="664"/>
  <c r="K7" i="664"/>
  <c r="W16" i="664" l="1"/>
  <c r="W14" i="664"/>
  <c r="W13" i="664"/>
  <c r="W12" i="664"/>
  <c r="W9" i="664"/>
  <c r="W8" i="664"/>
  <c r="W7" i="664"/>
  <c r="W6" i="664"/>
  <c r="W5" i="664"/>
  <c r="T15" i="632"/>
  <c r="T13" i="632"/>
  <c r="T12" i="632"/>
  <c r="T11" i="632"/>
  <c r="T8" i="632"/>
  <c r="T7" i="632"/>
  <c r="T6" i="632"/>
  <c r="T5" i="632"/>
  <c r="T4" i="632"/>
  <c r="W16" i="65"/>
  <c r="W14" i="65"/>
  <c r="W13" i="65"/>
  <c r="W12" i="65"/>
  <c r="W9" i="65"/>
  <c r="W7" i="65"/>
  <c r="W6" i="65"/>
  <c r="W5" i="65"/>
  <c r="W16" i="64"/>
  <c r="W13" i="64"/>
  <c r="W12" i="64"/>
  <c r="W9" i="64"/>
  <c r="W6" i="64"/>
  <c r="W5" i="64"/>
  <c r="T5" i="66"/>
  <c r="T6" i="66"/>
  <c r="T7" i="66"/>
  <c r="T8" i="66"/>
  <c r="T11" i="66"/>
  <c r="T12" i="66"/>
  <c r="T13" i="66"/>
  <c r="T14" i="66"/>
  <c r="T15" i="66"/>
  <c r="T4" i="66"/>
  <c r="T5" i="63"/>
  <c r="T6" i="63"/>
  <c r="T7" i="63"/>
  <c r="T8" i="63"/>
  <c r="T11" i="63"/>
  <c r="T12" i="63"/>
  <c r="T13" i="63"/>
  <c r="T14" i="63"/>
  <c r="T15" i="63"/>
  <c r="T4" i="63"/>
  <c r="W6" i="663"/>
  <c r="W7" i="663"/>
  <c r="W8" i="663"/>
  <c r="W9" i="663"/>
  <c r="W12" i="663"/>
  <c r="W13" i="663"/>
  <c r="W14" i="663"/>
  <c r="W15" i="663"/>
  <c r="W16" i="663"/>
  <c r="W5" i="663"/>
  <c r="U4" i="66" l="1"/>
  <c r="W15" i="664" l="1"/>
  <c r="T16" i="632" l="1"/>
  <c r="T14" i="632"/>
  <c r="T21" i="65"/>
  <c r="W15" i="65"/>
  <c r="K16" i="64"/>
  <c r="T16" i="64" s="1"/>
  <c r="W15" i="64"/>
  <c r="Q6" i="63"/>
  <c r="U4" i="63" l="1"/>
  <c r="V14" i="664" l="1"/>
  <c r="T17" i="632" l="1"/>
  <c r="AR19" i="578" l="1"/>
  <c r="AQ19" i="578"/>
  <c r="AP19" i="578"/>
  <c r="AO19" i="578"/>
  <c r="AN19" i="578"/>
  <c r="AM19" i="578"/>
  <c r="AL19" i="578"/>
  <c r="AK19" i="578"/>
  <c r="AJ19" i="578"/>
  <c r="AI19" i="578"/>
  <c r="AH19" i="578"/>
  <c r="AG19" i="578"/>
  <c r="AF19" i="578"/>
  <c r="A3" i="578"/>
  <c r="B3" i="578" s="1"/>
  <c r="C1" i="578"/>
  <c r="D1" i="578" s="1"/>
  <c r="E1" i="578" s="1"/>
  <c r="F1" i="578" s="1"/>
  <c r="G1" i="578" s="1"/>
  <c r="H1" i="578" s="1"/>
  <c r="I1" i="578" s="1"/>
  <c r="J1" i="578" s="1"/>
  <c r="K1" i="578" s="1"/>
  <c r="L1" i="578" s="1"/>
  <c r="M1" i="578" s="1"/>
  <c r="N1" i="578" s="1"/>
  <c r="O1" i="578" s="1"/>
  <c r="AU23" i="579"/>
  <c r="AT23" i="579"/>
  <c r="AS23" i="579"/>
  <c r="AR23" i="579"/>
  <c r="AQ23" i="579"/>
  <c r="AP23" i="579"/>
  <c r="AO23" i="579"/>
  <c r="AN23" i="579"/>
  <c r="AM23" i="579"/>
  <c r="AL23" i="579"/>
  <c r="AK23" i="579"/>
  <c r="AJ23" i="579"/>
  <c r="AI23" i="579"/>
  <c r="AU19" i="579"/>
  <c r="AR19" i="579"/>
  <c r="AQ19" i="579"/>
  <c r="AU18" i="579"/>
  <c r="AR18" i="579"/>
  <c r="AQ18" i="579"/>
  <c r="AU17" i="579"/>
  <c r="AR17" i="579"/>
  <c r="AQ17" i="579"/>
  <c r="AG4" i="579"/>
  <c r="AF4" i="579"/>
  <c r="AE4" i="579"/>
  <c r="A4" i="579"/>
  <c r="B4" i="579" s="1"/>
  <c r="C1" i="579"/>
  <c r="D1" i="579" s="1"/>
  <c r="E1" i="579" s="1"/>
  <c r="F1" i="579" s="1"/>
  <c r="G1" i="579" s="1"/>
  <c r="H1" i="579" s="1"/>
  <c r="I1" i="579" s="1"/>
  <c r="J1" i="579" s="1"/>
  <c r="K1" i="579" s="1"/>
  <c r="L1" i="579" s="1"/>
  <c r="M1" i="579" s="1"/>
  <c r="N1" i="579" s="1"/>
  <c r="O1" i="579" s="1"/>
  <c r="P1" i="579" s="1"/>
  <c r="Q1" i="579" s="1"/>
  <c r="AR22" i="576"/>
  <c r="AQ22" i="576"/>
  <c r="AP22" i="576"/>
  <c r="AO22" i="576"/>
  <c r="AN22" i="576"/>
  <c r="AM22" i="576"/>
  <c r="AL22" i="576"/>
  <c r="AK22" i="576"/>
  <c r="AJ22" i="576"/>
  <c r="AI22" i="576"/>
  <c r="AH22" i="576"/>
  <c r="AG22" i="576"/>
  <c r="AF22" i="576"/>
  <c r="AR18" i="576"/>
  <c r="AO18" i="576"/>
  <c r="AN18" i="576"/>
  <c r="AR17" i="576"/>
  <c r="AO17" i="576"/>
  <c r="AN17" i="576"/>
  <c r="AR16" i="576"/>
  <c r="AO16" i="576"/>
  <c r="AN16" i="576"/>
  <c r="A3" i="576"/>
  <c r="B3" i="576" s="1"/>
  <c r="C1" i="576"/>
  <c r="D1" i="576" s="1"/>
  <c r="E1" i="576" s="1"/>
  <c r="F1" i="576" s="1"/>
  <c r="G1" i="576" s="1"/>
  <c r="H1" i="576" s="1"/>
  <c r="I1" i="576" s="1"/>
  <c r="J1" i="576" s="1"/>
  <c r="K1" i="576" s="1"/>
  <c r="L1" i="576" s="1"/>
  <c r="M1" i="576" s="1"/>
  <c r="N1" i="576" s="1"/>
  <c r="O1" i="576" s="1"/>
  <c r="AR22" i="575"/>
  <c r="AQ22" i="575"/>
  <c r="AP22" i="575"/>
  <c r="AO22" i="575"/>
  <c r="AN22" i="575"/>
  <c r="AM22" i="575"/>
  <c r="AL22" i="575"/>
  <c r="AK22" i="575"/>
  <c r="AJ22" i="575"/>
  <c r="AI22" i="575"/>
  <c r="AH22" i="575"/>
  <c r="AG22" i="575"/>
  <c r="AF22" i="575"/>
  <c r="AR18" i="575"/>
  <c r="AO18" i="575"/>
  <c r="AN18" i="575"/>
  <c r="AR17" i="575"/>
  <c r="AO17" i="575"/>
  <c r="AN17" i="575"/>
  <c r="AR16" i="575"/>
  <c r="AO16" i="575"/>
  <c r="AN16" i="575"/>
  <c r="A3" i="575"/>
  <c r="B3" i="575" s="1"/>
  <c r="C1" i="575"/>
  <c r="D1" i="575" s="1"/>
  <c r="E1" i="575" s="1"/>
  <c r="F1" i="575" s="1"/>
  <c r="G1" i="575" s="1"/>
  <c r="H1" i="575" s="1"/>
  <c r="I1" i="575" s="1"/>
  <c r="J1" i="575" s="1"/>
  <c r="K1" i="575" s="1"/>
  <c r="L1" i="575" s="1"/>
  <c r="M1" i="575" s="1"/>
  <c r="N1" i="575" s="1"/>
  <c r="O1" i="575" s="1"/>
  <c r="A31" i="662"/>
  <c r="BA23" i="662"/>
  <c r="AZ23" i="662"/>
  <c r="AY23" i="662"/>
  <c r="AX23" i="662"/>
  <c r="AW23" i="662"/>
  <c r="AV23" i="662"/>
  <c r="AU23" i="662"/>
  <c r="AT23" i="662"/>
  <c r="AS23" i="662"/>
  <c r="AR23" i="662"/>
  <c r="AQ23" i="662"/>
  <c r="AP23" i="662"/>
  <c r="AO23" i="662"/>
  <c r="AN23" i="662"/>
  <c r="AM23" i="662"/>
  <c r="AL23" i="662"/>
  <c r="AW22" i="662"/>
  <c r="AV22" i="662"/>
  <c r="AW21" i="662"/>
  <c r="AV21" i="662"/>
  <c r="AW20" i="662"/>
  <c r="AV20" i="662"/>
  <c r="BA19" i="662"/>
  <c r="AZ19" i="662"/>
  <c r="AW19" i="662"/>
  <c r="AV19" i="662"/>
  <c r="AU19" i="662"/>
  <c r="AT19" i="662"/>
  <c r="BA18" i="662"/>
  <c r="AZ18" i="662"/>
  <c r="AW18" i="662"/>
  <c r="AV18" i="662"/>
  <c r="AU18" i="662"/>
  <c r="AT18" i="662"/>
  <c r="BA17" i="662"/>
  <c r="AZ17" i="662"/>
  <c r="AW17" i="662"/>
  <c r="AV17" i="662"/>
  <c r="AU17" i="662"/>
  <c r="AT17" i="662"/>
  <c r="AJ4" i="662"/>
  <c r="AI4" i="662"/>
  <c r="AH4" i="662"/>
  <c r="AG4" i="662"/>
  <c r="A4" i="662"/>
  <c r="B4" i="662" s="1"/>
  <c r="C1" i="662"/>
  <c r="D1" i="662" s="1"/>
  <c r="E1" i="662" s="1"/>
  <c r="F1" i="662" s="1"/>
  <c r="G1" i="662" s="1"/>
  <c r="H1" i="662" s="1"/>
  <c r="I1" i="662" s="1"/>
  <c r="J1" i="662" s="1"/>
  <c r="K1" i="662" s="1"/>
  <c r="L1" i="662" s="1"/>
  <c r="M1" i="662" s="1"/>
  <c r="N1" i="662" s="1"/>
  <c r="O1" i="662" s="1"/>
  <c r="P1" i="662" s="1"/>
  <c r="Q1" i="662" s="1"/>
  <c r="R1" i="662" s="1"/>
  <c r="A31" i="661"/>
  <c r="BA23" i="661"/>
  <c r="AZ23" i="661"/>
  <c r="AY23" i="661"/>
  <c r="AX23" i="661"/>
  <c r="AW23" i="661"/>
  <c r="AV23" i="661"/>
  <c r="AU23" i="661"/>
  <c r="AT23" i="661"/>
  <c r="AS23" i="661"/>
  <c r="AR23" i="661"/>
  <c r="AQ23" i="661"/>
  <c r="AP23" i="661"/>
  <c r="AO23" i="661"/>
  <c r="AN23" i="661"/>
  <c r="AM23" i="661"/>
  <c r="AL23" i="661"/>
  <c r="BA19" i="661"/>
  <c r="AZ19" i="661"/>
  <c r="AW19" i="661"/>
  <c r="AV19" i="661"/>
  <c r="AU19" i="661"/>
  <c r="AT19" i="661"/>
  <c r="BA18" i="661"/>
  <c r="AZ18" i="661"/>
  <c r="AW18" i="661"/>
  <c r="AV18" i="661"/>
  <c r="AU18" i="661"/>
  <c r="AT18" i="661"/>
  <c r="BA17" i="661"/>
  <c r="AZ17" i="661"/>
  <c r="AW17" i="661"/>
  <c r="AV17" i="661"/>
  <c r="AU17" i="661"/>
  <c r="AT17" i="661"/>
  <c r="AJ4" i="661"/>
  <c r="AI4" i="661"/>
  <c r="AH4" i="661"/>
  <c r="AG4" i="661"/>
  <c r="A4" i="661"/>
  <c r="B4" i="661" s="1"/>
  <c r="C1" i="661"/>
  <c r="D1" i="661" s="1"/>
  <c r="E1" i="661" s="1"/>
  <c r="F1" i="661" s="1"/>
  <c r="G1" i="661" s="1"/>
  <c r="H1" i="661" s="1"/>
  <c r="I1" i="661" s="1"/>
  <c r="J1" i="661" s="1"/>
  <c r="K1" i="661" s="1"/>
  <c r="L1" i="661" s="1"/>
  <c r="M1" i="661" s="1"/>
  <c r="N1" i="661" s="1"/>
  <c r="O1" i="661" s="1"/>
  <c r="P1" i="661" s="1"/>
  <c r="Q1" i="661" s="1"/>
  <c r="R1" i="661" s="1"/>
  <c r="A31" i="660"/>
  <c r="BA23" i="660"/>
  <c r="AZ23" i="660"/>
  <c r="AY23" i="660"/>
  <c r="AX23" i="660"/>
  <c r="AW23" i="660"/>
  <c r="AV23" i="660"/>
  <c r="AU23" i="660"/>
  <c r="AT23" i="660"/>
  <c r="AS23" i="660"/>
  <c r="AR23" i="660"/>
  <c r="AQ23" i="660"/>
  <c r="AP23" i="660"/>
  <c r="AO23" i="660"/>
  <c r="AN23" i="660"/>
  <c r="AM23" i="660"/>
  <c r="AL23" i="660"/>
  <c r="BA19" i="660"/>
  <c r="AZ19" i="660"/>
  <c r="AW19" i="660"/>
  <c r="AV19" i="660"/>
  <c r="AU19" i="660"/>
  <c r="AT19" i="660"/>
  <c r="BA18" i="660"/>
  <c r="AZ18" i="660"/>
  <c r="AW18" i="660"/>
  <c r="AV18" i="660"/>
  <c r="AU18" i="660"/>
  <c r="AT18" i="660"/>
  <c r="BA17" i="660"/>
  <c r="AZ17" i="660"/>
  <c r="AW17" i="660"/>
  <c r="AV17" i="660"/>
  <c r="AU17" i="660"/>
  <c r="AT17" i="660"/>
  <c r="AJ4" i="660"/>
  <c r="AI4" i="660"/>
  <c r="AH4" i="660"/>
  <c r="AG4" i="660"/>
  <c r="A4" i="660"/>
  <c r="B4" i="660" s="1"/>
  <c r="C1" i="660"/>
  <c r="D1" i="660" s="1"/>
  <c r="E1" i="660" s="1"/>
  <c r="F1" i="660" s="1"/>
  <c r="G1" i="660" s="1"/>
  <c r="H1" i="660" s="1"/>
  <c r="I1" i="660" s="1"/>
  <c r="J1" i="660" s="1"/>
  <c r="K1" i="660" s="1"/>
  <c r="L1" i="660" s="1"/>
  <c r="M1" i="660" s="1"/>
  <c r="N1" i="660" s="1"/>
  <c r="O1" i="660" s="1"/>
  <c r="P1" i="660" s="1"/>
  <c r="Q1" i="660" s="1"/>
  <c r="R1" i="660" s="1"/>
  <c r="L18" i="635"/>
  <c r="K18" i="635"/>
  <c r="A3" i="635"/>
  <c r="B3" i="635" s="1"/>
  <c r="C1" i="635"/>
  <c r="D1" i="635" s="1"/>
  <c r="E1" i="635" s="1"/>
  <c r="F1" i="635" s="1"/>
  <c r="G1" i="635" s="1"/>
  <c r="H1" i="635" s="1"/>
  <c r="I1" i="635" s="1"/>
  <c r="J1" i="635" s="1"/>
  <c r="K1" i="635" s="1"/>
  <c r="L1" i="635" s="1"/>
  <c r="M1" i="635" s="1"/>
  <c r="N1" i="635" s="1"/>
  <c r="O1" i="635" s="1"/>
  <c r="AS22" i="573"/>
  <c r="AR22" i="573"/>
  <c r="AQ22" i="573"/>
  <c r="AP22" i="573"/>
  <c r="AO22" i="573"/>
  <c r="AN22" i="573"/>
  <c r="AM22" i="573"/>
  <c r="AL22" i="573"/>
  <c r="AK22" i="573"/>
  <c r="AJ22" i="573"/>
  <c r="AI22" i="573"/>
  <c r="AH22" i="573"/>
  <c r="AG22" i="573"/>
  <c r="AS18" i="573"/>
  <c r="AP18" i="573"/>
  <c r="AO18" i="573"/>
  <c r="AS17" i="573"/>
  <c r="AP17" i="573"/>
  <c r="AO17" i="573"/>
  <c r="AS16" i="573"/>
  <c r="AP16" i="573"/>
  <c r="AO16" i="573"/>
  <c r="A3" i="573"/>
  <c r="B3" i="573" s="1"/>
  <c r="C1" i="573"/>
  <c r="D1" i="573" s="1"/>
  <c r="E1" i="573" s="1"/>
  <c r="F1" i="573" s="1"/>
  <c r="G1" i="573" s="1"/>
  <c r="H1" i="573" s="1"/>
  <c r="I1" i="573" s="1"/>
  <c r="J1" i="573" s="1"/>
  <c r="K1" i="573" s="1"/>
  <c r="L1" i="573" s="1"/>
  <c r="M1" i="573" s="1"/>
  <c r="N1" i="573" s="1"/>
  <c r="O1" i="573" s="1"/>
  <c r="A31" i="571"/>
  <c r="BA23" i="571"/>
  <c r="AZ23" i="571"/>
  <c r="AY23" i="571"/>
  <c r="AX23" i="571"/>
  <c r="AW23" i="571"/>
  <c r="AV23" i="571"/>
  <c r="AU23" i="571"/>
  <c r="AT23" i="571"/>
  <c r="AS23" i="571"/>
  <c r="AR23" i="571"/>
  <c r="AQ23" i="571"/>
  <c r="AP23" i="571"/>
  <c r="AO23" i="571"/>
  <c r="AN23" i="571"/>
  <c r="AM23" i="571"/>
  <c r="AL23" i="571"/>
  <c r="BA19" i="571"/>
  <c r="AZ19" i="571"/>
  <c r="AW19" i="571"/>
  <c r="AV19" i="571"/>
  <c r="AU19" i="571"/>
  <c r="AT19" i="571"/>
  <c r="BA18" i="571"/>
  <c r="AZ18" i="571"/>
  <c r="AW18" i="571"/>
  <c r="AV18" i="571"/>
  <c r="AU18" i="571"/>
  <c r="AT18" i="571"/>
  <c r="BA17" i="571"/>
  <c r="AZ17" i="571"/>
  <c r="AW17" i="571"/>
  <c r="AV17" i="571"/>
  <c r="AU17" i="571"/>
  <c r="AT17" i="571"/>
  <c r="AJ4" i="571"/>
  <c r="AI4" i="571"/>
  <c r="A4" i="571"/>
  <c r="B4" i="571" s="1"/>
  <c r="C1" i="571"/>
  <c r="D1" i="571" s="1"/>
  <c r="E1" i="571" s="1"/>
  <c r="F1" i="571" s="1"/>
  <c r="G1" i="571" s="1"/>
  <c r="H1" i="571" s="1"/>
  <c r="I1" i="571" s="1"/>
  <c r="J1" i="571" s="1"/>
  <c r="K1" i="571" s="1"/>
  <c r="L1" i="571" s="1"/>
  <c r="M1" i="571" s="1"/>
  <c r="N1" i="571" s="1"/>
  <c r="O1" i="571" s="1"/>
  <c r="P1" i="571" s="1"/>
  <c r="Q1" i="571" s="1"/>
  <c r="R1" i="571" s="1"/>
  <c r="A32" i="570"/>
  <c r="BA23" i="570"/>
  <c r="AZ23" i="570"/>
  <c r="AY23" i="570"/>
  <c r="AX23" i="570"/>
  <c r="AW23" i="570"/>
  <c r="AV23" i="570"/>
  <c r="AU23" i="570"/>
  <c r="AT23" i="570"/>
  <c r="AS23" i="570"/>
  <c r="AR23" i="570"/>
  <c r="AQ23" i="570"/>
  <c r="AP23" i="570"/>
  <c r="AO23" i="570"/>
  <c r="AN23" i="570"/>
  <c r="AM23" i="570"/>
  <c r="AL23" i="570"/>
  <c r="BA19" i="570"/>
  <c r="AZ19" i="570"/>
  <c r="AW19" i="570"/>
  <c r="AV19" i="570"/>
  <c r="AU19" i="570"/>
  <c r="AT19" i="570"/>
  <c r="BA18" i="570"/>
  <c r="AZ18" i="570"/>
  <c r="AW18" i="570"/>
  <c r="AV18" i="570"/>
  <c r="AU18" i="570"/>
  <c r="AT18" i="570"/>
  <c r="BA17" i="570"/>
  <c r="AZ17" i="570"/>
  <c r="AW17" i="570"/>
  <c r="AV17" i="570"/>
  <c r="AU17" i="570"/>
  <c r="AT17" i="570"/>
  <c r="AJ4" i="570"/>
  <c r="AI4" i="570"/>
  <c r="P4" i="570"/>
  <c r="AH4" i="570" s="1"/>
  <c r="O4" i="570"/>
  <c r="O4" i="571" s="1"/>
  <c r="AG4" i="571" s="1"/>
  <c r="A4" i="570"/>
  <c r="B4" i="570" s="1"/>
  <c r="R3" i="570"/>
  <c r="R3" i="571" s="1"/>
  <c r="Q3" i="570"/>
  <c r="Q3" i="571" s="1"/>
  <c r="C1" i="570"/>
  <c r="D1" i="570" s="1"/>
  <c r="E1" i="570" s="1"/>
  <c r="F1" i="570" s="1"/>
  <c r="G1" i="570" s="1"/>
  <c r="H1" i="570" s="1"/>
  <c r="I1" i="570" s="1"/>
  <c r="J1" i="570" s="1"/>
  <c r="K1" i="570" s="1"/>
  <c r="L1" i="570" s="1"/>
  <c r="M1" i="570" s="1"/>
  <c r="N1" i="570" s="1"/>
  <c r="O1" i="570" s="1"/>
  <c r="P1" i="570" s="1"/>
  <c r="Q1" i="570" s="1"/>
  <c r="R1" i="570" s="1"/>
  <c r="AR22" i="569"/>
  <c r="AQ22" i="569"/>
  <c r="AP22" i="569"/>
  <c r="AO22" i="569"/>
  <c r="AN22" i="569"/>
  <c r="AM22" i="569"/>
  <c r="AL22" i="569"/>
  <c r="AK22" i="569"/>
  <c r="AJ22" i="569"/>
  <c r="AI22" i="569"/>
  <c r="AH22" i="569"/>
  <c r="AG22" i="569"/>
  <c r="AF22" i="569"/>
  <c r="AR18" i="569"/>
  <c r="AO18" i="569"/>
  <c r="AN18" i="569"/>
  <c r="AR17" i="569"/>
  <c r="AO17" i="569"/>
  <c r="AN17" i="569"/>
  <c r="AR16" i="569"/>
  <c r="AO16" i="569"/>
  <c r="AN16" i="569"/>
  <c r="A3" i="569"/>
  <c r="B3" i="569" s="1"/>
  <c r="C1" i="569"/>
  <c r="D1" i="569" s="1"/>
  <c r="E1" i="569" s="1"/>
  <c r="F1" i="569" s="1"/>
  <c r="G1" i="569" s="1"/>
  <c r="H1" i="569" s="1"/>
  <c r="I1" i="569" s="1"/>
  <c r="J1" i="569" s="1"/>
  <c r="K1" i="569" s="1"/>
  <c r="L1" i="569" s="1"/>
  <c r="M1" i="569" s="1"/>
  <c r="N1" i="569" s="1"/>
  <c r="O1" i="569" s="1"/>
  <c r="AR22" i="568"/>
  <c r="AQ22" i="568"/>
  <c r="AP22" i="568"/>
  <c r="AO22" i="568"/>
  <c r="AN22" i="568"/>
  <c r="AM22" i="568"/>
  <c r="AL22" i="568"/>
  <c r="AK22" i="568"/>
  <c r="AJ22" i="568"/>
  <c r="AI22" i="568"/>
  <c r="AH22" i="568"/>
  <c r="AG22" i="568"/>
  <c r="AF22" i="568"/>
  <c r="AR18" i="568"/>
  <c r="AO18" i="568"/>
  <c r="AN18" i="568"/>
  <c r="AR17" i="568"/>
  <c r="AO17" i="568"/>
  <c r="AN17" i="568"/>
  <c r="AR16" i="568"/>
  <c r="AO16" i="568"/>
  <c r="AN16" i="568"/>
  <c r="O3" i="568"/>
  <c r="AD3" i="568" s="1"/>
  <c r="N3" i="568"/>
  <c r="N3" i="575" s="1"/>
  <c r="M3" i="568"/>
  <c r="M3" i="569" s="1"/>
  <c r="AB3" i="569" s="1"/>
  <c r="A3" i="568"/>
  <c r="B3" i="568" s="1"/>
  <c r="C1" i="568"/>
  <c r="D1" i="568" s="1"/>
  <c r="E1" i="568" s="1"/>
  <c r="F1" i="568" s="1"/>
  <c r="G1" i="568" s="1"/>
  <c r="H1" i="568" s="1"/>
  <c r="I1" i="568" s="1"/>
  <c r="J1" i="568" s="1"/>
  <c r="K1" i="568" s="1"/>
  <c r="L1" i="568" s="1"/>
  <c r="M1" i="568" s="1"/>
  <c r="N1" i="568" s="1"/>
  <c r="O1" i="568" s="1"/>
  <c r="AA70" i="521"/>
  <c r="Z70" i="521"/>
  <c r="Y70" i="521"/>
  <c r="X70" i="521"/>
  <c r="W70" i="521"/>
  <c r="V70" i="521"/>
  <c r="U70" i="521"/>
  <c r="AA69" i="521"/>
  <c r="Z69" i="521"/>
  <c r="Y69" i="521"/>
  <c r="X69" i="521"/>
  <c r="W69" i="521"/>
  <c r="V69" i="521"/>
  <c r="U69" i="521"/>
  <c r="AA68" i="521"/>
  <c r="Z68" i="521"/>
  <c r="Y68" i="521"/>
  <c r="X68" i="521"/>
  <c r="W68" i="521"/>
  <c r="V68" i="521"/>
  <c r="U68" i="521"/>
  <c r="AA67" i="521"/>
  <c r="Z67" i="521"/>
  <c r="Y67" i="521"/>
  <c r="X67" i="521"/>
  <c r="W67" i="521"/>
  <c r="V67" i="521"/>
  <c r="U67" i="521"/>
  <c r="AA66" i="521"/>
  <c r="Z66" i="521"/>
  <c r="Y66" i="521"/>
  <c r="X66" i="521"/>
  <c r="W66" i="521"/>
  <c r="V66" i="521"/>
  <c r="U66" i="521"/>
  <c r="AA65" i="521"/>
  <c r="Z65" i="521"/>
  <c r="Y65" i="521"/>
  <c r="X65" i="521"/>
  <c r="W65" i="521"/>
  <c r="V65" i="521"/>
  <c r="U65" i="521"/>
  <c r="AA64" i="521"/>
  <c r="Z64" i="521"/>
  <c r="Y64" i="521"/>
  <c r="X64" i="521"/>
  <c r="W64" i="521"/>
  <c r="V64" i="521"/>
  <c r="U64" i="521"/>
  <c r="AA63" i="521"/>
  <c r="Z63" i="521"/>
  <c r="Y63" i="521"/>
  <c r="X63" i="521"/>
  <c r="W63" i="521"/>
  <c r="V63" i="521"/>
  <c r="U63" i="521"/>
  <c r="AA62" i="521"/>
  <c r="Z62" i="521"/>
  <c r="Y62" i="521"/>
  <c r="X62" i="521"/>
  <c r="W62" i="521"/>
  <c r="V62" i="521"/>
  <c r="U62" i="521"/>
  <c r="AA61" i="521"/>
  <c r="Z61" i="521"/>
  <c r="Y61" i="521"/>
  <c r="X61" i="521"/>
  <c r="W61" i="521"/>
  <c r="V61" i="521"/>
  <c r="U61" i="521"/>
  <c r="AA60" i="521"/>
  <c r="Z60" i="521"/>
  <c r="Y60" i="521"/>
  <c r="X60" i="521"/>
  <c r="W60" i="521"/>
  <c r="V60" i="521"/>
  <c r="U60" i="521"/>
  <c r="AA59" i="521"/>
  <c r="Z59" i="521"/>
  <c r="Y59" i="521"/>
  <c r="X59" i="521"/>
  <c r="W59" i="521"/>
  <c r="V59" i="521"/>
  <c r="U59" i="521"/>
  <c r="AA58" i="521"/>
  <c r="Z58" i="521"/>
  <c r="Y58" i="521"/>
  <c r="X58" i="521"/>
  <c r="W58" i="521"/>
  <c r="V58" i="521"/>
  <c r="U58" i="521"/>
  <c r="AA57" i="521"/>
  <c r="Z57" i="521"/>
  <c r="Y57" i="521"/>
  <c r="X57" i="521"/>
  <c r="W57" i="521"/>
  <c r="V57" i="521"/>
  <c r="U57" i="521"/>
  <c r="AA56" i="521"/>
  <c r="Z56" i="521"/>
  <c r="Y56" i="521"/>
  <c r="X56" i="521"/>
  <c r="W56" i="521"/>
  <c r="V56" i="521"/>
  <c r="U56" i="521"/>
  <c r="AA55" i="521"/>
  <c r="Z55" i="521"/>
  <c r="Y55" i="521"/>
  <c r="X55" i="521"/>
  <c r="W55" i="521"/>
  <c r="V55" i="521"/>
  <c r="U55" i="521"/>
  <c r="AA54" i="521"/>
  <c r="Z54" i="521"/>
  <c r="Y54" i="521"/>
  <c r="X54" i="521"/>
  <c r="W54" i="521"/>
  <c r="V54" i="521"/>
  <c r="U54" i="521"/>
  <c r="AA53" i="521"/>
  <c r="Z53" i="521"/>
  <c r="Y53" i="521"/>
  <c r="X53" i="521"/>
  <c r="W53" i="521"/>
  <c r="V53" i="521"/>
  <c r="U53" i="521"/>
  <c r="N26" i="521"/>
  <c r="M26" i="521"/>
  <c r="J26" i="521"/>
  <c r="I26" i="521"/>
  <c r="H26" i="521"/>
  <c r="G26" i="521"/>
  <c r="F26" i="521"/>
  <c r="E26" i="521"/>
  <c r="D26" i="521"/>
  <c r="C26" i="521"/>
  <c r="AV21" i="521"/>
  <c r="AU21" i="521"/>
  <c r="AT21" i="521"/>
  <c r="AS21" i="521"/>
  <c r="AR21" i="521"/>
  <c r="AQ21" i="521"/>
  <c r="AP21" i="521"/>
  <c r="AO21" i="521"/>
  <c r="AN21" i="521"/>
  <c r="AM21" i="521"/>
  <c r="AL21" i="521"/>
  <c r="AK21" i="521"/>
  <c r="AJ21" i="521"/>
  <c r="U21" i="521"/>
  <c r="T21" i="521"/>
  <c r="S21" i="521"/>
  <c r="R21" i="521"/>
  <c r="Q21" i="521"/>
  <c r="AV20" i="521"/>
  <c r="AU20" i="521"/>
  <c r="AT20" i="521"/>
  <c r="AS20" i="521"/>
  <c r="AR20" i="521"/>
  <c r="AQ20" i="521"/>
  <c r="AP20" i="521"/>
  <c r="AO20" i="521"/>
  <c r="AN20" i="521"/>
  <c r="AM20" i="521"/>
  <c r="AL20" i="521"/>
  <c r="AK20" i="521"/>
  <c r="AJ20" i="521"/>
  <c r="U20" i="521"/>
  <c r="T20" i="521"/>
  <c r="S20" i="521"/>
  <c r="R20" i="521"/>
  <c r="Q20" i="521"/>
  <c r="AV19" i="521"/>
  <c r="AU19" i="521"/>
  <c r="AT19" i="521"/>
  <c r="AS19" i="521"/>
  <c r="AR19" i="521"/>
  <c r="AQ19" i="521"/>
  <c r="AP19" i="521"/>
  <c r="AO19" i="521"/>
  <c r="AN19" i="521"/>
  <c r="AM19" i="521"/>
  <c r="AL19" i="521"/>
  <c r="AK19" i="521"/>
  <c r="AJ19" i="521"/>
  <c r="AV18" i="521"/>
  <c r="AU18" i="521"/>
  <c r="AT18" i="521"/>
  <c r="AS18" i="521"/>
  <c r="AR18" i="521"/>
  <c r="AQ18" i="521"/>
  <c r="AP18" i="521"/>
  <c r="AO18" i="521"/>
  <c r="AN18" i="521"/>
  <c r="AM18" i="521"/>
  <c r="AL18" i="521"/>
  <c r="AK18" i="521"/>
  <c r="AJ18" i="521"/>
  <c r="U18" i="521"/>
  <c r="T18" i="521"/>
  <c r="S18" i="521"/>
  <c r="R18" i="521"/>
  <c r="Q18" i="521"/>
  <c r="AV17" i="521"/>
  <c r="AU17" i="521"/>
  <c r="AT17" i="521"/>
  <c r="AS17" i="521"/>
  <c r="AR17" i="521"/>
  <c r="AQ17" i="521"/>
  <c r="AP17" i="521"/>
  <c r="AO17" i="521"/>
  <c r="AN17" i="521"/>
  <c r="AM17" i="521"/>
  <c r="AL17" i="521"/>
  <c r="AK17" i="521"/>
  <c r="AJ17" i="521"/>
  <c r="U17" i="521"/>
  <c r="T17" i="521"/>
  <c r="S17" i="521"/>
  <c r="R17" i="521"/>
  <c r="Q17" i="521"/>
  <c r="AV16" i="521"/>
  <c r="AU16" i="521"/>
  <c r="AT16" i="521"/>
  <c r="AS16" i="521"/>
  <c r="AR16" i="521"/>
  <c r="AQ16" i="521"/>
  <c r="AP16" i="521"/>
  <c r="AO16" i="521"/>
  <c r="AN16" i="521"/>
  <c r="AM16" i="521"/>
  <c r="AL16" i="521"/>
  <c r="AK16" i="521"/>
  <c r="AJ16" i="521"/>
  <c r="U16" i="521"/>
  <c r="T16" i="521"/>
  <c r="S16" i="521"/>
  <c r="R16" i="521"/>
  <c r="Q16" i="521"/>
  <c r="AV15" i="521"/>
  <c r="AU15" i="521"/>
  <c r="AT15" i="521"/>
  <c r="AS15" i="521"/>
  <c r="AR15" i="521"/>
  <c r="AQ15" i="521"/>
  <c r="AP15" i="521"/>
  <c r="AO15" i="521"/>
  <c r="AN15" i="521"/>
  <c r="AM15" i="521"/>
  <c r="AL15" i="521"/>
  <c r="AK15" i="521"/>
  <c r="AJ15" i="521"/>
  <c r="U15" i="521"/>
  <c r="T15" i="521"/>
  <c r="R15" i="521"/>
  <c r="Q15" i="521"/>
  <c r="AV14" i="521"/>
  <c r="AU14" i="521"/>
  <c r="AT14" i="521"/>
  <c r="AS14" i="521"/>
  <c r="AR14" i="521"/>
  <c r="AQ14" i="521"/>
  <c r="AP14" i="521"/>
  <c r="AO14" i="521"/>
  <c r="AN14" i="521"/>
  <c r="AM14" i="521"/>
  <c r="AL14" i="521"/>
  <c r="AK14" i="521"/>
  <c r="AJ14" i="521"/>
  <c r="U14" i="521"/>
  <c r="T14" i="521"/>
  <c r="S14" i="521"/>
  <c r="R14" i="521"/>
  <c r="Q14" i="521"/>
  <c r="AV13" i="521"/>
  <c r="AU13" i="521"/>
  <c r="AT13" i="521"/>
  <c r="AS13" i="521"/>
  <c r="AR13" i="521"/>
  <c r="AQ13" i="521"/>
  <c r="AP13" i="521"/>
  <c r="AO13" i="521"/>
  <c r="AN13" i="521"/>
  <c r="AM13" i="521"/>
  <c r="AL13" i="521"/>
  <c r="AK13" i="521"/>
  <c r="AJ13" i="521"/>
  <c r="U13" i="521"/>
  <c r="T13" i="521"/>
  <c r="AV12" i="521"/>
  <c r="AU12" i="521"/>
  <c r="AT12" i="521"/>
  <c r="AS12" i="521"/>
  <c r="AR12" i="521"/>
  <c r="AQ12" i="521"/>
  <c r="AP12" i="521"/>
  <c r="AO12" i="521"/>
  <c r="AN12" i="521"/>
  <c r="AM12" i="521"/>
  <c r="AL12" i="521"/>
  <c r="AK12" i="521"/>
  <c r="AJ12" i="521"/>
  <c r="U12" i="521"/>
  <c r="T12" i="521"/>
  <c r="R12" i="521"/>
  <c r="Q12" i="521"/>
  <c r="AV11" i="521"/>
  <c r="AU11" i="521"/>
  <c r="AT11" i="521"/>
  <c r="AS11" i="521"/>
  <c r="AR11" i="521"/>
  <c r="AQ11" i="521"/>
  <c r="AP11" i="521"/>
  <c r="AO11" i="521"/>
  <c r="AN11" i="521"/>
  <c r="AM11" i="521"/>
  <c r="AL11" i="521"/>
  <c r="AK11" i="521"/>
  <c r="AJ11" i="521"/>
  <c r="U11" i="521"/>
  <c r="T11" i="521"/>
  <c r="S11" i="521"/>
  <c r="R11" i="521"/>
  <c r="Q11" i="521"/>
  <c r="AV10" i="521"/>
  <c r="AU10" i="521"/>
  <c r="AT10" i="521"/>
  <c r="AS10" i="521"/>
  <c r="AR10" i="521"/>
  <c r="AQ10" i="521"/>
  <c r="AP10" i="521"/>
  <c r="AO10" i="521"/>
  <c r="AN10" i="521"/>
  <c r="AM10" i="521"/>
  <c r="AL10" i="521"/>
  <c r="AK10" i="521"/>
  <c r="AJ10" i="521"/>
  <c r="U10" i="521"/>
  <c r="T10" i="521"/>
  <c r="S10" i="521"/>
  <c r="R10" i="521"/>
  <c r="Q10" i="521"/>
  <c r="AV9" i="521"/>
  <c r="AU9" i="521"/>
  <c r="AT9" i="521"/>
  <c r="AS9" i="521"/>
  <c r="AR9" i="521"/>
  <c r="AQ9" i="521"/>
  <c r="AP9" i="521"/>
  <c r="AO9" i="521"/>
  <c r="AN9" i="521"/>
  <c r="AM9" i="521"/>
  <c r="AL9" i="521"/>
  <c r="AK9" i="521"/>
  <c r="AJ9" i="521"/>
  <c r="U9" i="521"/>
  <c r="T9" i="521"/>
  <c r="S9" i="521"/>
  <c r="R9" i="521"/>
  <c r="Q9" i="521"/>
  <c r="AV8" i="521"/>
  <c r="AU8" i="521"/>
  <c r="AT8" i="521"/>
  <c r="AS8" i="521"/>
  <c r="AR8" i="521"/>
  <c r="AQ8" i="521"/>
  <c r="AP8" i="521"/>
  <c r="AO8" i="521"/>
  <c r="AN8" i="521"/>
  <c r="AM8" i="521"/>
  <c r="AL8" i="521"/>
  <c r="AK8" i="521"/>
  <c r="AJ8" i="521"/>
  <c r="U8" i="521"/>
  <c r="T8" i="521"/>
  <c r="S8" i="521"/>
  <c r="R8" i="521"/>
  <c r="Q8" i="521"/>
  <c r="AV7" i="521"/>
  <c r="AU7" i="521"/>
  <c r="AT7" i="521"/>
  <c r="AS7" i="521"/>
  <c r="AR7" i="521"/>
  <c r="AQ7" i="521"/>
  <c r="AP7" i="521"/>
  <c r="AO7" i="521"/>
  <c r="AN7" i="521"/>
  <c r="AM7" i="521"/>
  <c r="AL7" i="521"/>
  <c r="AK7" i="521"/>
  <c r="AJ7" i="521"/>
  <c r="U7" i="521"/>
  <c r="T7" i="521"/>
  <c r="AV6" i="521"/>
  <c r="AU6" i="521"/>
  <c r="AT6" i="521"/>
  <c r="AS6" i="521"/>
  <c r="AR6" i="521"/>
  <c r="AQ6" i="521"/>
  <c r="AP6" i="521"/>
  <c r="AO6" i="521"/>
  <c r="AN6" i="521"/>
  <c r="AM6" i="521"/>
  <c r="AL6" i="521"/>
  <c r="AK6" i="521"/>
  <c r="AJ6" i="521"/>
  <c r="U6" i="521"/>
  <c r="T6" i="521"/>
  <c r="S6" i="521"/>
  <c r="R6" i="521"/>
  <c r="Q6" i="521"/>
  <c r="AV5" i="521"/>
  <c r="AU5" i="521"/>
  <c r="AT5" i="521"/>
  <c r="AS5" i="521"/>
  <c r="AR5" i="521"/>
  <c r="AQ5" i="521"/>
  <c r="AP5" i="521"/>
  <c r="AO5" i="521"/>
  <c r="AN5" i="521"/>
  <c r="AM5" i="521"/>
  <c r="AL5" i="521"/>
  <c r="AK5" i="521"/>
  <c r="AJ5" i="521"/>
  <c r="U5" i="521"/>
  <c r="T5" i="521"/>
  <c r="AV4" i="521"/>
  <c r="AU4" i="521"/>
  <c r="AT4" i="521"/>
  <c r="AS4" i="521"/>
  <c r="AR4" i="521"/>
  <c r="AQ4" i="521"/>
  <c r="AP4" i="521"/>
  <c r="AO4" i="521"/>
  <c r="AN4" i="521"/>
  <c r="AM4" i="521"/>
  <c r="AL4" i="521"/>
  <c r="AK4" i="521"/>
  <c r="AJ4" i="521"/>
  <c r="U4" i="521"/>
  <c r="T4" i="521"/>
  <c r="S4" i="521"/>
  <c r="R4" i="521"/>
  <c r="Q4" i="521"/>
  <c r="A3" i="521"/>
  <c r="C1" i="521"/>
  <c r="D1" i="521" s="1"/>
  <c r="E1" i="521" s="1"/>
  <c r="F1" i="521" s="1"/>
  <c r="G1" i="521" s="1"/>
  <c r="H1" i="521" s="1"/>
  <c r="I1" i="521" s="1"/>
  <c r="J1" i="521" s="1"/>
  <c r="K1" i="521" s="1"/>
  <c r="L1" i="521" s="1"/>
  <c r="M1" i="521" s="1"/>
  <c r="N1" i="521" s="1"/>
  <c r="AE79" i="522"/>
  <c r="AD79" i="522"/>
  <c r="AC79" i="522"/>
  <c r="AB79" i="522"/>
  <c r="AA79" i="522"/>
  <c r="Z79" i="522"/>
  <c r="Y79" i="522"/>
  <c r="AE78" i="522"/>
  <c r="AD78" i="522"/>
  <c r="AC78" i="522"/>
  <c r="AB78" i="522"/>
  <c r="AA78" i="522"/>
  <c r="Z78" i="522"/>
  <c r="Y78" i="522"/>
  <c r="AE77" i="522"/>
  <c r="AD77" i="522"/>
  <c r="AC77" i="522"/>
  <c r="AB77" i="522"/>
  <c r="AA77" i="522"/>
  <c r="Z77" i="522"/>
  <c r="Y77" i="522"/>
  <c r="AE76" i="522"/>
  <c r="AD76" i="522"/>
  <c r="AC76" i="522"/>
  <c r="AB76" i="522"/>
  <c r="AA76" i="522"/>
  <c r="Z76" i="522"/>
  <c r="Y76" i="522"/>
  <c r="AE75" i="522"/>
  <c r="AD75" i="522"/>
  <c r="AC75" i="522"/>
  <c r="AB75" i="522"/>
  <c r="AA75" i="522"/>
  <c r="Z75" i="522"/>
  <c r="Y75" i="522"/>
  <c r="AE74" i="522"/>
  <c r="AD74" i="522"/>
  <c r="AC74" i="522"/>
  <c r="AB74" i="522"/>
  <c r="AA74" i="522"/>
  <c r="Z74" i="522"/>
  <c r="Y74" i="522"/>
  <c r="AE73" i="522"/>
  <c r="AD73" i="522"/>
  <c r="AC73" i="522"/>
  <c r="AB73" i="522"/>
  <c r="AA73" i="522"/>
  <c r="Z73" i="522"/>
  <c r="Y73" i="522"/>
  <c r="AE72" i="522"/>
  <c r="AD72" i="522"/>
  <c r="AC72" i="522"/>
  <c r="AB72" i="522"/>
  <c r="AA72" i="522"/>
  <c r="Z72" i="522"/>
  <c r="Y72" i="522"/>
  <c r="AE71" i="522"/>
  <c r="AD71" i="522"/>
  <c r="AC71" i="522"/>
  <c r="AB71" i="522"/>
  <c r="AA71" i="522"/>
  <c r="Z71" i="522"/>
  <c r="Y71" i="522"/>
  <c r="AE70" i="522"/>
  <c r="AD70" i="522"/>
  <c r="AC70" i="522"/>
  <c r="AB70" i="522"/>
  <c r="AA70" i="522"/>
  <c r="Z70" i="522"/>
  <c r="Y70" i="522"/>
  <c r="AE69" i="522"/>
  <c r="AD69" i="522"/>
  <c r="AC69" i="522"/>
  <c r="AB69" i="522"/>
  <c r="AA69" i="522"/>
  <c r="Z69" i="522"/>
  <c r="Y69" i="522"/>
  <c r="AE68" i="522"/>
  <c r="AD68" i="522"/>
  <c r="AC68" i="522"/>
  <c r="AB68" i="522"/>
  <c r="AA68" i="522"/>
  <c r="Z68" i="522"/>
  <c r="Y68" i="522"/>
  <c r="AE67" i="522"/>
  <c r="AD67" i="522"/>
  <c r="AC67" i="522"/>
  <c r="AB67" i="522"/>
  <c r="AA67" i="522"/>
  <c r="Z67" i="522"/>
  <c r="Y67" i="522"/>
  <c r="AE66" i="522"/>
  <c r="AD66" i="522"/>
  <c r="AC66" i="522"/>
  <c r="AB66" i="522"/>
  <c r="AA66" i="522"/>
  <c r="Z66" i="522"/>
  <c r="Y66" i="522"/>
  <c r="AE65" i="522"/>
  <c r="AD65" i="522"/>
  <c r="AC65" i="522"/>
  <c r="AB65" i="522"/>
  <c r="AA65" i="522"/>
  <c r="Z65" i="522"/>
  <c r="Y65" i="522"/>
  <c r="AE64" i="522"/>
  <c r="AD64" i="522"/>
  <c r="AC64" i="522"/>
  <c r="AB64" i="522"/>
  <c r="AA64" i="522"/>
  <c r="Z64" i="522"/>
  <c r="Y64" i="522"/>
  <c r="AE63" i="522"/>
  <c r="AD63" i="522"/>
  <c r="AC63" i="522"/>
  <c r="AB63" i="522"/>
  <c r="AA63" i="522"/>
  <c r="Z63" i="522"/>
  <c r="Y63" i="522"/>
  <c r="AE62" i="522"/>
  <c r="AD62" i="522"/>
  <c r="AC62" i="522"/>
  <c r="AB62" i="522"/>
  <c r="AA62" i="522"/>
  <c r="Z62" i="522"/>
  <c r="Y62" i="522"/>
  <c r="AE61" i="522"/>
  <c r="AD61" i="522"/>
  <c r="AC61" i="522"/>
  <c r="AB61" i="522"/>
  <c r="AA61" i="522"/>
  <c r="Z61" i="522"/>
  <c r="Y61" i="522"/>
  <c r="AE60" i="522"/>
  <c r="AD60" i="522"/>
  <c r="AC60" i="522"/>
  <c r="AB60" i="522"/>
  <c r="AA60" i="522"/>
  <c r="Z60" i="522"/>
  <c r="Y60" i="522"/>
  <c r="AE59" i="522"/>
  <c r="AD59" i="522"/>
  <c r="AC59" i="522"/>
  <c r="AB59" i="522"/>
  <c r="AA59" i="522"/>
  <c r="Z59" i="522"/>
  <c r="Y59" i="522"/>
  <c r="AE58" i="522"/>
  <c r="AD58" i="522"/>
  <c r="AC58" i="522"/>
  <c r="AB58" i="522"/>
  <c r="AA58" i="522"/>
  <c r="Z58" i="522"/>
  <c r="Y58" i="522"/>
  <c r="AE57" i="522"/>
  <c r="AD57" i="522"/>
  <c r="AC57" i="522"/>
  <c r="AB57" i="522"/>
  <c r="AA57" i="522"/>
  <c r="Z57" i="522"/>
  <c r="Y57" i="522"/>
  <c r="AE56" i="522"/>
  <c r="AD56" i="522"/>
  <c r="AC56" i="522"/>
  <c r="AB56" i="522"/>
  <c r="AA56" i="522"/>
  <c r="Z56" i="522"/>
  <c r="Y56" i="522"/>
  <c r="AE55" i="522"/>
  <c r="AD55" i="522"/>
  <c r="AC55" i="522"/>
  <c r="AB55" i="522"/>
  <c r="AA55" i="522"/>
  <c r="Z55" i="522"/>
  <c r="Y55" i="522"/>
  <c r="P34" i="522"/>
  <c r="O34" i="522"/>
  <c r="J34" i="522"/>
  <c r="I34" i="522"/>
  <c r="H34" i="522"/>
  <c r="G34" i="522"/>
  <c r="F34" i="522"/>
  <c r="E34" i="522"/>
  <c r="D34" i="522"/>
  <c r="C34" i="522"/>
  <c r="P33" i="522"/>
  <c r="O33" i="522"/>
  <c r="J33" i="522"/>
  <c r="I33" i="522"/>
  <c r="H33" i="522"/>
  <c r="G33" i="522"/>
  <c r="F33" i="522"/>
  <c r="E33" i="522"/>
  <c r="D33" i="522"/>
  <c r="C33" i="522"/>
  <c r="BB29" i="522"/>
  <c r="BA29" i="522"/>
  <c r="AZ29" i="522"/>
  <c r="AY29" i="522"/>
  <c r="AX29" i="522"/>
  <c r="AW29" i="522"/>
  <c r="AV29" i="522"/>
  <c r="AU29" i="522"/>
  <c r="AT29" i="522"/>
  <c r="AS29" i="522"/>
  <c r="AR29" i="522"/>
  <c r="AQ29" i="522"/>
  <c r="AP29" i="522"/>
  <c r="AO29" i="522"/>
  <c r="AN29" i="522"/>
  <c r="X29" i="522"/>
  <c r="W29" i="522"/>
  <c r="V29" i="522"/>
  <c r="U29" i="522"/>
  <c r="T29" i="522"/>
  <c r="BB28" i="522"/>
  <c r="BA28" i="522"/>
  <c r="AZ28" i="522"/>
  <c r="AY28" i="522"/>
  <c r="AX28" i="522"/>
  <c r="AW28" i="522"/>
  <c r="AV28" i="522"/>
  <c r="AU28" i="522"/>
  <c r="AT28" i="522"/>
  <c r="AS28" i="522"/>
  <c r="AR28" i="522"/>
  <c r="AQ28" i="522"/>
  <c r="AP28" i="522"/>
  <c r="AO28" i="522"/>
  <c r="AN28" i="522"/>
  <c r="X28" i="522"/>
  <c r="W28" i="522"/>
  <c r="V28" i="522"/>
  <c r="U28" i="522"/>
  <c r="T28" i="522"/>
  <c r="BB27" i="522"/>
  <c r="BA27" i="522"/>
  <c r="AZ27" i="522"/>
  <c r="AY27" i="522"/>
  <c r="AX27" i="522"/>
  <c r="AW27" i="522"/>
  <c r="AV27" i="522"/>
  <c r="AU27" i="522"/>
  <c r="AT27" i="522"/>
  <c r="AS27" i="522"/>
  <c r="AR27" i="522"/>
  <c r="AQ27" i="522"/>
  <c r="AP27" i="522"/>
  <c r="AO27" i="522"/>
  <c r="AN27" i="522"/>
  <c r="X27" i="522"/>
  <c r="W27" i="522"/>
  <c r="V27" i="522"/>
  <c r="U27" i="522"/>
  <c r="T27" i="522"/>
  <c r="BB26" i="522"/>
  <c r="BA26" i="522"/>
  <c r="AZ26" i="522"/>
  <c r="AY26" i="522"/>
  <c r="AX26" i="522"/>
  <c r="AW26" i="522"/>
  <c r="AV26" i="522"/>
  <c r="AU26" i="522"/>
  <c r="AT26" i="522"/>
  <c r="AS26" i="522"/>
  <c r="AR26" i="522"/>
  <c r="AQ26" i="522"/>
  <c r="AP26" i="522"/>
  <c r="AO26" i="522"/>
  <c r="AN26" i="522"/>
  <c r="X26" i="522"/>
  <c r="W26" i="522"/>
  <c r="V26" i="522"/>
  <c r="U26" i="522"/>
  <c r="T26" i="522"/>
  <c r="BB25" i="522"/>
  <c r="BA25" i="522"/>
  <c r="AZ25" i="522"/>
  <c r="AY25" i="522"/>
  <c r="AX25" i="522"/>
  <c r="AW25" i="522"/>
  <c r="AV25" i="522"/>
  <c r="AU25" i="522"/>
  <c r="AT25" i="522"/>
  <c r="AS25" i="522"/>
  <c r="AR25" i="522"/>
  <c r="AQ25" i="522"/>
  <c r="AP25" i="522"/>
  <c r="AO25" i="522"/>
  <c r="AN25" i="522"/>
  <c r="X25" i="522"/>
  <c r="W25" i="522"/>
  <c r="BB24" i="522"/>
  <c r="BA24" i="522"/>
  <c r="AZ24" i="522"/>
  <c r="AY24" i="522"/>
  <c r="AX24" i="522"/>
  <c r="AW24" i="522"/>
  <c r="AV24" i="522"/>
  <c r="AU24" i="522"/>
  <c r="AT24" i="522"/>
  <c r="AS24" i="522"/>
  <c r="AR24" i="522"/>
  <c r="AQ24" i="522"/>
  <c r="AP24" i="522"/>
  <c r="AO24" i="522"/>
  <c r="AN24" i="522"/>
  <c r="X24" i="522"/>
  <c r="W24" i="522"/>
  <c r="V24" i="522"/>
  <c r="U24" i="522"/>
  <c r="T24" i="522"/>
  <c r="BB23" i="522"/>
  <c r="BA23" i="522"/>
  <c r="AZ23" i="522"/>
  <c r="AY23" i="522"/>
  <c r="AX23" i="522"/>
  <c r="AW23" i="522"/>
  <c r="AV23" i="522"/>
  <c r="AU23" i="522"/>
  <c r="AT23" i="522"/>
  <c r="AS23" i="522"/>
  <c r="AR23" i="522"/>
  <c r="AQ23" i="522"/>
  <c r="AP23" i="522"/>
  <c r="AO23" i="522"/>
  <c r="AN23" i="522"/>
  <c r="BB22" i="522"/>
  <c r="BA22" i="522"/>
  <c r="AZ22" i="522"/>
  <c r="AY22" i="522"/>
  <c r="AX22" i="522"/>
  <c r="AW22" i="522"/>
  <c r="AV22" i="522"/>
  <c r="AU22" i="522"/>
  <c r="AT22" i="522"/>
  <c r="AS22" i="522"/>
  <c r="AR22" i="522"/>
  <c r="AQ22" i="522"/>
  <c r="AP22" i="522"/>
  <c r="AO22" i="522"/>
  <c r="AN22" i="522"/>
  <c r="X22" i="522"/>
  <c r="W22" i="522"/>
  <c r="V22" i="522"/>
  <c r="U22" i="522"/>
  <c r="T22" i="522"/>
  <c r="BB21" i="522"/>
  <c r="BA21" i="522"/>
  <c r="AZ21" i="522"/>
  <c r="AY21" i="522"/>
  <c r="AX21" i="522"/>
  <c r="AW21" i="522"/>
  <c r="AV21" i="522"/>
  <c r="AU21" i="522"/>
  <c r="AT21" i="522"/>
  <c r="AS21" i="522"/>
  <c r="AR21" i="522"/>
  <c r="AQ21" i="522"/>
  <c r="AP21" i="522"/>
  <c r="AO21" i="522"/>
  <c r="AN21" i="522"/>
  <c r="X21" i="522"/>
  <c r="W21" i="522"/>
  <c r="V21" i="522"/>
  <c r="U21" i="522"/>
  <c r="T21" i="522"/>
  <c r="BB20" i="522"/>
  <c r="BA20" i="522"/>
  <c r="AZ20" i="522"/>
  <c r="AY20" i="522"/>
  <c r="AX20" i="522"/>
  <c r="AW20" i="522"/>
  <c r="AV20" i="522"/>
  <c r="AU20" i="522"/>
  <c r="AT20" i="522"/>
  <c r="AS20" i="522"/>
  <c r="AR20" i="522"/>
  <c r="AQ20" i="522"/>
  <c r="AP20" i="522"/>
  <c r="AO20" i="522"/>
  <c r="AN20" i="522"/>
  <c r="X20" i="522"/>
  <c r="W20" i="522"/>
  <c r="V20" i="522"/>
  <c r="U20" i="522"/>
  <c r="T20" i="522"/>
  <c r="BB19" i="522"/>
  <c r="BA19" i="522"/>
  <c r="AZ19" i="522"/>
  <c r="AY19" i="522"/>
  <c r="AX19" i="522"/>
  <c r="AW19" i="522"/>
  <c r="AV19" i="522"/>
  <c r="AU19" i="522"/>
  <c r="AT19" i="522"/>
  <c r="AS19" i="522"/>
  <c r="AR19" i="522"/>
  <c r="AQ19" i="522"/>
  <c r="AP19" i="522"/>
  <c r="AO19" i="522"/>
  <c r="AN19" i="522"/>
  <c r="BB18" i="522"/>
  <c r="BA18" i="522"/>
  <c r="AZ18" i="522"/>
  <c r="AY18" i="522"/>
  <c r="AX18" i="522"/>
  <c r="AW18" i="522"/>
  <c r="AV18" i="522"/>
  <c r="AU18" i="522"/>
  <c r="AT18" i="522"/>
  <c r="AS18" i="522"/>
  <c r="AR18" i="522"/>
  <c r="AQ18" i="522"/>
  <c r="AP18" i="522"/>
  <c r="AO18" i="522"/>
  <c r="AN18" i="522"/>
  <c r="BB17" i="522"/>
  <c r="BA17" i="522"/>
  <c r="AZ17" i="522"/>
  <c r="AY17" i="522"/>
  <c r="AX17" i="522"/>
  <c r="AW17" i="522"/>
  <c r="AV17" i="522"/>
  <c r="AU17" i="522"/>
  <c r="AT17" i="522"/>
  <c r="AS17" i="522"/>
  <c r="AR17" i="522"/>
  <c r="AQ17" i="522"/>
  <c r="AP17" i="522"/>
  <c r="AO17" i="522"/>
  <c r="AN17" i="522"/>
  <c r="BB16" i="522"/>
  <c r="BA16" i="522"/>
  <c r="AZ16" i="522"/>
  <c r="AY16" i="522"/>
  <c r="AX16" i="522"/>
  <c r="AW16" i="522"/>
  <c r="AV16" i="522"/>
  <c r="AU16" i="522"/>
  <c r="AT16" i="522"/>
  <c r="AS16" i="522"/>
  <c r="AR16" i="522"/>
  <c r="AQ16" i="522"/>
  <c r="AP16" i="522"/>
  <c r="AO16" i="522"/>
  <c r="AN16" i="522"/>
  <c r="X16" i="522"/>
  <c r="W16" i="522"/>
  <c r="V16" i="522"/>
  <c r="U16" i="522"/>
  <c r="T16" i="522"/>
  <c r="BB15" i="522"/>
  <c r="BA15" i="522"/>
  <c r="AZ15" i="522"/>
  <c r="AY15" i="522"/>
  <c r="AX15" i="522"/>
  <c r="AW15" i="522"/>
  <c r="AV15" i="522"/>
  <c r="AU15" i="522"/>
  <c r="AT15" i="522"/>
  <c r="AS15" i="522"/>
  <c r="AR15" i="522"/>
  <c r="AQ15" i="522"/>
  <c r="AP15" i="522"/>
  <c r="AO15" i="522"/>
  <c r="AN15" i="522"/>
  <c r="X15" i="522"/>
  <c r="W15" i="522"/>
  <c r="V15" i="522"/>
  <c r="U15" i="522"/>
  <c r="T15" i="522"/>
  <c r="BB14" i="522"/>
  <c r="BA14" i="522"/>
  <c r="AZ14" i="522"/>
  <c r="AY14" i="522"/>
  <c r="AX14" i="522"/>
  <c r="AW14" i="522"/>
  <c r="AV14" i="522"/>
  <c r="AU14" i="522"/>
  <c r="AT14" i="522"/>
  <c r="AS14" i="522"/>
  <c r="AR14" i="522"/>
  <c r="AQ14" i="522"/>
  <c r="AP14" i="522"/>
  <c r="AO14" i="522"/>
  <c r="AN14" i="522"/>
  <c r="X14" i="522"/>
  <c r="W14" i="522"/>
  <c r="V14" i="522"/>
  <c r="U14" i="522"/>
  <c r="T14" i="522"/>
  <c r="BB13" i="522"/>
  <c r="BA13" i="522"/>
  <c r="AZ13" i="522"/>
  <c r="AY13" i="522"/>
  <c r="AX13" i="522"/>
  <c r="AW13" i="522"/>
  <c r="AV13" i="522"/>
  <c r="AU13" i="522"/>
  <c r="AT13" i="522"/>
  <c r="AS13" i="522"/>
  <c r="AR13" i="522"/>
  <c r="AQ13" i="522"/>
  <c r="AP13" i="522"/>
  <c r="AO13" i="522"/>
  <c r="AN13" i="522"/>
  <c r="X13" i="522"/>
  <c r="W13" i="522"/>
  <c r="V13" i="522"/>
  <c r="U13" i="522"/>
  <c r="T13" i="522"/>
  <c r="BB12" i="522"/>
  <c r="BA12" i="522"/>
  <c r="AZ12" i="522"/>
  <c r="AY12" i="522"/>
  <c r="AX12" i="522"/>
  <c r="AW12" i="522"/>
  <c r="AV12" i="522"/>
  <c r="AU12" i="522"/>
  <c r="AT12" i="522"/>
  <c r="AS12" i="522"/>
  <c r="AR12" i="522"/>
  <c r="AQ12" i="522"/>
  <c r="AP12" i="522"/>
  <c r="AO12" i="522"/>
  <c r="AN12" i="522"/>
  <c r="X12" i="522"/>
  <c r="W12" i="522"/>
  <c r="V12" i="522"/>
  <c r="U12" i="522"/>
  <c r="T12" i="522"/>
  <c r="BB11" i="522"/>
  <c r="BA11" i="522"/>
  <c r="AZ11" i="522"/>
  <c r="AY11" i="522"/>
  <c r="AX11" i="522"/>
  <c r="AW11" i="522"/>
  <c r="AV11" i="522"/>
  <c r="AU11" i="522"/>
  <c r="AT11" i="522"/>
  <c r="AS11" i="522"/>
  <c r="AR11" i="522"/>
  <c r="AQ11" i="522"/>
  <c r="AP11" i="522"/>
  <c r="AO11" i="522"/>
  <c r="AN11" i="522"/>
  <c r="X11" i="522"/>
  <c r="W11" i="522"/>
  <c r="V11" i="522"/>
  <c r="U11" i="522"/>
  <c r="T11" i="522"/>
  <c r="BB10" i="522"/>
  <c r="BA10" i="522"/>
  <c r="AZ10" i="522"/>
  <c r="AY10" i="522"/>
  <c r="AX10" i="522"/>
  <c r="AW10" i="522"/>
  <c r="AV10" i="522"/>
  <c r="AU10" i="522"/>
  <c r="AT10" i="522"/>
  <c r="AS10" i="522"/>
  <c r="AR10" i="522"/>
  <c r="AQ10" i="522"/>
  <c r="AP10" i="522"/>
  <c r="AO10" i="522"/>
  <c r="AN10" i="522"/>
  <c r="X10" i="522"/>
  <c r="W10" i="522"/>
  <c r="V10" i="522"/>
  <c r="U10" i="522"/>
  <c r="T10" i="522"/>
  <c r="BB9" i="522"/>
  <c r="BA9" i="522"/>
  <c r="AZ9" i="522"/>
  <c r="AY9" i="522"/>
  <c r="AX9" i="522"/>
  <c r="AW9" i="522"/>
  <c r="AV9" i="522"/>
  <c r="AU9" i="522"/>
  <c r="AT9" i="522"/>
  <c r="AS9" i="522"/>
  <c r="AR9" i="522"/>
  <c r="AQ9" i="522"/>
  <c r="AP9" i="522"/>
  <c r="AO9" i="522"/>
  <c r="AN9" i="522"/>
  <c r="X9" i="522"/>
  <c r="W9" i="522"/>
  <c r="V9" i="522"/>
  <c r="U9" i="522"/>
  <c r="T9" i="522"/>
  <c r="BB8" i="522"/>
  <c r="BA8" i="522"/>
  <c r="AZ8" i="522"/>
  <c r="AY8" i="522"/>
  <c r="AX8" i="522"/>
  <c r="AW8" i="522"/>
  <c r="AV8" i="522"/>
  <c r="AU8" i="522"/>
  <c r="AT8" i="522"/>
  <c r="AS8" i="522"/>
  <c r="AR8" i="522"/>
  <c r="AQ8" i="522"/>
  <c r="AP8" i="522"/>
  <c r="AO8" i="522"/>
  <c r="AN8" i="522"/>
  <c r="X8" i="522"/>
  <c r="W8" i="522"/>
  <c r="BB7" i="522"/>
  <c r="BA7" i="522"/>
  <c r="AZ7" i="522"/>
  <c r="AY7" i="522"/>
  <c r="AX7" i="522"/>
  <c r="AW7" i="522"/>
  <c r="AV7" i="522"/>
  <c r="AU7" i="522"/>
  <c r="AT7" i="522"/>
  <c r="AS7" i="522"/>
  <c r="AR7" i="522"/>
  <c r="AQ7" i="522"/>
  <c r="AP7" i="522"/>
  <c r="AO7" i="522"/>
  <c r="AN7" i="522"/>
  <c r="X7" i="522"/>
  <c r="W7" i="522"/>
  <c r="V7" i="522"/>
  <c r="U7" i="522"/>
  <c r="T7" i="522"/>
  <c r="BB6" i="522"/>
  <c r="BA6" i="522"/>
  <c r="AZ6" i="522"/>
  <c r="AY6" i="522"/>
  <c r="AX6" i="522"/>
  <c r="AW6" i="522"/>
  <c r="AV6" i="522"/>
  <c r="AU6" i="522"/>
  <c r="AT6" i="522"/>
  <c r="AS6" i="522"/>
  <c r="AR6" i="522"/>
  <c r="AQ6" i="522"/>
  <c r="AP6" i="522"/>
  <c r="AO6" i="522"/>
  <c r="AN6" i="522"/>
  <c r="X6" i="522"/>
  <c r="W6" i="522"/>
  <c r="V6" i="522"/>
  <c r="U6" i="522"/>
  <c r="T6" i="522"/>
  <c r="BB5" i="522"/>
  <c r="BA5" i="522"/>
  <c r="AZ5" i="522"/>
  <c r="AY5" i="522"/>
  <c r="AX5" i="522"/>
  <c r="AW5" i="522"/>
  <c r="AV5" i="522"/>
  <c r="AU5" i="522"/>
  <c r="AT5" i="522"/>
  <c r="AS5" i="522"/>
  <c r="AR5" i="522"/>
  <c r="AQ5" i="522"/>
  <c r="AP5" i="522"/>
  <c r="AO5" i="522"/>
  <c r="AN5" i="522"/>
  <c r="X5" i="522"/>
  <c r="W5" i="522"/>
  <c r="V5" i="522"/>
  <c r="U5" i="522"/>
  <c r="T5" i="522"/>
  <c r="A4" i="522"/>
  <c r="AI3" i="522"/>
  <c r="C1" i="522"/>
  <c r="D1" i="522" s="1"/>
  <c r="E1" i="522" s="1"/>
  <c r="F1" i="522" s="1"/>
  <c r="G1" i="522" s="1"/>
  <c r="H1" i="522" s="1"/>
  <c r="I1" i="522" s="1"/>
  <c r="J1" i="522" s="1"/>
  <c r="K1" i="522" s="1"/>
  <c r="L1" i="522" s="1"/>
  <c r="O1" i="522" s="1"/>
  <c r="P1" i="522" s="1"/>
  <c r="AA74" i="508"/>
  <c r="Z74" i="508"/>
  <c r="Y74" i="508"/>
  <c r="X74" i="508"/>
  <c r="W74" i="508"/>
  <c r="V74" i="508"/>
  <c r="U74" i="508"/>
  <c r="AA73" i="508"/>
  <c r="Z73" i="508"/>
  <c r="Y73" i="508"/>
  <c r="X73" i="508"/>
  <c r="W73" i="508"/>
  <c r="V73" i="508"/>
  <c r="U73" i="508"/>
  <c r="AA72" i="508"/>
  <c r="Z72" i="508"/>
  <c r="Y72" i="508"/>
  <c r="X72" i="508"/>
  <c r="W72" i="508"/>
  <c r="V72" i="508"/>
  <c r="U72" i="508"/>
  <c r="AA71" i="508"/>
  <c r="Z71" i="508"/>
  <c r="Y71" i="508"/>
  <c r="X71" i="508"/>
  <c r="W71" i="508"/>
  <c r="V71" i="508"/>
  <c r="U71" i="508"/>
  <c r="AA70" i="508"/>
  <c r="Z70" i="508"/>
  <c r="Y70" i="508"/>
  <c r="X70" i="508"/>
  <c r="W70" i="508"/>
  <c r="V70" i="508"/>
  <c r="U70" i="508"/>
  <c r="AA69" i="508"/>
  <c r="Z69" i="508"/>
  <c r="Y69" i="508"/>
  <c r="X69" i="508"/>
  <c r="W69" i="508"/>
  <c r="V69" i="508"/>
  <c r="U69" i="508"/>
  <c r="AA68" i="508"/>
  <c r="Z68" i="508"/>
  <c r="Y68" i="508"/>
  <c r="X68" i="508"/>
  <c r="W68" i="508"/>
  <c r="V68" i="508"/>
  <c r="U68" i="508"/>
  <c r="AA67" i="508"/>
  <c r="Z67" i="508"/>
  <c r="Y67" i="508"/>
  <c r="X67" i="508"/>
  <c r="W67" i="508"/>
  <c r="V67" i="508"/>
  <c r="U67" i="508"/>
  <c r="AA66" i="508"/>
  <c r="Z66" i="508"/>
  <c r="Y66" i="508"/>
  <c r="X66" i="508"/>
  <c r="W66" i="508"/>
  <c r="V66" i="508"/>
  <c r="U66" i="508"/>
  <c r="AA65" i="508"/>
  <c r="Z65" i="508"/>
  <c r="Y65" i="508"/>
  <c r="X65" i="508"/>
  <c r="W65" i="508"/>
  <c r="V65" i="508"/>
  <c r="U65" i="508"/>
  <c r="AA64" i="508"/>
  <c r="Z64" i="508"/>
  <c r="Y64" i="508"/>
  <c r="X64" i="508"/>
  <c r="W64" i="508"/>
  <c r="V64" i="508"/>
  <c r="U64" i="508"/>
  <c r="AA63" i="508"/>
  <c r="Z63" i="508"/>
  <c r="Y63" i="508"/>
  <c r="X63" i="508"/>
  <c r="W63" i="508"/>
  <c r="V63" i="508"/>
  <c r="U63" i="508"/>
  <c r="AA62" i="508"/>
  <c r="Z62" i="508"/>
  <c r="Y62" i="508"/>
  <c r="X62" i="508"/>
  <c r="W62" i="508"/>
  <c r="V62" i="508"/>
  <c r="U62" i="508"/>
  <c r="AA61" i="508"/>
  <c r="Z61" i="508"/>
  <c r="Y61" i="508"/>
  <c r="X61" i="508"/>
  <c r="W61" i="508"/>
  <c r="V61" i="508"/>
  <c r="U61" i="508"/>
  <c r="AA60" i="508"/>
  <c r="Z60" i="508"/>
  <c r="Y60" i="508"/>
  <c r="X60" i="508"/>
  <c r="W60" i="508"/>
  <c r="V60" i="508"/>
  <c r="U60" i="508"/>
  <c r="AA59" i="508"/>
  <c r="Z59" i="508"/>
  <c r="Y59" i="508"/>
  <c r="X59" i="508"/>
  <c r="W59" i="508"/>
  <c r="V59" i="508"/>
  <c r="U59" i="508"/>
  <c r="AA58" i="508"/>
  <c r="Z58" i="508"/>
  <c r="Y58" i="508"/>
  <c r="X58" i="508"/>
  <c r="W58" i="508"/>
  <c r="V58" i="508"/>
  <c r="U58" i="508"/>
  <c r="AA57" i="508"/>
  <c r="Z57" i="508"/>
  <c r="Y57" i="508"/>
  <c r="X57" i="508"/>
  <c r="W57" i="508"/>
  <c r="V57" i="508"/>
  <c r="U57" i="508"/>
  <c r="AA56" i="508"/>
  <c r="Z56" i="508"/>
  <c r="Y56" i="508"/>
  <c r="X56" i="508"/>
  <c r="W56" i="508"/>
  <c r="V56" i="508"/>
  <c r="U56" i="508"/>
  <c r="AA55" i="508"/>
  <c r="Z55" i="508"/>
  <c r="Y55" i="508"/>
  <c r="X55" i="508"/>
  <c r="W55" i="508"/>
  <c r="V55" i="508"/>
  <c r="U55" i="508"/>
  <c r="AA54" i="508"/>
  <c r="Z54" i="508"/>
  <c r="Y54" i="508"/>
  <c r="X54" i="508"/>
  <c r="W54" i="508"/>
  <c r="V54" i="508"/>
  <c r="U54" i="508"/>
  <c r="N28" i="508"/>
  <c r="M28" i="508"/>
  <c r="J28" i="508"/>
  <c r="I28" i="508"/>
  <c r="H28" i="508"/>
  <c r="G28" i="508"/>
  <c r="F28" i="508"/>
  <c r="E28" i="508"/>
  <c r="D28" i="508"/>
  <c r="C28" i="508"/>
  <c r="Q26" i="508"/>
  <c r="AW24" i="508"/>
  <c r="AV24" i="508"/>
  <c r="AU24" i="508"/>
  <c r="AT24" i="508"/>
  <c r="AS24" i="508"/>
  <c r="AR24" i="508"/>
  <c r="AQ24" i="508"/>
  <c r="AP24" i="508"/>
  <c r="AO24" i="508"/>
  <c r="AN24" i="508"/>
  <c r="AM24" i="508"/>
  <c r="AL24" i="508"/>
  <c r="AK24" i="508"/>
  <c r="U24" i="508"/>
  <c r="T24" i="508"/>
  <c r="S24" i="508"/>
  <c r="R24" i="508"/>
  <c r="Q24" i="508"/>
  <c r="AW23" i="508"/>
  <c r="AV23" i="508"/>
  <c r="AU23" i="508"/>
  <c r="AT23" i="508"/>
  <c r="AS23" i="508"/>
  <c r="AR23" i="508"/>
  <c r="AQ23" i="508"/>
  <c r="AP23" i="508"/>
  <c r="AO23" i="508"/>
  <c r="AN23" i="508"/>
  <c r="AM23" i="508"/>
  <c r="AL23" i="508"/>
  <c r="AK23" i="508"/>
  <c r="U23" i="508"/>
  <c r="T23" i="508"/>
  <c r="S23" i="508"/>
  <c r="R23" i="508"/>
  <c r="Q23" i="508"/>
  <c r="AW22" i="508"/>
  <c r="AV22" i="508"/>
  <c r="AU22" i="508"/>
  <c r="AT22" i="508"/>
  <c r="AS22" i="508"/>
  <c r="AR22" i="508"/>
  <c r="AQ22" i="508"/>
  <c r="AP22" i="508"/>
  <c r="AO22" i="508"/>
  <c r="AN22" i="508"/>
  <c r="AM22" i="508"/>
  <c r="AL22" i="508"/>
  <c r="AK22" i="508"/>
  <c r="AW21" i="508"/>
  <c r="AV21" i="508"/>
  <c r="AU21" i="508"/>
  <c r="AT21" i="508"/>
  <c r="AS21" i="508"/>
  <c r="AR21" i="508"/>
  <c r="AQ21" i="508"/>
  <c r="AP21" i="508"/>
  <c r="AO21" i="508"/>
  <c r="AN21" i="508"/>
  <c r="AM21" i="508"/>
  <c r="AL21" i="508"/>
  <c r="AK21" i="508"/>
  <c r="U21" i="508"/>
  <c r="T21" i="508"/>
  <c r="S21" i="508"/>
  <c r="R21" i="508"/>
  <c r="Q21" i="508"/>
  <c r="AW20" i="508"/>
  <c r="AV20" i="508"/>
  <c r="AU20" i="508"/>
  <c r="AT20" i="508"/>
  <c r="AS20" i="508"/>
  <c r="AR20" i="508"/>
  <c r="AQ20" i="508"/>
  <c r="AP20" i="508"/>
  <c r="AO20" i="508"/>
  <c r="AN20" i="508"/>
  <c r="AM20" i="508"/>
  <c r="AL20" i="508"/>
  <c r="AK20" i="508"/>
  <c r="U20" i="508"/>
  <c r="T20" i="508"/>
  <c r="S20" i="508"/>
  <c r="R20" i="508"/>
  <c r="Q20" i="508"/>
  <c r="AW19" i="508"/>
  <c r="AV19" i="508"/>
  <c r="AU19" i="508"/>
  <c r="AT19" i="508"/>
  <c r="AS19" i="508"/>
  <c r="AR19" i="508"/>
  <c r="AQ19" i="508"/>
  <c r="AP19" i="508"/>
  <c r="AO19" i="508"/>
  <c r="AN19" i="508"/>
  <c r="AM19" i="508"/>
  <c r="AL19" i="508"/>
  <c r="AK19" i="508"/>
  <c r="U19" i="508"/>
  <c r="T19" i="508"/>
  <c r="S19" i="508"/>
  <c r="R19" i="508"/>
  <c r="Q19" i="508"/>
  <c r="AW18" i="508"/>
  <c r="AV18" i="508"/>
  <c r="AU18" i="508"/>
  <c r="AT18" i="508"/>
  <c r="AS18" i="508"/>
  <c r="AR18" i="508"/>
  <c r="AQ18" i="508"/>
  <c r="AP18" i="508"/>
  <c r="AO18" i="508"/>
  <c r="AN18" i="508"/>
  <c r="AM18" i="508"/>
  <c r="AL18" i="508"/>
  <c r="AK18" i="508"/>
  <c r="S18" i="508"/>
  <c r="R18" i="508"/>
  <c r="Q18" i="508"/>
  <c r="AW17" i="508"/>
  <c r="AV17" i="508"/>
  <c r="AU17" i="508"/>
  <c r="AT17" i="508"/>
  <c r="AS17" i="508"/>
  <c r="AR17" i="508"/>
  <c r="AQ17" i="508"/>
  <c r="AP17" i="508"/>
  <c r="AO17" i="508"/>
  <c r="AN17" i="508"/>
  <c r="AM17" i="508"/>
  <c r="AL17" i="508"/>
  <c r="AK17" i="508"/>
  <c r="AW16" i="508"/>
  <c r="AV16" i="508"/>
  <c r="AU16" i="508"/>
  <c r="AT16" i="508"/>
  <c r="AS16" i="508"/>
  <c r="AR16" i="508"/>
  <c r="AQ16" i="508"/>
  <c r="AP16" i="508"/>
  <c r="AO16" i="508"/>
  <c r="AN16" i="508"/>
  <c r="AM16" i="508"/>
  <c r="AL16" i="508"/>
  <c r="AK16" i="508"/>
  <c r="AW15" i="508"/>
  <c r="AV15" i="508"/>
  <c r="AU15" i="508"/>
  <c r="AT15" i="508"/>
  <c r="AS15" i="508"/>
  <c r="AR15" i="508"/>
  <c r="AQ15" i="508"/>
  <c r="AP15" i="508"/>
  <c r="AO15" i="508"/>
  <c r="AN15" i="508"/>
  <c r="AM15" i="508"/>
  <c r="AL15" i="508"/>
  <c r="AK15" i="508"/>
  <c r="U15" i="508"/>
  <c r="T15" i="508"/>
  <c r="S15" i="508"/>
  <c r="R15" i="508"/>
  <c r="Q15" i="508"/>
  <c r="AW14" i="508"/>
  <c r="AV14" i="508"/>
  <c r="AU14" i="508"/>
  <c r="AT14" i="508"/>
  <c r="AS14" i="508"/>
  <c r="AR14" i="508"/>
  <c r="AQ14" i="508"/>
  <c r="AP14" i="508"/>
  <c r="AO14" i="508"/>
  <c r="AN14" i="508"/>
  <c r="AM14" i="508"/>
  <c r="AL14" i="508"/>
  <c r="AK14" i="508"/>
  <c r="U14" i="508"/>
  <c r="T14" i="508"/>
  <c r="S14" i="508"/>
  <c r="R14" i="508"/>
  <c r="Q14" i="508"/>
  <c r="AW13" i="508"/>
  <c r="AV13" i="508"/>
  <c r="AU13" i="508"/>
  <c r="AT13" i="508"/>
  <c r="AS13" i="508"/>
  <c r="AR13" i="508"/>
  <c r="AQ13" i="508"/>
  <c r="AP13" i="508"/>
  <c r="AO13" i="508"/>
  <c r="AN13" i="508"/>
  <c r="AM13" i="508"/>
  <c r="AL13" i="508"/>
  <c r="AK13" i="508"/>
  <c r="U13" i="508"/>
  <c r="T13" i="508"/>
  <c r="S13" i="508"/>
  <c r="R13" i="508"/>
  <c r="Q13" i="508"/>
  <c r="AW12" i="508"/>
  <c r="AV12" i="508"/>
  <c r="AU12" i="508"/>
  <c r="AT12" i="508"/>
  <c r="AS12" i="508"/>
  <c r="AR12" i="508"/>
  <c r="AQ12" i="508"/>
  <c r="AP12" i="508"/>
  <c r="AO12" i="508"/>
  <c r="AN12" i="508"/>
  <c r="AM12" i="508"/>
  <c r="AL12" i="508"/>
  <c r="AK12" i="508"/>
  <c r="U12" i="508"/>
  <c r="T12" i="508"/>
  <c r="S12" i="508"/>
  <c r="R12" i="508"/>
  <c r="Q12" i="508"/>
  <c r="AW11" i="508"/>
  <c r="AV11" i="508"/>
  <c r="AU11" i="508"/>
  <c r="AT11" i="508"/>
  <c r="AS11" i="508"/>
  <c r="AR11" i="508"/>
  <c r="AQ11" i="508"/>
  <c r="AP11" i="508"/>
  <c r="AO11" i="508"/>
  <c r="AN11" i="508"/>
  <c r="AM11" i="508"/>
  <c r="AL11" i="508"/>
  <c r="AK11" i="508"/>
  <c r="U11" i="508"/>
  <c r="T11" i="508"/>
  <c r="S11" i="508"/>
  <c r="R11" i="508"/>
  <c r="Q11" i="508"/>
  <c r="AW10" i="508"/>
  <c r="AV10" i="508"/>
  <c r="AU10" i="508"/>
  <c r="AT10" i="508"/>
  <c r="AS10" i="508"/>
  <c r="AR10" i="508"/>
  <c r="AQ10" i="508"/>
  <c r="AP10" i="508"/>
  <c r="AO10" i="508"/>
  <c r="AN10" i="508"/>
  <c r="AM10" i="508"/>
  <c r="AL10" i="508"/>
  <c r="AK10" i="508"/>
  <c r="U10" i="508"/>
  <c r="T10" i="508"/>
  <c r="S10" i="508"/>
  <c r="R10" i="508"/>
  <c r="Q10" i="508"/>
  <c r="AW9" i="508"/>
  <c r="AV9" i="508"/>
  <c r="AU9" i="508"/>
  <c r="AT9" i="508"/>
  <c r="AS9" i="508"/>
  <c r="AR9" i="508"/>
  <c r="AQ9" i="508"/>
  <c r="AP9" i="508"/>
  <c r="AO9" i="508"/>
  <c r="AN9" i="508"/>
  <c r="AM9" i="508"/>
  <c r="AL9" i="508"/>
  <c r="AK9" i="508"/>
  <c r="U9" i="508"/>
  <c r="T9" i="508"/>
  <c r="S9" i="508"/>
  <c r="R9" i="508"/>
  <c r="Q9" i="508"/>
  <c r="AW8" i="508"/>
  <c r="AV8" i="508"/>
  <c r="AU8" i="508"/>
  <c r="AT8" i="508"/>
  <c r="AS8" i="508"/>
  <c r="AR8" i="508"/>
  <c r="AQ8" i="508"/>
  <c r="AP8" i="508"/>
  <c r="AO8" i="508"/>
  <c r="AN8" i="508"/>
  <c r="AM8" i="508"/>
  <c r="AL8" i="508"/>
  <c r="AK8" i="508"/>
  <c r="U8" i="508"/>
  <c r="T8" i="508"/>
  <c r="S8" i="508"/>
  <c r="R8" i="508"/>
  <c r="Q8" i="508"/>
  <c r="AW7" i="508"/>
  <c r="AV7" i="508"/>
  <c r="AU7" i="508"/>
  <c r="AT7" i="508"/>
  <c r="AS7" i="508"/>
  <c r="AR7" i="508"/>
  <c r="AQ7" i="508"/>
  <c r="AP7" i="508"/>
  <c r="AO7" i="508"/>
  <c r="AN7" i="508"/>
  <c r="AM7" i="508"/>
  <c r="AL7" i="508"/>
  <c r="AK7" i="508"/>
  <c r="U7" i="508"/>
  <c r="T7" i="508"/>
  <c r="AW6" i="508"/>
  <c r="AV6" i="508"/>
  <c r="AU6" i="508"/>
  <c r="AT6" i="508"/>
  <c r="AS6" i="508"/>
  <c r="AR6" i="508"/>
  <c r="AQ6" i="508"/>
  <c r="AP6" i="508"/>
  <c r="AO6" i="508"/>
  <c r="AN6" i="508"/>
  <c r="AM6" i="508"/>
  <c r="AL6" i="508"/>
  <c r="AK6" i="508"/>
  <c r="U6" i="508"/>
  <c r="T6" i="508"/>
  <c r="S6" i="508"/>
  <c r="R6" i="508"/>
  <c r="Q6" i="508"/>
  <c r="AW5" i="508"/>
  <c r="AV5" i="508"/>
  <c r="AU5" i="508"/>
  <c r="AT5" i="508"/>
  <c r="AS5" i="508"/>
  <c r="AR5" i="508"/>
  <c r="AQ5" i="508"/>
  <c r="AP5" i="508"/>
  <c r="AO5" i="508"/>
  <c r="AN5" i="508"/>
  <c r="AM5" i="508"/>
  <c r="AL5" i="508"/>
  <c r="AK5" i="508"/>
  <c r="U5" i="508"/>
  <c r="T5" i="508"/>
  <c r="S5" i="508"/>
  <c r="R5" i="508"/>
  <c r="Q5" i="508"/>
  <c r="AW4" i="508"/>
  <c r="AV4" i="508"/>
  <c r="AU4" i="508"/>
  <c r="AT4" i="508"/>
  <c r="AS4" i="508"/>
  <c r="AR4" i="508"/>
  <c r="AQ4" i="508"/>
  <c r="AP4" i="508"/>
  <c r="AO4" i="508"/>
  <c r="AN4" i="508"/>
  <c r="AM4" i="508"/>
  <c r="AL4" i="508"/>
  <c r="AK4" i="508"/>
  <c r="U4" i="508"/>
  <c r="T4" i="508"/>
  <c r="S4" i="508"/>
  <c r="R4" i="508"/>
  <c r="Q4" i="508"/>
  <c r="A3" i="508"/>
  <c r="B3" i="508" s="1"/>
  <c r="C1" i="508"/>
  <c r="D1" i="508" s="1"/>
  <c r="E1" i="508" s="1"/>
  <c r="F1" i="508" s="1"/>
  <c r="G1" i="508" s="1"/>
  <c r="H1" i="508" s="1"/>
  <c r="I1" i="508" s="1"/>
  <c r="J1" i="508" s="1"/>
  <c r="K1" i="508" s="1"/>
  <c r="L1" i="508" s="1"/>
  <c r="M1" i="508" s="1"/>
  <c r="N1" i="508" s="1"/>
  <c r="AA73" i="513"/>
  <c r="Z73" i="513"/>
  <c r="Y73" i="513"/>
  <c r="X73" i="513"/>
  <c r="W73" i="513"/>
  <c r="V73" i="513"/>
  <c r="U73" i="513"/>
  <c r="AA72" i="513"/>
  <c r="Z72" i="513"/>
  <c r="Y72" i="513"/>
  <c r="X72" i="513"/>
  <c r="W72" i="513"/>
  <c r="V72" i="513"/>
  <c r="U72" i="513"/>
  <c r="AA71" i="513"/>
  <c r="Z71" i="513"/>
  <c r="Y71" i="513"/>
  <c r="X71" i="513"/>
  <c r="W71" i="513"/>
  <c r="V71" i="513"/>
  <c r="U71" i="513"/>
  <c r="AA70" i="513"/>
  <c r="Z70" i="513"/>
  <c r="Y70" i="513"/>
  <c r="X70" i="513"/>
  <c r="W70" i="513"/>
  <c r="V70" i="513"/>
  <c r="U70" i="513"/>
  <c r="AA69" i="513"/>
  <c r="Z69" i="513"/>
  <c r="Y69" i="513"/>
  <c r="X69" i="513"/>
  <c r="W69" i="513"/>
  <c r="V69" i="513"/>
  <c r="U69" i="513"/>
  <c r="AA68" i="513"/>
  <c r="Z68" i="513"/>
  <c r="Y68" i="513"/>
  <c r="X68" i="513"/>
  <c r="W68" i="513"/>
  <c r="V68" i="513"/>
  <c r="U68" i="513"/>
  <c r="AA67" i="513"/>
  <c r="Z67" i="513"/>
  <c r="Y67" i="513"/>
  <c r="X67" i="513"/>
  <c r="W67" i="513"/>
  <c r="V67" i="513"/>
  <c r="U67" i="513"/>
  <c r="AA66" i="513"/>
  <c r="Z66" i="513"/>
  <c r="Y66" i="513"/>
  <c r="X66" i="513"/>
  <c r="W66" i="513"/>
  <c r="V66" i="513"/>
  <c r="U66" i="513"/>
  <c r="AA65" i="513"/>
  <c r="Z65" i="513"/>
  <c r="Y65" i="513"/>
  <c r="X65" i="513"/>
  <c r="W65" i="513"/>
  <c r="V65" i="513"/>
  <c r="U65" i="513"/>
  <c r="AA64" i="513"/>
  <c r="Z64" i="513"/>
  <c r="Y64" i="513"/>
  <c r="X64" i="513"/>
  <c r="W64" i="513"/>
  <c r="V64" i="513"/>
  <c r="U64" i="513"/>
  <c r="AA63" i="513"/>
  <c r="Z63" i="513"/>
  <c r="Y63" i="513"/>
  <c r="X63" i="513"/>
  <c r="W63" i="513"/>
  <c r="V63" i="513"/>
  <c r="U63" i="513"/>
  <c r="AA62" i="513"/>
  <c r="Z62" i="513"/>
  <c r="Y62" i="513"/>
  <c r="X62" i="513"/>
  <c r="W62" i="513"/>
  <c r="V62" i="513"/>
  <c r="U62" i="513"/>
  <c r="AA61" i="513"/>
  <c r="Z61" i="513"/>
  <c r="Y61" i="513"/>
  <c r="X61" i="513"/>
  <c r="W61" i="513"/>
  <c r="V61" i="513"/>
  <c r="U61" i="513"/>
  <c r="AA60" i="513"/>
  <c r="Z60" i="513"/>
  <c r="Y60" i="513"/>
  <c r="X60" i="513"/>
  <c r="W60" i="513"/>
  <c r="V60" i="513"/>
  <c r="U60" i="513"/>
  <c r="AA59" i="513"/>
  <c r="Z59" i="513"/>
  <c r="Y59" i="513"/>
  <c r="X59" i="513"/>
  <c r="W59" i="513"/>
  <c r="V59" i="513"/>
  <c r="U59" i="513"/>
  <c r="AA58" i="513"/>
  <c r="Z58" i="513"/>
  <c r="Y58" i="513"/>
  <c r="X58" i="513"/>
  <c r="W58" i="513"/>
  <c r="V58" i="513"/>
  <c r="U58" i="513"/>
  <c r="AA57" i="513"/>
  <c r="Z57" i="513"/>
  <c r="Y57" i="513"/>
  <c r="X57" i="513"/>
  <c r="W57" i="513"/>
  <c r="V57" i="513"/>
  <c r="U57" i="513"/>
  <c r="AA56" i="513"/>
  <c r="Z56" i="513"/>
  <c r="Y56" i="513"/>
  <c r="X56" i="513"/>
  <c r="W56" i="513"/>
  <c r="V56" i="513"/>
  <c r="U56" i="513"/>
  <c r="AA55" i="513"/>
  <c r="Z55" i="513"/>
  <c r="Y55" i="513"/>
  <c r="X55" i="513"/>
  <c r="W55" i="513"/>
  <c r="V55" i="513"/>
  <c r="U55" i="513"/>
  <c r="AA54" i="513"/>
  <c r="Z54" i="513"/>
  <c r="Y54" i="513"/>
  <c r="X54" i="513"/>
  <c r="W54" i="513"/>
  <c r="V54" i="513"/>
  <c r="U54" i="513"/>
  <c r="AA53" i="513"/>
  <c r="Z53" i="513"/>
  <c r="Y53" i="513"/>
  <c r="X53" i="513"/>
  <c r="W53" i="513"/>
  <c r="V53" i="513"/>
  <c r="U53" i="513"/>
  <c r="N28" i="513"/>
  <c r="M28" i="513"/>
  <c r="I28" i="513"/>
  <c r="H28" i="513"/>
  <c r="G28" i="513"/>
  <c r="F28" i="513"/>
  <c r="E28" i="513"/>
  <c r="D28" i="513"/>
  <c r="C28" i="513"/>
  <c r="AW24" i="513"/>
  <c r="AV24" i="513"/>
  <c r="AU24" i="513"/>
  <c r="AT24" i="513"/>
  <c r="AS24" i="513"/>
  <c r="AR24" i="513"/>
  <c r="AQ24" i="513"/>
  <c r="AP24" i="513"/>
  <c r="AO24" i="513"/>
  <c r="AN24" i="513"/>
  <c r="AM24" i="513"/>
  <c r="AL24" i="513"/>
  <c r="AK24" i="513"/>
  <c r="U24" i="513"/>
  <c r="T24" i="513"/>
  <c r="S24" i="513"/>
  <c r="R24" i="513"/>
  <c r="Q24" i="513"/>
  <c r="AW23" i="513"/>
  <c r="AV23" i="513"/>
  <c r="AU23" i="513"/>
  <c r="AT23" i="513"/>
  <c r="AS23" i="513"/>
  <c r="AR23" i="513"/>
  <c r="AQ23" i="513"/>
  <c r="AP23" i="513"/>
  <c r="AO23" i="513"/>
  <c r="AN23" i="513"/>
  <c r="AM23" i="513"/>
  <c r="AL23" i="513"/>
  <c r="AK23" i="513"/>
  <c r="U23" i="513"/>
  <c r="T23" i="513"/>
  <c r="S23" i="513"/>
  <c r="R23" i="513"/>
  <c r="Q23" i="513"/>
  <c r="AW22" i="513"/>
  <c r="AV22" i="513"/>
  <c r="AU22" i="513"/>
  <c r="AT22" i="513"/>
  <c r="AS22" i="513"/>
  <c r="AR22" i="513"/>
  <c r="AQ22" i="513"/>
  <c r="AP22" i="513"/>
  <c r="AO22" i="513"/>
  <c r="AN22" i="513"/>
  <c r="AM22" i="513"/>
  <c r="AL22" i="513"/>
  <c r="AK22" i="513"/>
  <c r="AW21" i="513"/>
  <c r="AV21" i="513"/>
  <c r="AU21" i="513"/>
  <c r="AT21" i="513"/>
  <c r="AS21" i="513"/>
  <c r="AR21" i="513"/>
  <c r="AQ21" i="513"/>
  <c r="AP21" i="513"/>
  <c r="AO21" i="513"/>
  <c r="AN21" i="513"/>
  <c r="AM21" i="513"/>
  <c r="AL21" i="513"/>
  <c r="AK21" i="513"/>
  <c r="U21" i="513"/>
  <c r="T21" i="513"/>
  <c r="S21" i="513"/>
  <c r="R21" i="513"/>
  <c r="Q21" i="513"/>
  <c r="AW20" i="513"/>
  <c r="AV20" i="513"/>
  <c r="AU20" i="513"/>
  <c r="AT20" i="513"/>
  <c r="AS20" i="513"/>
  <c r="AR20" i="513"/>
  <c r="AQ20" i="513"/>
  <c r="AP20" i="513"/>
  <c r="AO20" i="513"/>
  <c r="AN20" i="513"/>
  <c r="AM20" i="513"/>
  <c r="AL20" i="513"/>
  <c r="AK20" i="513"/>
  <c r="U20" i="513"/>
  <c r="T20" i="513"/>
  <c r="S20" i="513"/>
  <c r="R20" i="513"/>
  <c r="Q20" i="513"/>
  <c r="AW19" i="513"/>
  <c r="AV19" i="513"/>
  <c r="AU19" i="513"/>
  <c r="AT19" i="513"/>
  <c r="AS19" i="513"/>
  <c r="AR19" i="513"/>
  <c r="AQ19" i="513"/>
  <c r="AP19" i="513"/>
  <c r="AO19" i="513"/>
  <c r="AN19" i="513"/>
  <c r="AM19" i="513"/>
  <c r="AL19" i="513"/>
  <c r="AK19" i="513"/>
  <c r="U19" i="513"/>
  <c r="T19" i="513"/>
  <c r="S19" i="513"/>
  <c r="R19" i="513"/>
  <c r="Q19" i="513"/>
  <c r="AW18" i="513"/>
  <c r="AV18" i="513"/>
  <c r="AU18" i="513"/>
  <c r="AT18" i="513"/>
  <c r="AS18" i="513"/>
  <c r="AR18" i="513"/>
  <c r="AQ18" i="513"/>
  <c r="AP18" i="513"/>
  <c r="AO18" i="513"/>
  <c r="AN18" i="513"/>
  <c r="AM18" i="513"/>
  <c r="AL18" i="513"/>
  <c r="AK18" i="513"/>
  <c r="AW17" i="513"/>
  <c r="AV17" i="513"/>
  <c r="AU17" i="513"/>
  <c r="AT17" i="513"/>
  <c r="AS17" i="513"/>
  <c r="AR17" i="513"/>
  <c r="AQ17" i="513"/>
  <c r="AP17" i="513"/>
  <c r="AO17" i="513"/>
  <c r="AN17" i="513"/>
  <c r="AM17" i="513"/>
  <c r="AL17" i="513"/>
  <c r="AK17" i="513"/>
  <c r="AW16" i="513"/>
  <c r="AV16" i="513"/>
  <c r="AU16" i="513"/>
  <c r="AT16" i="513"/>
  <c r="AS16" i="513"/>
  <c r="AR16" i="513"/>
  <c r="AQ16" i="513"/>
  <c r="AP16" i="513"/>
  <c r="AO16" i="513"/>
  <c r="AN16" i="513"/>
  <c r="AM16" i="513"/>
  <c r="AL16" i="513"/>
  <c r="AK16" i="513"/>
  <c r="AW15" i="513"/>
  <c r="AV15" i="513"/>
  <c r="AU15" i="513"/>
  <c r="AT15" i="513"/>
  <c r="AS15" i="513"/>
  <c r="AR15" i="513"/>
  <c r="AQ15" i="513"/>
  <c r="AP15" i="513"/>
  <c r="AO15" i="513"/>
  <c r="AN15" i="513"/>
  <c r="AM15" i="513"/>
  <c r="AL15" i="513"/>
  <c r="AK15" i="513"/>
  <c r="U15" i="513"/>
  <c r="T15" i="513"/>
  <c r="S15" i="513"/>
  <c r="R15" i="513"/>
  <c r="Q15" i="513"/>
  <c r="AW14" i="513"/>
  <c r="AV14" i="513"/>
  <c r="AU14" i="513"/>
  <c r="AT14" i="513"/>
  <c r="AS14" i="513"/>
  <c r="AR14" i="513"/>
  <c r="AQ14" i="513"/>
  <c r="AP14" i="513"/>
  <c r="AO14" i="513"/>
  <c r="AN14" i="513"/>
  <c r="AM14" i="513"/>
  <c r="AL14" i="513"/>
  <c r="AK14" i="513"/>
  <c r="U14" i="513"/>
  <c r="T14" i="513"/>
  <c r="S14" i="513"/>
  <c r="R14" i="513"/>
  <c r="Q14" i="513"/>
  <c r="AW13" i="513"/>
  <c r="AV13" i="513"/>
  <c r="AU13" i="513"/>
  <c r="AT13" i="513"/>
  <c r="AS13" i="513"/>
  <c r="AR13" i="513"/>
  <c r="AQ13" i="513"/>
  <c r="AP13" i="513"/>
  <c r="AO13" i="513"/>
  <c r="AN13" i="513"/>
  <c r="AM13" i="513"/>
  <c r="AL13" i="513"/>
  <c r="AK13" i="513"/>
  <c r="U13" i="513"/>
  <c r="T13" i="513"/>
  <c r="S13" i="513"/>
  <c r="R13" i="513"/>
  <c r="Q13" i="513"/>
  <c r="AW12" i="513"/>
  <c r="AV12" i="513"/>
  <c r="AU12" i="513"/>
  <c r="AT12" i="513"/>
  <c r="AS12" i="513"/>
  <c r="AR12" i="513"/>
  <c r="AQ12" i="513"/>
  <c r="AP12" i="513"/>
  <c r="AO12" i="513"/>
  <c r="AN12" i="513"/>
  <c r="AM12" i="513"/>
  <c r="AL12" i="513"/>
  <c r="AK12" i="513"/>
  <c r="U12" i="513"/>
  <c r="T12" i="513"/>
  <c r="S12" i="513"/>
  <c r="R12" i="513"/>
  <c r="Q12" i="513"/>
  <c r="AW11" i="513"/>
  <c r="AV11" i="513"/>
  <c r="AU11" i="513"/>
  <c r="AT11" i="513"/>
  <c r="AS11" i="513"/>
  <c r="AR11" i="513"/>
  <c r="AQ11" i="513"/>
  <c r="AP11" i="513"/>
  <c r="AO11" i="513"/>
  <c r="AN11" i="513"/>
  <c r="AM11" i="513"/>
  <c r="AL11" i="513"/>
  <c r="AK11" i="513"/>
  <c r="U11" i="513"/>
  <c r="T11" i="513"/>
  <c r="S11" i="513"/>
  <c r="R11" i="513"/>
  <c r="Q11" i="513"/>
  <c r="AW10" i="513"/>
  <c r="AV10" i="513"/>
  <c r="AU10" i="513"/>
  <c r="AT10" i="513"/>
  <c r="AS10" i="513"/>
  <c r="AR10" i="513"/>
  <c r="AQ10" i="513"/>
  <c r="AP10" i="513"/>
  <c r="AO10" i="513"/>
  <c r="AN10" i="513"/>
  <c r="AM10" i="513"/>
  <c r="AL10" i="513"/>
  <c r="AK10" i="513"/>
  <c r="U10" i="513"/>
  <c r="T10" i="513"/>
  <c r="S10" i="513"/>
  <c r="R10" i="513"/>
  <c r="Q10" i="513"/>
  <c r="AW9" i="513"/>
  <c r="AV9" i="513"/>
  <c r="AU9" i="513"/>
  <c r="AT9" i="513"/>
  <c r="AS9" i="513"/>
  <c r="AR9" i="513"/>
  <c r="AQ9" i="513"/>
  <c r="AP9" i="513"/>
  <c r="AO9" i="513"/>
  <c r="AN9" i="513"/>
  <c r="AM9" i="513"/>
  <c r="AL9" i="513"/>
  <c r="AK9" i="513"/>
  <c r="U9" i="513"/>
  <c r="T9" i="513"/>
  <c r="S9" i="513"/>
  <c r="R9" i="513"/>
  <c r="Q9" i="513"/>
  <c r="AW8" i="513"/>
  <c r="AV8" i="513"/>
  <c r="AU8" i="513"/>
  <c r="AT8" i="513"/>
  <c r="AS8" i="513"/>
  <c r="AR8" i="513"/>
  <c r="AQ8" i="513"/>
  <c r="AP8" i="513"/>
  <c r="AO8" i="513"/>
  <c r="AN8" i="513"/>
  <c r="AM8" i="513"/>
  <c r="AL8" i="513"/>
  <c r="AK8" i="513"/>
  <c r="U8" i="513"/>
  <c r="T8" i="513"/>
  <c r="S8" i="513"/>
  <c r="R8" i="513"/>
  <c r="Q8" i="513"/>
  <c r="AW7" i="513"/>
  <c r="AV7" i="513"/>
  <c r="AU7" i="513"/>
  <c r="AT7" i="513"/>
  <c r="AS7" i="513"/>
  <c r="AR7" i="513"/>
  <c r="AQ7" i="513"/>
  <c r="AP7" i="513"/>
  <c r="AO7" i="513"/>
  <c r="AN7" i="513"/>
  <c r="AM7" i="513"/>
  <c r="AL7" i="513"/>
  <c r="AK7" i="513"/>
  <c r="U7" i="513"/>
  <c r="T7" i="513"/>
  <c r="AW6" i="513"/>
  <c r="AV6" i="513"/>
  <c r="AU6" i="513"/>
  <c r="AT6" i="513"/>
  <c r="AS6" i="513"/>
  <c r="AR6" i="513"/>
  <c r="AQ6" i="513"/>
  <c r="AP6" i="513"/>
  <c r="AO6" i="513"/>
  <c r="AN6" i="513"/>
  <c r="AM6" i="513"/>
  <c r="AL6" i="513"/>
  <c r="AK6" i="513"/>
  <c r="U6" i="513"/>
  <c r="T6" i="513"/>
  <c r="S6" i="513"/>
  <c r="R6" i="513"/>
  <c r="Q6" i="513"/>
  <c r="AW5" i="513"/>
  <c r="AV5" i="513"/>
  <c r="AU5" i="513"/>
  <c r="AT5" i="513"/>
  <c r="AS5" i="513"/>
  <c r="AR5" i="513"/>
  <c r="AQ5" i="513"/>
  <c r="AP5" i="513"/>
  <c r="AO5" i="513"/>
  <c r="AN5" i="513"/>
  <c r="AM5" i="513"/>
  <c r="AL5" i="513"/>
  <c r="AK5" i="513"/>
  <c r="U5" i="513"/>
  <c r="T5" i="513"/>
  <c r="S5" i="513"/>
  <c r="R5" i="513"/>
  <c r="Q5" i="513"/>
  <c r="AW4" i="513"/>
  <c r="AV4" i="513"/>
  <c r="AU4" i="513"/>
  <c r="AT4" i="513"/>
  <c r="AS4" i="513"/>
  <c r="AR4" i="513"/>
  <c r="AQ4" i="513"/>
  <c r="AP4" i="513"/>
  <c r="AO4" i="513"/>
  <c r="AN4" i="513"/>
  <c r="AM4" i="513"/>
  <c r="AL4" i="513"/>
  <c r="AK4" i="513"/>
  <c r="U4" i="513"/>
  <c r="T4" i="513"/>
  <c r="S4" i="513"/>
  <c r="R4" i="513"/>
  <c r="Q4" i="513"/>
  <c r="A3" i="513"/>
  <c r="C1" i="513"/>
  <c r="D1" i="513" s="1"/>
  <c r="E1" i="513" s="1"/>
  <c r="F1" i="513" s="1"/>
  <c r="G1" i="513" s="1"/>
  <c r="H1" i="513" s="1"/>
  <c r="I1" i="513" s="1"/>
  <c r="J1" i="513" s="1"/>
  <c r="K1" i="513" s="1"/>
  <c r="L1" i="513" s="1"/>
  <c r="M1" i="513" s="1"/>
  <c r="N1" i="513" s="1"/>
  <c r="AQ83" i="658"/>
  <c r="AD83" i="658"/>
  <c r="AC83" i="658"/>
  <c r="AB83" i="658"/>
  <c r="AA83" i="658"/>
  <c r="Z83" i="658"/>
  <c r="Y83" i="658"/>
  <c r="X83" i="658"/>
  <c r="AQ82" i="658"/>
  <c r="AD82" i="658"/>
  <c r="AC82" i="658"/>
  <c r="AB82" i="658"/>
  <c r="AA82" i="658"/>
  <c r="Z82" i="658"/>
  <c r="Y82" i="658"/>
  <c r="X82" i="658"/>
  <c r="AQ81" i="658"/>
  <c r="AD81" i="658"/>
  <c r="AC81" i="658"/>
  <c r="AB81" i="658"/>
  <c r="AA81" i="658"/>
  <c r="Z81" i="658"/>
  <c r="Y81" i="658"/>
  <c r="X81" i="658"/>
  <c r="AQ80" i="658"/>
  <c r="AD80" i="658"/>
  <c r="AC80" i="658"/>
  <c r="AB80" i="658"/>
  <c r="AA80" i="658"/>
  <c r="Z80" i="658"/>
  <c r="Y80" i="658"/>
  <c r="X80" i="658"/>
  <c r="AQ79" i="658"/>
  <c r="AD79" i="658"/>
  <c r="AC79" i="658"/>
  <c r="AB79" i="658"/>
  <c r="AA79" i="658"/>
  <c r="Z79" i="658"/>
  <c r="Y79" i="658"/>
  <c r="X79" i="658"/>
  <c r="AQ78" i="658"/>
  <c r="AD78" i="658"/>
  <c r="AC78" i="658"/>
  <c r="AB78" i="658"/>
  <c r="AA78" i="658"/>
  <c r="Z78" i="658"/>
  <c r="Y78" i="658"/>
  <c r="X78" i="658"/>
  <c r="AQ77" i="658"/>
  <c r="AD77" i="658"/>
  <c r="AC77" i="658"/>
  <c r="AB77" i="658"/>
  <c r="AA77" i="658"/>
  <c r="Z77" i="658"/>
  <c r="Y77" i="658"/>
  <c r="X77" i="658"/>
  <c r="AD76" i="658"/>
  <c r="AC76" i="658"/>
  <c r="AB76" i="658"/>
  <c r="AA76" i="658"/>
  <c r="Z76" i="658"/>
  <c r="Y76" i="658"/>
  <c r="X76" i="658"/>
  <c r="AQ75" i="658"/>
  <c r="AD75" i="658"/>
  <c r="AC75" i="658"/>
  <c r="AB75" i="658"/>
  <c r="AA75" i="658"/>
  <c r="Z75" i="658"/>
  <c r="Y75" i="658"/>
  <c r="X75" i="658"/>
  <c r="AQ74" i="658"/>
  <c r="AD74" i="658"/>
  <c r="AC74" i="658"/>
  <c r="AB74" i="658"/>
  <c r="AA74" i="658"/>
  <c r="Z74" i="658"/>
  <c r="Y74" i="658"/>
  <c r="X74" i="658"/>
  <c r="AQ73" i="658"/>
  <c r="AD73" i="658"/>
  <c r="AC73" i="658"/>
  <c r="AB73" i="658"/>
  <c r="AA73" i="658"/>
  <c r="Z73" i="658"/>
  <c r="Y73" i="658"/>
  <c r="X73" i="658"/>
  <c r="AD72" i="658"/>
  <c r="AC72" i="658"/>
  <c r="AB72" i="658"/>
  <c r="AA72" i="658"/>
  <c r="Z72" i="658"/>
  <c r="Y72" i="658"/>
  <c r="X72" i="658"/>
  <c r="AD71" i="658"/>
  <c r="AC71" i="658"/>
  <c r="AB71" i="658"/>
  <c r="AA71" i="658"/>
  <c r="Z71" i="658"/>
  <c r="Y71" i="658"/>
  <c r="X71" i="658"/>
  <c r="AD70" i="658"/>
  <c r="AC70" i="658"/>
  <c r="AB70" i="658"/>
  <c r="AA70" i="658"/>
  <c r="Z70" i="658"/>
  <c r="Y70" i="658"/>
  <c r="X70" i="658"/>
  <c r="AQ69" i="658"/>
  <c r="AD69" i="658"/>
  <c r="AC69" i="658"/>
  <c r="AB69" i="658"/>
  <c r="AA69" i="658"/>
  <c r="Z69" i="658"/>
  <c r="Y69" i="658"/>
  <c r="X69" i="658"/>
  <c r="AQ68" i="658"/>
  <c r="T68" i="658"/>
  <c r="AQ67" i="658"/>
  <c r="AD67" i="658"/>
  <c r="AC67" i="658"/>
  <c r="AB67" i="658"/>
  <c r="AA67" i="658"/>
  <c r="Z67" i="658"/>
  <c r="Y67" i="658"/>
  <c r="X67" i="658"/>
  <c r="AQ66" i="658"/>
  <c r="AD66" i="658"/>
  <c r="AC66" i="658"/>
  <c r="AB66" i="658"/>
  <c r="AA66" i="658"/>
  <c r="Z66" i="658"/>
  <c r="Y66" i="658"/>
  <c r="X66" i="658"/>
  <c r="AQ65" i="658"/>
  <c r="AD65" i="658"/>
  <c r="AC65" i="658"/>
  <c r="AB65" i="658"/>
  <c r="AA65" i="658"/>
  <c r="Z65" i="658"/>
  <c r="Y65" i="658"/>
  <c r="X65" i="658"/>
  <c r="AQ64" i="658"/>
  <c r="AD64" i="658"/>
  <c r="AC64" i="658"/>
  <c r="AB64" i="658"/>
  <c r="AA64" i="658"/>
  <c r="Z64" i="658"/>
  <c r="Y64" i="658"/>
  <c r="X64" i="658"/>
  <c r="AQ63" i="658"/>
  <c r="AD63" i="658"/>
  <c r="AC63" i="658"/>
  <c r="AB63" i="658"/>
  <c r="AA63" i="658"/>
  <c r="Z63" i="658"/>
  <c r="Y63" i="658"/>
  <c r="X63" i="658"/>
  <c r="AQ62" i="658"/>
  <c r="AD62" i="658"/>
  <c r="AC62" i="658"/>
  <c r="AB62" i="658"/>
  <c r="AA62" i="658"/>
  <c r="Z62" i="658"/>
  <c r="Y62" i="658"/>
  <c r="X62" i="658"/>
  <c r="AQ61" i="658"/>
  <c r="AD61" i="658"/>
  <c r="AC61" i="658"/>
  <c r="AB61" i="658"/>
  <c r="AA61" i="658"/>
  <c r="Z61" i="658"/>
  <c r="Y61" i="658"/>
  <c r="X61" i="658"/>
  <c r="AQ60" i="658"/>
  <c r="AD60" i="658"/>
  <c r="AC60" i="658"/>
  <c r="AB60" i="658"/>
  <c r="AA60" i="658"/>
  <c r="Z60" i="658"/>
  <c r="Y60" i="658"/>
  <c r="X60" i="658"/>
  <c r="AQ59" i="658"/>
  <c r="AD59" i="658"/>
  <c r="AC59" i="658"/>
  <c r="AB59" i="658"/>
  <c r="AA59" i="658"/>
  <c r="Z59" i="658"/>
  <c r="Y59" i="658"/>
  <c r="X59" i="658"/>
  <c r="AQ58" i="658"/>
  <c r="AD58" i="658"/>
  <c r="AC58" i="658"/>
  <c r="AB58" i="658"/>
  <c r="AA58" i="658"/>
  <c r="Z58" i="658"/>
  <c r="Y58" i="658"/>
  <c r="X58" i="658"/>
  <c r="J38" i="658"/>
  <c r="I38" i="658"/>
  <c r="H38" i="658"/>
  <c r="G38" i="658"/>
  <c r="F38" i="658"/>
  <c r="E38" i="658"/>
  <c r="D38" i="658"/>
  <c r="C38" i="658"/>
  <c r="G37" i="658"/>
  <c r="F37" i="658"/>
  <c r="E37" i="658"/>
  <c r="D37" i="658"/>
  <c r="C37" i="658"/>
  <c r="P35" i="658"/>
  <c r="O35" i="658"/>
  <c r="J35" i="658"/>
  <c r="I35" i="658"/>
  <c r="H35" i="658"/>
  <c r="G35" i="658"/>
  <c r="F35" i="658"/>
  <c r="E35" i="658"/>
  <c r="D35" i="658"/>
  <c r="C35" i="658"/>
  <c r="P34" i="658"/>
  <c r="O34" i="658"/>
  <c r="J34" i="658"/>
  <c r="I34" i="658"/>
  <c r="H34" i="658"/>
  <c r="G34" i="658"/>
  <c r="F34" i="658"/>
  <c r="E34" i="658"/>
  <c r="D34" i="658"/>
  <c r="C34" i="658"/>
  <c r="A31" i="658"/>
  <c r="BD30" i="658"/>
  <c r="BC30" i="658"/>
  <c r="BB30" i="658"/>
  <c r="BA30" i="658"/>
  <c r="AZ30" i="658"/>
  <c r="AY30" i="658"/>
  <c r="AX30" i="658"/>
  <c r="AW30" i="658"/>
  <c r="AV30" i="658"/>
  <c r="AU30" i="658"/>
  <c r="AT30" i="658"/>
  <c r="AS30" i="658"/>
  <c r="AR30" i="658"/>
  <c r="AQ30" i="658"/>
  <c r="AP30" i="658"/>
  <c r="AO30" i="658"/>
  <c r="X30" i="658"/>
  <c r="W30" i="658"/>
  <c r="V30" i="658"/>
  <c r="U30" i="658"/>
  <c r="T30" i="658"/>
  <c r="BD29" i="658"/>
  <c r="BC29" i="658"/>
  <c r="BB29" i="658"/>
  <c r="BA29" i="658"/>
  <c r="AZ29" i="658"/>
  <c r="AY29" i="658"/>
  <c r="AX29" i="658"/>
  <c r="AW29" i="658"/>
  <c r="AV29" i="658"/>
  <c r="AU29" i="658"/>
  <c r="AT29" i="658"/>
  <c r="AS29" i="658"/>
  <c r="AR29" i="658"/>
  <c r="AQ29" i="658"/>
  <c r="AP29" i="658"/>
  <c r="AO29" i="658"/>
  <c r="X29" i="658"/>
  <c r="W29" i="658"/>
  <c r="V29" i="658"/>
  <c r="U29" i="658"/>
  <c r="T29" i="658"/>
  <c r="BD28" i="658"/>
  <c r="BC28" i="658"/>
  <c r="BB28" i="658"/>
  <c r="BA28" i="658"/>
  <c r="AZ28" i="658"/>
  <c r="AY28" i="658"/>
  <c r="AX28" i="658"/>
  <c r="AW28" i="658"/>
  <c r="AV28" i="658"/>
  <c r="AU28" i="658"/>
  <c r="AT28" i="658"/>
  <c r="AS28" i="658"/>
  <c r="AR28" i="658"/>
  <c r="AQ28" i="658"/>
  <c r="AP28" i="658"/>
  <c r="AO28" i="658"/>
  <c r="X28" i="658"/>
  <c r="W28" i="658"/>
  <c r="V28" i="658"/>
  <c r="U28" i="658"/>
  <c r="T28" i="658"/>
  <c r="BD27" i="658"/>
  <c r="BC27" i="658"/>
  <c r="BB27" i="658"/>
  <c r="BA27" i="658"/>
  <c r="AZ27" i="658"/>
  <c r="AY27" i="658"/>
  <c r="AX27" i="658"/>
  <c r="AW27" i="658"/>
  <c r="AV27" i="658"/>
  <c r="AU27" i="658"/>
  <c r="AT27" i="658"/>
  <c r="AS27" i="658"/>
  <c r="AR27" i="658"/>
  <c r="AQ27" i="658"/>
  <c r="AP27" i="658"/>
  <c r="AO27" i="658"/>
  <c r="X27" i="658"/>
  <c r="W27" i="658"/>
  <c r="V27" i="658"/>
  <c r="U27" i="658"/>
  <c r="T27" i="658"/>
  <c r="BD26" i="658"/>
  <c r="BC26" i="658"/>
  <c r="BB26" i="658"/>
  <c r="BA26" i="658"/>
  <c r="AZ26" i="658"/>
  <c r="AY26" i="658"/>
  <c r="AX26" i="658"/>
  <c r="AW26" i="658"/>
  <c r="AV26" i="658"/>
  <c r="AU26" i="658"/>
  <c r="AT26" i="658"/>
  <c r="AS26" i="658"/>
  <c r="AR26" i="658"/>
  <c r="AQ26" i="658"/>
  <c r="AP26" i="658"/>
  <c r="AO26" i="658"/>
  <c r="X26" i="658"/>
  <c r="W26" i="658"/>
  <c r="V26" i="658"/>
  <c r="U26" i="658"/>
  <c r="T26" i="658"/>
  <c r="BD25" i="658"/>
  <c r="BC25" i="658"/>
  <c r="BB25" i="658"/>
  <c r="BA25" i="658"/>
  <c r="AZ25" i="658"/>
  <c r="AY25" i="658"/>
  <c r="AX25" i="658"/>
  <c r="AW25" i="658"/>
  <c r="AV25" i="658"/>
  <c r="AU25" i="658"/>
  <c r="AT25" i="658"/>
  <c r="AS25" i="658"/>
  <c r="AR25" i="658"/>
  <c r="AQ25" i="658"/>
  <c r="AP25" i="658"/>
  <c r="AO25" i="658"/>
  <c r="X25" i="658"/>
  <c r="W25" i="658"/>
  <c r="V25" i="658"/>
  <c r="U25" i="658"/>
  <c r="T25" i="658"/>
  <c r="BD24" i="658"/>
  <c r="BC24" i="658"/>
  <c r="BB24" i="658"/>
  <c r="BA24" i="658"/>
  <c r="AZ24" i="658"/>
  <c r="AY24" i="658"/>
  <c r="AX24" i="658"/>
  <c r="AW24" i="658"/>
  <c r="AV24" i="658"/>
  <c r="AU24" i="658"/>
  <c r="AT24" i="658"/>
  <c r="AS24" i="658"/>
  <c r="AR24" i="658"/>
  <c r="AQ24" i="658"/>
  <c r="AP24" i="658"/>
  <c r="AO24" i="658"/>
  <c r="X24" i="658"/>
  <c r="W24" i="658"/>
  <c r="V24" i="658"/>
  <c r="U24" i="658"/>
  <c r="T24" i="658"/>
  <c r="BD23" i="658"/>
  <c r="BC23" i="658"/>
  <c r="BB23" i="658"/>
  <c r="BA23" i="658"/>
  <c r="AZ23" i="658"/>
  <c r="AY23" i="658"/>
  <c r="AX23" i="658"/>
  <c r="AW23" i="658"/>
  <c r="AV23" i="658"/>
  <c r="AU23" i="658"/>
  <c r="AT23" i="658"/>
  <c r="AS23" i="658"/>
  <c r="AR23" i="658"/>
  <c r="AQ23" i="658"/>
  <c r="AP23" i="658"/>
  <c r="AO23" i="658"/>
  <c r="BD22" i="658"/>
  <c r="BC22" i="658"/>
  <c r="BB22" i="658"/>
  <c r="BA22" i="658"/>
  <c r="AZ22" i="658"/>
  <c r="AY22" i="658"/>
  <c r="AX22" i="658"/>
  <c r="AW22" i="658"/>
  <c r="AV22" i="658"/>
  <c r="AU22" i="658"/>
  <c r="AT22" i="658"/>
  <c r="AS22" i="658"/>
  <c r="AR22" i="658"/>
  <c r="AQ22" i="658"/>
  <c r="AP22" i="658"/>
  <c r="AO22" i="658"/>
  <c r="X22" i="658"/>
  <c r="W22" i="658"/>
  <c r="V22" i="658"/>
  <c r="U22" i="658"/>
  <c r="T22" i="658"/>
  <c r="BD21" i="658"/>
  <c r="BC21" i="658"/>
  <c r="BB21" i="658"/>
  <c r="BA21" i="658"/>
  <c r="AZ21" i="658"/>
  <c r="AY21" i="658"/>
  <c r="AX21" i="658"/>
  <c r="AW21" i="658"/>
  <c r="AV21" i="658"/>
  <c r="AU21" i="658"/>
  <c r="AT21" i="658"/>
  <c r="AS21" i="658"/>
  <c r="AR21" i="658"/>
  <c r="AQ21" i="658"/>
  <c r="AP21" i="658"/>
  <c r="AO21" i="658"/>
  <c r="X21" i="658"/>
  <c r="W21" i="658"/>
  <c r="V21" i="658"/>
  <c r="U21" i="658"/>
  <c r="T21" i="658"/>
  <c r="BD20" i="658"/>
  <c r="BC20" i="658"/>
  <c r="BB20" i="658"/>
  <c r="BA20" i="658"/>
  <c r="AZ20" i="658"/>
  <c r="AY20" i="658"/>
  <c r="AX20" i="658"/>
  <c r="AW20" i="658"/>
  <c r="AV20" i="658"/>
  <c r="AU20" i="658"/>
  <c r="AT20" i="658"/>
  <c r="AS20" i="658"/>
  <c r="AR20" i="658"/>
  <c r="AQ20" i="658"/>
  <c r="AP20" i="658"/>
  <c r="AO20" i="658"/>
  <c r="X20" i="658"/>
  <c r="W20" i="658"/>
  <c r="V20" i="658"/>
  <c r="U20" i="658"/>
  <c r="T20" i="658"/>
  <c r="BD19" i="658"/>
  <c r="BC19" i="658"/>
  <c r="BB19" i="658"/>
  <c r="BA19" i="658"/>
  <c r="AZ19" i="658"/>
  <c r="AY19" i="658"/>
  <c r="AX19" i="658"/>
  <c r="AW19" i="658"/>
  <c r="AV19" i="658"/>
  <c r="AU19" i="658"/>
  <c r="AT19" i="658"/>
  <c r="AS19" i="658"/>
  <c r="AR19" i="658"/>
  <c r="AQ19" i="658"/>
  <c r="AP19" i="658"/>
  <c r="AO19" i="658"/>
  <c r="BD18" i="658"/>
  <c r="BC18" i="658"/>
  <c r="BB18" i="658"/>
  <c r="BA18" i="658"/>
  <c r="AZ18" i="658"/>
  <c r="AY18" i="658"/>
  <c r="AX18" i="658"/>
  <c r="AW18" i="658"/>
  <c r="AV18" i="658"/>
  <c r="AU18" i="658"/>
  <c r="AT18" i="658"/>
  <c r="AS18" i="658"/>
  <c r="AR18" i="658"/>
  <c r="AQ18" i="658"/>
  <c r="AP18" i="658"/>
  <c r="AO18" i="658"/>
  <c r="BD17" i="658"/>
  <c r="BC17" i="658"/>
  <c r="BB17" i="658"/>
  <c r="BA17" i="658"/>
  <c r="AZ17" i="658"/>
  <c r="AY17" i="658"/>
  <c r="AX17" i="658"/>
  <c r="AW17" i="658"/>
  <c r="AV17" i="658"/>
  <c r="AU17" i="658"/>
  <c r="AT17" i="658"/>
  <c r="AS17" i="658"/>
  <c r="AR17" i="658"/>
  <c r="AQ17" i="658"/>
  <c r="AP17" i="658"/>
  <c r="AO17" i="658"/>
  <c r="BD16" i="658"/>
  <c r="BC16" i="658"/>
  <c r="BB16" i="658"/>
  <c r="BA16" i="658"/>
  <c r="AZ16" i="658"/>
  <c r="AY16" i="658"/>
  <c r="AX16" i="658"/>
  <c r="AW16" i="658"/>
  <c r="AV16" i="658"/>
  <c r="AU16" i="658"/>
  <c r="AT16" i="658"/>
  <c r="AS16" i="658"/>
  <c r="AR16" i="658"/>
  <c r="AQ16" i="658"/>
  <c r="AP16" i="658"/>
  <c r="AO16" i="658"/>
  <c r="X16" i="658"/>
  <c r="W16" i="658"/>
  <c r="V16" i="658"/>
  <c r="U16" i="658"/>
  <c r="T16" i="658"/>
  <c r="BD15" i="658"/>
  <c r="BC15" i="658"/>
  <c r="BB15" i="658"/>
  <c r="BA15" i="658"/>
  <c r="AZ15" i="658"/>
  <c r="AY15" i="658"/>
  <c r="AX15" i="658"/>
  <c r="AW15" i="658"/>
  <c r="AV15" i="658"/>
  <c r="AU15" i="658"/>
  <c r="AT15" i="658"/>
  <c r="AS15" i="658"/>
  <c r="AR15" i="658"/>
  <c r="AQ15" i="658"/>
  <c r="AP15" i="658"/>
  <c r="AO15" i="658"/>
  <c r="X15" i="658"/>
  <c r="W15" i="658"/>
  <c r="V15" i="658"/>
  <c r="U15" i="658"/>
  <c r="T15" i="658"/>
  <c r="BD14" i="658"/>
  <c r="BC14" i="658"/>
  <c r="BB14" i="658"/>
  <c r="BA14" i="658"/>
  <c r="AZ14" i="658"/>
  <c r="AY14" i="658"/>
  <c r="AX14" i="658"/>
  <c r="AW14" i="658"/>
  <c r="AV14" i="658"/>
  <c r="AU14" i="658"/>
  <c r="AT14" i="658"/>
  <c r="AS14" i="658"/>
  <c r="AR14" i="658"/>
  <c r="AQ14" i="658"/>
  <c r="AP14" i="658"/>
  <c r="AO14" i="658"/>
  <c r="X14" i="658"/>
  <c r="W14" i="658"/>
  <c r="V14" i="658"/>
  <c r="U14" i="658"/>
  <c r="T14" i="658"/>
  <c r="BD13" i="658"/>
  <c r="BC13" i="658"/>
  <c r="BB13" i="658"/>
  <c r="BA13" i="658"/>
  <c r="AZ13" i="658"/>
  <c r="AY13" i="658"/>
  <c r="AX13" i="658"/>
  <c r="AW13" i="658"/>
  <c r="AV13" i="658"/>
  <c r="AU13" i="658"/>
  <c r="AT13" i="658"/>
  <c r="AS13" i="658"/>
  <c r="AR13" i="658"/>
  <c r="AQ13" i="658"/>
  <c r="AP13" i="658"/>
  <c r="AO13" i="658"/>
  <c r="X13" i="658"/>
  <c r="W13" i="658"/>
  <c r="V13" i="658"/>
  <c r="U13" i="658"/>
  <c r="T13" i="658"/>
  <c r="BD12" i="658"/>
  <c r="BC12" i="658"/>
  <c r="BB12" i="658"/>
  <c r="BA12" i="658"/>
  <c r="AZ12" i="658"/>
  <c r="AY12" i="658"/>
  <c r="AX12" i="658"/>
  <c r="AW12" i="658"/>
  <c r="AV12" i="658"/>
  <c r="AU12" i="658"/>
  <c r="AT12" i="658"/>
  <c r="AS12" i="658"/>
  <c r="AR12" i="658"/>
  <c r="AQ12" i="658"/>
  <c r="AP12" i="658"/>
  <c r="AO12" i="658"/>
  <c r="X12" i="658"/>
  <c r="W12" i="658"/>
  <c r="V12" i="658"/>
  <c r="U12" i="658"/>
  <c r="T12" i="658"/>
  <c r="BD11" i="658"/>
  <c r="BC11" i="658"/>
  <c r="BB11" i="658"/>
  <c r="BA11" i="658"/>
  <c r="AZ11" i="658"/>
  <c r="AY11" i="658"/>
  <c r="AX11" i="658"/>
  <c r="AW11" i="658"/>
  <c r="AV11" i="658"/>
  <c r="AU11" i="658"/>
  <c r="AT11" i="658"/>
  <c r="AS11" i="658"/>
  <c r="AR11" i="658"/>
  <c r="AQ11" i="658"/>
  <c r="AP11" i="658"/>
  <c r="AO11" i="658"/>
  <c r="X11" i="658"/>
  <c r="W11" i="658"/>
  <c r="V11" i="658"/>
  <c r="U11" i="658"/>
  <c r="T11" i="658"/>
  <c r="BD10" i="658"/>
  <c r="BC10" i="658"/>
  <c r="BB10" i="658"/>
  <c r="BA10" i="658"/>
  <c r="AZ10" i="658"/>
  <c r="AY10" i="658"/>
  <c r="AX10" i="658"/>
  <c r="AW10" i="658"/>
  <c r="AV10" i="658"/>
  <c r="AU10" i="658"/>
  <c r="AT10" i="658"/>
  <c r="AS10" i="658"/>
  <c r="AR10" i="658"/>
  <c r="AQ10" i="658"/>
  <c r="AP10" i="658"/>
  <c r="AO10" i="658"/>
  <c r="X10" i="658"/>
  <c r="W10" i="658"/>
  <c r="V10" i="658"/>
  <c r="U10" i="658"/>
  <c r="T10" i="658"/>
  <c r="BD9" i="658"/>
  <c r="BC9" i="658"/>
  <c r="BB9" i="658"/>
  <c r="BA9" i="658"/>
  <c r="AZ9" i="658"/>
  <c r="AY9" i="658"/>
  <c r="AX9" i="658"/>
  <c r="AW9" i="658"/>
  <c r="AV9" i="658"/>
  <c r="AU9" i="658"/>
  <c r="AT9" i="658"/>
  <c r="AS9" i="658"/>
  <c r="AR9" i="658"/>
  <c r="AQ9" i="658"/>
  <c r="AP9" i="658"/>
  <c r="AO9" i="658"/>
  <c r="X9" i="658"/>
  <c r="W9" i="658"/>
  <c r="V9" i="658"/>
  <c r="U9" i="658"/>
  <c r="T9" i="658"/>
  <c r="BD8" i="658"/>
  <c r="BC8" i="658"/>
  <c r="BB8" i="658"/>
  <c r="BA8" i="658"/>
  <c r="AZ8" i="658"/>
  <c r="AY8" i="658"/>
  <c r="AX8" i="658"/>
  <c r="AW8" i="658"/>
  <c r="AV8" i="658"/>
  <c r="AU8" i="658"/>
  <c r="AT8" i="658"/>
  <c r="AS8" i="658"/>
  <c r="AR8" i="658"/>
  <c r="AQ8" i="658"/>
  <c r="AP8" i="658"/>
  <c r="AO8" i="658"/>
  <c r="X8" i="658"/>
  <c r="W8" i="658"/>
  <c r="V8" i="658"/>
  <c r="U8" i="658"/>
  <c r="T8" i="658"/>
  <c r="BD7" i="658"/>
  <c r="BC7" i="658"/>
  <c r="BB7" i="658"/>
  <c r="BA7" i="658"/>
  <c r="AZ7" i="658"/>
  <c r="AY7" i="658"/>
  <c r="AX7" i="658"/>
  <c r="AW7" i="658"/>
  <c r="AV7" i="658"/>
  <c r="AU7" i="658"/>
  <c r="AT7" i="658"/>
  <c r="AS7" i="658"/>
  <c r="AR7" i="658"/>
  <c r="AQ7" i="658"/>
  <c r="AP7" i="658"/>
  <c r="AO7" i="658"/>
  <c r="X7" i="658"/>
  <c r="W7" i="658"/>
  <c r="V7" i="658"/>
  <c r="U7" i="658"/>
  <c r="T7" i="658"/>
  <c r="BD6" i="658"/>
  <c r="BC6" i="658"/>
  <c r="BB6" i="658"/>
  <c r="BA6" i="658"/>
  <c r="AZ6" i="658"/>
  <c r="AY6" i="658"/>
  <c r="AX6" i="658"/>
  <c r="AW6" i="658"/>
  <c r="AV6" i="658"/>
  <c r="AU6" i="658"/>
  <c r="AT6" i="658"/>
  <c r="AS6" i="658"/>
  <c r="AR6" i="658"/>
  <c r="AQ6" i="658"/>
  <c r="AP6" i="658"/>
  <c r="AO6" i="658"/>
  <c r="X6" i="658"/>
  <c r="W6" i="658"/>
  <c r="V6" i="658"/>
  <c r="U6" i="658"/>
  <c r="T6" i="658"/>
  <c r="BD5" i="658"/>
  <c r="BC5" i="658"/>
  <c r="BB5" i="658"/>
  <c r="BA5" i="658"/>
  <c r="AZ5" i="658"/>
  <c r="AY5" i="658"/>
  <c r="AX5" i="658"/>
  <c r="AW5" i="658"/>
  <c r="AV5" i="658"/>
  <c r="AU5" i="658"/>
  <c r="AT5" i="658"/>
  <c r="AS5" i="658"/>
  <c r="AR5" i="658"/>
  <c r="AQ5" i="658"/>
  <c r="AP5" i="658"/>
  <c r="AO5" i="658"/>
  <c r="X5" i="658"/>
  <c r="W5" i="658"/>
  <c r="V5" i="658"/>
  <c r="U5" i="658"/>
  <c r="T5" i="658"/>
  <c r="R4" i="658"/>
  <c r="Q4" i="658"/>
  <c r="A4" i="658"/>
  <c r="B4" i="658" s="1"/>
  <c r="AN3" i="658"/>
  <c r="AM3" i="658"/>
  <c r="C1" i="658"/>
  <c r="D1" i="658" s="1"/>
  <c r="E1" i="658" s="1"/>
  <c r="F1" i="658" s="1"/>
  <c r="G1" i="658" s="1"/>
  <c r="H1" i="658" s="1"/>
  <c r="I1" i="658" s="1"/>
  <c r="J1" i="658" s="1"/>
  <c r="K1" i="658" s="1"/>
  <c r="L1" i="658" s="1"/>
  <c r="M1" i="658" s="1"/>
  <c r="N1" i="658" s="1"/>
  <c r="O1" i="658" s="1"/>
  <c r="P1" i="658" s="1"/>
  <c r="AD83" i="657"/>
  <c r="AC83" i="657"/>
  <c r="AB83" i="657"/>
  <c r="AA83" i="657"/>
  <c r="Z83" i="657"/>
  <c r="Y83" i="657"/>
  <c r="X83" i="657"/>
  <c r="AD82" i="657"/>
  <c r="AC82" i="657"/>
  <c r="AB82" i="657"/>
  <c r="AA82" i="657"/>
  <c r="Z82" i="657"/>
  <c r="Y82" i="657"/>
  <c r="X82" i="657"/>
  <c r="AD81" i="657"/>
  <c r="AC81" i="657"/>
  <c r="AB81" i="657"/>
  <c r="AA81" i="657"/>
  <c r="Z81" i="657"/>
  <c r="Y81" i="657"/>
  <c r="X81" i="657"/>
  <c r="AD80" i="657"/>
  <c r="AC80" i="657"/>
  <c r="AB80" i="657"/>
  <c r="AA80" i="657"/>
  <c r="Z80" i="657"/>
  <c r="Y80" i="657"/>
  <c r="X80" i="657"/>
  <c r="AD79" i="657"/>
  <c r="AC79" i="657"/>
  <c r="AB79" i="657"/>
  <c r="AA79" i="657"/>
  <c r="Z79" i="657"/>
  <c r="Y79" i="657"/>
  <c r="X79" i="657"/>
  <c r="AD78" i="657"/>
  <c r="AC78" i="657"/>
  <c r="AB78" i="657"/>
  <c r="AA78" i="657"/>
  <c r="Z78" i="657"/>
  <c r="Y78" i="657"/>
  <c r="X78" i="657"/>
  <c r="AD77" i="657"/>
  <c r="AC77" i="657"/>
  <c r="AB77" i="657"/>
  <c r="AA77" i="657"/>
  <c r="Z77" i="657"/>
  <c r="Y77" i="657"/>
  <c r="X77" i="657"/>
  <c r="AD76" i="657"/>
  <c r="AC76" i="657"/>
  <c r="AB76" i="657"/>
  <c r="AA76" i="657"/>
  <c r="Z76" i="657"/>
  <c r="Y76" i="657"/>
  <c r="X76" i="657"/>
  <c r="AD75" i="657"/>
  <c r="AC75" i="657"/>
  <c r="AB75" i="657"/>
  <c r="AA75" i="657"/>
  <c r="Z75" i="657"/>
  <c r="Y75" i="657"/>
  <c r="X75" i="657"/>
  <c r="AD74" i="657"/>
  <c r="AC74" i="657"/>
  <c r="AB74" i="657"/>
  <c r="AA74" i="657"/>
  <c r="Z74" i="657"/>
  <c r="Y74" i="657"/>
  <c r="X74" i="657"/>
  <c r="AD73" i="657"/>
  <c r="AC73" i="657"/>
  <c r="AB73" i="657"/>
  <c r="AA73" i="657"/>
  <c r="Z73" i="657"/>
  <c r="Y73" i="657"/>
  <c r="X73" i="657"/>
  <c r="AD72" i="657"/>
  <c r="AC72" i="657"/>
  <c r="AB72" i="657"/>
  <c r="AA72" i="657"/>
  <c r="Z72" i="657"/>
  <c r="Y72" i="657"/>
  <c r="X72" i="657"/>
  <c r="AD71" i="657"/>
  <c r="AC71" i="657"/>
  <c r="AB71" i="657"/>
  <c r="AA71" i="657"/>
  <c r="Z71" i="657"/>
  <c r="Y71" i="657"/>
  <c r="X71" i="657"/>
  <c r="AD70" i="657"/>
  <c r="AC70" i="657"/>
  <c r="AB70" i="657"/>
  <c r="AA70" i="657"/>
  <c r="Z70" i="657"/>
  <c r="Y70" i="657"/>
  <c r="X70" i="657"/>
  <c r="AD69" i="657"/>
  <c r="AC69" i="657"/>
  <c r="AB69" i="657"/>
  <c r="AA69" i="657"/>
  <c r="Z69" i="657"/>
  <c r="Y69" i="657"/>
  <c r="X69" i="657"/>
  <c r="T68" i="657"/>
  <c r="AD67" i="657"/>
  <c r="AC67" i="657"/>
  <c r="AB67" i="657"/>
  <c r="AA67" i="657"/>
  <c r="Z67" i="657"/>
  <c r="Y67" i="657"/>
  <c r="X67" i="657"/>
  <c r="AD66" i="657"/>
  <c r="AC66" i="657"/>
  <c r="AB66" i="657"/>
  <c r="AA66" i="657"/>
  <c r="Z66" i="657"/>
  <c r="Y66" i="657"/>
  <c r="X66" i="657"/>
  <c r="AD65" i="657"/>
  <c r="AC65" i="657"/>
  <c r="AB65" i="657"/>
  <c r="AA65" i="657"/>
  <c r="Z65" i="657"/>
  <c r="Y65" i="657"/>
  <c r="X65" i="657"/>
  <c r="AD64" i="657"/>
  <c r="AC64" i="657"/>
  <c r="AB64" i="657"/>
  <c r="AA64" i="657"/>
  <c r="Z64" i="657"/>
  <c r="Y64" i="657"/>
  <c r="X64" i="657"/>
  <c r="AD63" i="657"/>
  <c r="AC63" i="657"/>
  <c r="AB63" i="657"/>
  <c r="AA63" i="657"/>
  <c r="Z63" i="657"/>
  <c r="Y63" i="657"/>
  <c r="X63" i="657"/>
  <c r="AD62" i="657"/>
  <c r="AC62" i="657"/>
  <c r="AB62" i="657"/>
  <c r="AA62" i="657"/>
  <c r="Z62" i="657"/>
  <c r="Y62" i="657"/>
  <c r="X62" i="657"/>
  <c r="AD61" i="657"/>
  <c r="AC61" i="657"/>
  <c r="AB61" i="657"/>
  <c r="AA61" i="657"/>
  <c r="Z61" i="657"/>
  <c r="Y61" i="657"/>
  <c r="X61" i="657"/>
  <c r="AD60" i="657"/>
  <c r="AC60" i="657"/>
  <c r="AB60" i="657"/>
  <c r="AA60" i="657"/>
  <c r="Z60" i="657"/>
  <c r="Y60" i="657"/>
  <c r="X60" i="657"/>
  <c r="AD59" i="657"/>
  <c r="AC59" i="657"/>
  <c r="AB59" i="657"/>
  <c r="AA59" i="657"/>
  <c r="Z59" i="657"/>
  <c r="Y59" i="657"/>
  <c r="X59" i="657"/>
  <c r="AD58" i="657"/>
  <c r="AC58" i="657"/>
  <c r="AB58" i="657"/>
  <c r="AA58" i="657"/>
  <c r="Z58" i="657"/>
  <c r="Y58" i="657"/>
  <c r="X58" i="657"/>
  <c r="J38" i="657"/>
  <c r="I38" i="657"/>
  <c r="H38" i="657"/>
  <c r="G38" i="657"/>
  <c r="F38" i="657"/>
  <c r="E38" i="657"/>
  <c r="D38" i="657"/>
  <c r="C38" i="657"/>
  <c r="G37" i="657"/>
  <c r="F37" i="657"/>
  <c r="E37" i="657"/>
  <c r="D37" i="657"/>
  <c r="C37" i="657"/>
  <c r="P35" i="657"/>
  <c r="O35" i="657"/>
  <c r="J35" i="657"/>
  <c r="I35" i="657"/>
  <c r="H35" i="657"/>
  <c r="G35" i="657"/>
  <c r="F35" i="657"/>
  <c r="E35" i="657"/>
  <c r="D35" i="657"/>
  <c r="C35" i="657"/>
  <c r="P34" i="657"/>
  <c r="O34" i="657"/>
  <c r="J34" i="657"/>
  <c r="I34" i="657"/>
  <c r="H34" i="657"/>
  <c r="G34" i="657"/>
  <c r="F34" i="657"/>
  <c r="E34" i="657"/>
  <c r="D34" i="657"/>
  <c r="C34" i="657"/>
  <c r="A31" i="657"/>
  <c r="BD30" i="657"/>
  <c r="BC30" i="657"/>
  <c r="BB30" i="657"/>
  <c r="BA30" i="657"/>
  <c r="AZ30" i="657"/>
  <c r="AY30" i="657"/>
  <c r="AX30" i="657"/>
  <c r="AW30" i="657"/>
  <c r="AV30" i="657"/>
  <c r="AU30" i="657"/>
  <c r="AT30" i="657"/>
  <c r="AS30" i="657"/>
  <c r="AR30" i="657"/>
  <c r="AQ30" i="657"/>
  <c r="AP30" i="657"/>
  <c r="AO30" i="657"/>
  <c r="X30" i="657"/>
  <c r="W30" i="657"/>
  <c r="V30" i="657"/>
  <c r="U30" i="657"/>
  <c r="T30" i="657"/>
  <c r="BD29" i="657"/>
  <c r="BC29" i="657"/>
  <c r="BB29" i="657"/>
  <c r="BA29" i="657"/>
  <c r="AZ29" i="657"/>
  <c r="AY29" i="657"/>
  <c r="AX29" i="657"/>
  <c r="AW29" i="657"/>
  <c r="AV29" i="657"/>
  <c r="AU29" i="657"/>
  <c r="AT29" i="657"/>
  <c r="AS29" i="657"/>
  <c r="AR29" i="657"/>
  <c r="AQ29" i="657"/>
  <c r="AP29" i="657"/>
  <c r="AO29" i="657"/>
  <c r="X29" i="657"/>
  <c r="W29" i="657"/>
  <c r="V29" i="657"/>
  <c r="U29" i="657"/>
  <c r="T29" i="657"/>
  <c r="BD28" i="657"/>
  <c r="BC28" i="657"/>
  <c r="BB28" i="657"/>
  <c r="BA28" i="657"/>
  <c r="AZ28" i="657"/>
  <c r="AY28" i="657"/>
  <c r="AX28" i="657"/>
  <c r="AW28" i="657"/>
  <c r="AV28" i="657"/>
  <c r="AU28" i="657"/>
  <c r="AT28" i="657"/>
  <c r="AS28" i="657"/>
  <c r="AR28" i="657"/>
  <c r="AQ28" i="657"/>
  <c r="AP28" i="657"/>
  <c r="AO28" i="657"/>
  <c r="X28" i="657"/>
  <c r="W28" i="657"/>
  <c r="V28" i="657"/>
  <c r="U28" i="657"/>
  <c r="T28" i="657"/>
  <c r="BD27" i="657"/>
  <c r="BC27" i="657"/>
  <c r="BB27" i="657"/>
  <c r="BA27" i="657"/>
  <c r="AZ27" i="657"/>
  <c r="AY27" i="657"/>
  <c r="AX27" i="657"/>
  <c r="AW27" i="657"/>
  <c r="AV27" i="657"/>
  <c r="AU27" i="657"/>
  <c r="AT27" i="657"/>
  <c r="AS27" i="657"/>
  <c r="AR27" i="657"/>
  <c r="AQ27" i="657"/>
  <c r="AP27" i="657"/>
  <c r="AO27" i="657"/>
  <c r="X27" i="657"/>
  <c r="W27" i="657"/>
  <c r="V27" i="657"/>
  <c r="U27" i="657"/>
  <c r="T27" i="657"/>
  <c r="BD26" i="657"/>
  <c r="BC26" i="657"/>
  <c r="BB26" i="657"/>
  <c r="BA26" i="657"/>
  <c r="AZ26" i="657"/>
  <c r="AY26" i="657"/>
  <c r="AX26" i="657"/>
  <c r="AW26" i="657"/>
  <c r="AV26" i="657"/>
  <c r="AU26" i="657"/>
  <c r="AT26" i="657"/>
  <c r="AS26" i="657"/>
  <c r="AR26" i="657"/>
  <c r="AQ26" i="657"/>
  <c r="AP26" i="657"/>
  <c r="AO26" i="657"/>
  <c r="X26" i="657"/>
  <c r="W26" i="657"/>
  <c r="V26" i="657"/>
  <c r="U26" i="657"/>
  <c r="T26" i="657"/>
  <c r="BD25" i="657"/>
  <c r="BC25" i="657"/>
  <c r="BB25" i="657"/>
  <c r="BA25" i="657"/>
  <c r="AZ25" i="657"/>
  <c r="AY25" i="657"/>
  <c r="AX25" i="657"/>
  <c r="AW25" i="657"/>
  <c r="AV25" i="657"/>
  <c r="AU25" i="657"/>
  <c r="AT25" i="657"/>
  <c r="AS25" i="657"/>
  <c r="AR25" i="657"/>
  <c r="AQ25" i="657"/>
  <c r="AP25" i="657"/>
  <c r="AO25" i="657"/>
  <c r="X25" i="657"/>
  <c r="W25" i="657"/>
  <c r="V25" i="657"/>
  <c r="U25" i="657"/>
  <c r="T25" i="657"/>
  <c r="BD24" i="657"/>
  <c r="BC24" i="657"/>
  <c r="BB24" i="657"/>
  <c r="BA24" i="657"/>
  <c r="AZ24" i="657"/>
  <c r="AY24" i="657"/>
  <c r="AX24" i="657"/>
  <c r="AW24" i="657"/>
  <c r="AV24" i="657"/>
  <c r="AU24" i="657"/>
  <c r="AT24" i="657"/>
  <c r="AS24" i="657"/>
  <c r="AR24" i="657"/>
  <c r="AQ24" i="657"/>
  <c r="AP24" i="657"/>
  <c r="AO24" i="657"/>
  <c r="X24" i="657"/>
  <c r="W24" i="657"/>
  <c r="V24" i="657"/>
  <c r="U24" i="657"/>
  <c r="T24" i="657"/>
  <c r="BD23" i="657"/>
  <c r="BC23" i="657"/>
  <c r="BB23" i="657"/>
  <c r="BA23" i="657"/>
  <c r="AZ23" i="657"/>
  <c r="AY23" i="657"/>
  <c r="AX23" i="657"/>
  <c r="AW23" i="657"/>
  <c r="AV23" i="657"/>
  <c r="AU23" i="657"/>
  <c r="AT23" i="657"/>
  <c r="AS23" i="657"/>
  <c r="AR23" i="657"/>
  <c r="AQ23" i="657"/>
  <c r="AP23" i="657"/>
  <c r="AO23" i="657"/>
  <c r="BD22" i="657"/>
  <c r="BC22" i="657"/>
  <c r="BB22" i="657"/>
  <c r="BA22" i="657"/>
  <c r="AZ22" i="657"/>
  <c r="AY22" i="657"/>
  <c r="AX22" i="657"/>
  <c r="AW22" i="657"/>
  <c r="AV22" i="657"/>
  <c r="AU22" i="657"/>
  <c r="AT22" i="657"/>
  <c r="AS22" i="657"/>
  <c r="AR22" i="657"/>
  <c r="AQ22" i="657"/>
  <c r="AP22" i="657"/>
  <c r="AO22" i="657"/>
  <c r="X22" i="657"/>
  <c r="W22" i="657"/>
  <c r="V22" i="657"/>
  <c r="U22" i="657"/>
  <c r="T22" i="657"/>
  <c r="BD21" i="657"/>
  <c r="BC21" i="657"/>
  <c r="BB21" i="657"/>
  <c r="BA21" i="657"/>
  <c r="AZ21" i="657"/>
  <c r="AY21" i="657"/>
  <c r="AX21" i="657"/>
  <c r="AW21" i="657"/>
  <c r="AV21" i="657"/>
  <c r="AU21" i="657"/>
  <c r="AT21" i="657"/>
  <c r="AS21" i="657"/>
  <c r="AR21" i="657"/>
  <c r="AQ21" i="657"/>
  <c r="AP21" i="657"/>
  <c r="AO21" i="657"/>
  <c r="X21" i="657"/>
  <c r="W21" i="657"/>
  <c r="V21" i="657"/>
  <c r="U21" i="657"/>
  <c r="T21" i="657"/>
  <c r="BD20" i="657"/>
  <c r="BC20" i="657"/>
  <c r="BB20" i="657"/>
  <c r="BA20" i="657"/>
  <c r="AZ20" i="657"/>
  <c r="AY20" i="657"/>
  <c r="AX20" i="657"/>
  <c r="AW20" i="657"/>
  <c r="AV20" i="657"/>
  <c r="AU20" i="657"/>
  <c r="AT20" i="657"/>
  <c r="AS20" i="657"/>
  <c r="AR20" i="657"/>
  <c r="AQ20" i="657"/>
  <c r="AP20" i="657"/>
  <c r="AO20" i="657"/>
  <c r="X20" i="657"/>
  <c r="W20" i="657"/>
  <c r="V20" i="657"/>
  <c r="U20" i="657"/>
  <c r="T20" i="657"/>
  <c r="BD19" i="657"/>
  <c r="BC19" i="657"/>
  <c r="BB19" i="657"/>
  <c r="BA19" i="657"/>
  <c r="AZ19" i="657"/>
  <c r="AY19" i="657"/>
  <c r="AX19" i="657"/>
  <c r="AW19" i="657"/>
  <c r="AV19" i="657"/>
  <c r="AU19" i="657"/>
  <c r="AT19" i="657"/>
  <c r="AS19" i="657"/>
  <c r="AR19" i="657"/>
  <c r="AQ19" i="657"/>
  <c r="AP19" i="657"/>
  <c r="AO19" i="657"/>
  <c r="BD18" i="657"/>
  <c r="BC18" i="657"/>
  <c r="BB18" i="657"/>
  <c r="BA18" i="657"/>
  <c r="AZ18" i="657"/>
  <c r="AY18" i="657"/>
  <c r="AX18" i="657"/>
  <c r="AW18" i="657"/>
  <c r="AV18" i="657"/>
  <c r="AU18" i="657"/>
  <c r="AT18" i="657"/>
  <c r="AS18" i="657"/>
  <c r="AR18" i="657"/>
  <c r="AQ18" i="657"/>
  <c r="AP18" i="657"/>
  <c r="AO18" i="657"/>
  <c r="BD17" i="657"/>
  <c r="BC17" i="657"/>
  <c r="BB17" i="657"/>
  <c r="BA17" i="657"/>
  <c r="AZ17" i="657"/>
  <c r="AY17" i="657"/>
  <c r="AX17" i="657"/>
  <c r="AW17" i="657"/>
  <c r="AV17" i="657"/>
  <c r="AU17" i="657"/>
  <c r="AT17" i="657"/>
  <c r="AS17" i="657"/>
  <c r="AR17" i="657"/>
  <c r="AQ17" i="657"/>
  <c r="AP17" i="657"/>
  <c r="AO17" i="657"/>
  <c r="BD16" i="657"/>
  <c r="BC16" i="657"/>
  <c r="BB16" i="657"/>
  <c r="BA16" i="657"/>
  <c r="AZ16" i="657"/>
  <c r="AY16" i="657"/>
  <c r="AX16" i="657"/>
  <c r="AW16" i="657"/>
  <c r="AV16" i="657"/>
  <c r="AU16" i="657"/>
  <c r="AT16" i="657"/>
  <c r="AS16" i="657"/>
  <c r="AR16" i="657"/>
  <c r="AQ16" i="657"/>
  <c r="AP16" i="657"/>
  <c r="AO16" i="657"/>
  <c r="X16" i="657"/>
  <c r="W16" i="657"/>
  <c r="V16" i="657"/>
  <c r="U16" i="657"/>
  <c r="T16" i="657"/>
  <c r="BD15" i="657"/>
  <c r="BC15" i="657"/>
  <c r="BB15" i="657"/>
  <c r="BA15" i="657"/>
  <c r="AZ15" i="657"/>
  <c r="AY15" i="657"/>
  <c r="AX15" i="657"/>
  <c r="AW15" i="657"/>
  <c r="AV15" i="657"/>
  <c r="AU15" i="657"/>
  <c r="AT15" i="657"/>
  <c r="AS15" i="657"/>
  <c r="AR15" i="657"/>
  <c r="AQ15" i="657"/>
  <c r="AP15" i="657"/>
  <c r="AO15" i="657"/>
  <c r="X15" i="657"/>
  <c r="W15" i="657"/>
  <c r="V15" i="657"/>
  <c r="U15" i="657"/>
  <c r="T15" i="657"/>
  <c r="BD14" i="657"/>
  <c r="BC14" i="657"/>
  <c r="BB14" i="657"/>
  <c r="BA14" i="657"/>
  <c r="AZ14" i="657"/>
  <c r="AY14" i="657"/>
  <c r="AX14" i="657"/>
  <c r="AW14" i="657"/>
  <c r="AV14" i="657"/>
  <c r="AU14" i="657"/>
  <c r="AT14" i="657"/>
  <c r="AS14" i="657"/>
  <c r="AR14" i="657"/>
  <c r="AQ14" i="657"/>
  <c r="AP14" i="657"/>
  <c r="AO14" i="657"/>
  <c r="X14" i="657"/>
  <c r="W14" i="657"/>
  <c r="V14" i="657"/>
  <c r="U14" i="657"/>
  <c r="T14" i="657"/>
  <c r="BD13" i="657"/>
  <c r="BC13" i="657"/>
  <c r="BB13" i="657"/>
  <c r="BA13" i="657"/>
  <c r="AZ13" i="657"/>
  <c r="AY13" i="657"/>
  <c r="AX13" i="657"/>
  <c r="AW13" i="657"/>
  <c r="AV13" i="657"/>
  <c r="AU13" i="657"/>
  <c r="AT13" i="657"/>
  <c r="AS13" i="657"/>
  <c r="AR13" i="657"/>
  <c r="AQ13" i="657"/>
  <c r="AP13" i="657"/>
  <c r="AO13" i="657"/>
  <c r="X13" i="657"/>
  <c r="W13" i="657"/>
  <c r="V13" i="657"/>
  <c r="U13" i="657"/>
  <c r="T13" i="657"/>
  <c r="BD12" i="657"/>
  <c r="BC12" i="657"/>
  <c r="BB12" i="657"/>
  <c r="BA12" i="657"/>
  <c r="AZ12" i="657"/>
  <c r="AY12" i="657"/>
  <c r="AX12" i="657"/>
  <c r="AW12" i="657"/>
  <c r="AV12" i="657"/>
  <c r="AU12" i="657"/>
  <c r="AT12" i="657"/>
  <c r="AS12" i="657"/>
  <c r="AR12" i="657"/>
  <c r="AQ12" i="657"/>
  <c r="AP12" i="657"/>
  <c r="AO12" i="657"/>
  <c r="X12" i="657"/>
  <c r="W12" i="657"/>
  <c r="V12" i="657"/>
  <c r="U12" i="657"/>
  <c r="T12" i="657"/>
  <c r="BD11" i="657"/>
  <c r="BC11" i="657"/>
  <c r="BB11" i="657"/>
  <c r="BA11" i="657"/>
  <c r="AZ11" i="657"/>
  <c r="AY11" i="657"/>
  <c r="AX11" i="657"/>
  <c r="AW11" i="657"/>
  <c r="AV11" i="657"/>
  <c r="AU11" i="657"/>
  <c r="AT11" i="657"/>
  <c r="AS11" i="657"/>
  <c r="AR11" i="657"/>
  <c r="AQ11" i="657"/>
  <c r="AP11" i="657"/>
  <c r="AO11" i="657"/>
  <c r="X11" i="657"/>
  <c r="W11" i="657"/>
  <c r="V11" i="657"/>
  <c r="U11" i="657"/>
  <c r="T11" i="657"/>
  <c r="BD10" i="657"/>
  <c r="BC10" i="657"/>
  <c r="BB10" i="657"/>
  <c r="BA10" i="657"/>
  <c r="AZ10" i="657"/>
  <c r="AY10" i="657"/>
  <c r="AX10" i="657"/>
  <c r="AW10" i="657"/>
  <c r="AV10" i="657"/>
  <c r="AU10" i="657"/>
  <c r="AT10" i="657"/>
  <c r="AS10" i="657"/>
  <c r="AR10" i="657"/>
  <c r="AQ10" i="657"/>
  <c r="AP10" i="657"/>
  <c r="AO10" i="657"/>
  <c r="X10" i="657"/>
  <c r="W10" i="657"/>
  <c r="V10" i="657"/>
  <c r="U10" i="657"/>
  <c r="T10" i="657"/>
  <c r="BD9" i="657"/>
  <c r="BC9" i="657"/>
  <c r="BB9" i="657"/>
  <c r="BA9" i="657"/>
  <c r="AZ9" i="657"/>
  <c r="AY9" i="657"/>
  <c r="AX9" i="657"/>
  <c r="AW9" i="657"/>
  <c r="AV9" i="657"/>
  <c r="AU9" i="657"/>
  <c r="AT9" i="657"/>
  <c r="AS9" i="657"/>
  <c r="AR9" i="657"/>
  <c r="AQ9" i="657"/>
  <c r="AP9" i="657"/>
  <c r="AO9" i="657"/>
  <c r="X9" i="657"/>
  <c r="W9" i="657"/>
  <c r="V9" i="657"/>
  <c r="U9" i="657"/>
  <c r="T9" i="657"/>
  <c r="BD8" i="657"/>
  <c r="BC8" i="657"/>
  <c r="BB8" i="657"/>
  <c r="BA8" i="657"/>
  <c r="AZ8" i="657"/>
  <c r="AY8" i="657"/>
  <c r="AX8" i="657"/>
  <c r="AW8" i="657"/>
  <c r="AV8" i="657"/>
  <c r="AU8" i="657"/>
  <c r="AT8" i="657"/>
  <c r="AS8" i="657"/>
  <c r="AR8" i="657"/>
  <c r="AQ8" i="657"/>
  <c r="AP8" i="657"/>
  <c r="AO8" i="657"/>
  <c r="X8" i="657"/>
  <c r="W8" i="657"/>
  <c r="V8" i="657"/>
  <c r="U8" i="657"/>
  <c r="T8" i="657"/>
  <c r="BD7" i="657"/>
  <c r="BC7" i="657"/>
  <c r="BB7" i="657"/>
  <c r="BA7" i="657"/>
  <c r="AZ7" i="657"/>
  <c r="AY7" i="657"/>
  <c r="AX7" i="657"/>
  <c r="AW7" i="657"/>
  <c r="AV7" i="657"/>
  <c r="AU7" i="657"/>
  <c r="AT7" i="657"/>
  <c r="AS7" i="657"/>
  <c r="AR7" i="657"/>
  <c r="AQ7" i="657"/>
  <c r="AP7" i="657"/>
  <c r="AO7" i="657"/>
  <c r="X7" i="657"/>
  <c r="W7" i="657"/>
  <c r="V7" i="657"/>
  <c r="U7" i="657"/>
  <c r="T7" i="657"/>
  <c r="BD6" i="657"/>
  <c r="BC6" i="657"/>
  <c r="BB6" i="657"/>
  <c r="BA6" i="657"/>
  <c r="AZ6" i="657"/>
  <c r="AY6" i="657"/>
  <c r="AX6" i="657"/>
  <c r="AW6" i="657"/>
  <c r="AV6" i="657"/>
  <c r="AU6" i="657"/>
  <c r="AT6" i="657"/>
  <c r="AS6" i="657"/>
  <c r="AR6" i="657"/>
  <c r="AQ6" i="657"/>
  <c r="AP6" i="657"/>
  <c r="AO6" i="657"/>
  <c r="X6" i="657"/>
  <c r="W6" i="657"/>
  <c r="V6" i="657"/>
  <c r="U6" i="657"/>
  <c r="T6" i="657"/>
  <c r="BD5" i="657"/>
  <c r="BC5" i="657"/>
  <c r="BB5" i="657"/>
  <c r="BA5" i="657"/>
  <c r="AZ5" i="657"/>
  <c r="AY5" i="657"/>
  <c r="AX5" i="657"/>
  <c r="AW5" i="657"/>
  <c r="AV5" i="657"/>
  <c r="AU5" i="657"/>
  <c r="AT5" i="657"/>
  <c r="AS5" i="657"/>
  <c r="AR5" i="657"/>
  <c r="AQ5" i="657"/>
  <c r="AP5" i="657"/>
  <c r="AO5" i="657"/>
  <c r="X5" i="657"/>
  <c r="W5" i="657"/>
  <c r="V5" i="657"/>
  <c r="U5" i="657"/>
  <c r="T5" i="657"/>
  <c r="R4" i="657"/>
  <c r="Q4" i="657"/>
  <c r="A4" i="657"/>
  <c r="B4" i="657" s="1"/>
  <c r="AN3" i="657"/>
  <c r="AM3" i="657"/>
  <c r="C1" i="657"/>
  <c r="D1" i="657" s="1"/>
  <c r="E1" i="657" s="1"/>
  <c r="F1" i="657" s="1"/>
  <c r="G1" i="657" s="1"/>
  <c r="H1" i="657" s="1"/>
  <c r="I1" i="657" s="1"/>
  <c r="J1" i="657" s="1"/>
  <c r="K1" i="657" s="1"/>
  <c r="L1" i="657" s="1"/>
  <c r="M1" i="657" s="1"/>
  <c r="N1" i="657" s="1"/>
  <c r="O1" i="657" s="1"/>
  <c r="P1" i="657" s="1"/>
  <c r="AD83" i="656"/>
  <c r="AC83" i="656"/>
  <c r="AB83" i="656"/>
  <c r="AA83" i="656"/>
  <c r="Z83" i="656"/>
  <c r="Y83" i="656"/>
  <c r="X83" i="656"/>
  <c r="AD82" i="656"/>
  <c r="AC82" i="656"/>
  <c r="AB82" i="656"/>
  <c r="AA82" i="656"/>
  <c r="Z82" i="656"/>
  <c r="Y82" i="656"/>
  <c r="X82" i="656"/>
  <c r="AD81" i="656"/>
  <c r="AC81" i="656"/>
  <c r="AB81" i="656"/>
  <c r="AA81" i="656"/>
  <c r="Z81" i="656"/>
  <c r="Y81" i="656"/>
  <c r="X81" i="656"/>
  <c r="AD80" i="656"/>
  <c r="AC80" i="656"/>
  <c r="AB80" i="656"/>
  <c r="AA80" i="656"/>
  <c r="Z80" i="656"/>
  <c r="Y80" i="656"/>
  <c r="X80" i="656"/>
  <c r="AD79" i="656"/>
  <c r="AC79" i="656"/>
  <c r="AB79" i="656"/>
  <c r="AA79" i="656"/>
  <c r="Z79" i="656"/>
  <c r="Y79" i="656"/>
  <c r="X79" i="656"/>
  <c r="AD78" i="656"/>
  <c r="AC78" i="656"/>
  <c r="AB78" i="656"/>
  <c r="AA78" i="656"/>
  <c r="Z78" i="656"/>
  <c r="Y78" i="656"/>
  <c r="X78" i="656"/>
  <c r="AD77" i="656"/>
  <c r="AC77" i="656"/>
  <c r="AB77" i="656"/>
  <c r="AA77" i="656"/>
  <c r="Z77" i="656"/>
  <c r="Y77" i="656"/>
  <c r="X77" i="656"/>
  <c r="AD76" i="656"/>
  <c r="AC76" i="656"/>
  <c r="AB76" i="656"/>
  <c r="AA76" i="656"/>
  <c r="Z76" i="656"/>
  <c r="Y76" i="656"/>
  <c r="X76" i="656"/>
  <c r="AD75" i="656"/>
  <c r="AC75" i="656"/>
  <c r="AB75" i="656"/>
  <c r="AA75" i="656"/>
  <c r="Z75" i="656"/>
  <c r="Y75" i="656"/>
  <c r="X75" i="656"/>
  <c r="AD74" i="656"/>
  <c r="AC74" i="656"/>
  <c r="AB74" i="656"/>
  <c r="AA74" i="656"/>
  <c r="Z74" i="656"/>
  <c r="Y74" i="656"/>
  <c r="X74" i="656"/>
  <c r="AD73" i="656"/>
  <c r="AC73" i="656"/>
  <c r="AB73" i="656"/>
  <c r="AA73" i="656"/>
  <c r="Z73" i="656"/>
  <c r="Y73" i="656"/>
  <c r="X73" i="656"/>
  <c r="AD72" i="656"/>
  <c r="AC72" i="656"/>
  <c r="AB72" i="656"/>
  <c r="AA72" i="656"/>
  <c r="Z72" i="656"/>
  <c r="Y72" i="656"/>
  <c r="X72" i="656"/>
  <c r="AD71" i="656"/>
  <c r="AC71" i="656"/>
  <c r="AB71" i="656"/>
  <c r="AA71" i="656"/>
  <c r="Z71" i="656"/>
  <c r="Y71" i="656"/>
  <c r="X71" i="656"/>
  <c r="AD70" i="656"/>
  <c r="AC70" i="656"/>
  <c r="AB70" i="656"/>
  <c r="AA70" i="656"/>
  <c r="Z70" i="656"/>
  <c r="Y70" i="656"/>
  <c r="X70" i="656"/>
  <c r="AD69" i="656"/>
  <c r="AC69" i="656"/>
  <c r="AB69" i="656"/>
  <c r="AA69" i="656"/>
  <c r="Z69" i="656"/>
  <c r="Y69" i="656"/>
  <c r="X69" i="656"/>
  <c r="T68" i="656"/>
  <c r="AD67" i="656"/>
  <c r="AC67" i="656"/>
  <c r="AB67" i="656"/>
  <c r="AA67" i="656"/>
  <c r="Z67" i="656"/>
  <c r="Y67" i="656"/>
  <c r="X67" i="656"/>
  <c r="AD66" i="656"/>
  <c r="AC66" i="656"/>
  <c r="AB66" i="656"/>
  <c r="AA66" i="656"/>
  <c r="Z66" i="656"/>
  <c r="Y66" i="656"/>
  <c r="X66" i="656"/>
  <c r="AD65" i="656"/>
  <c r="AC65" i="656"/>
  <c r="AB65" i="656"/>
  <c r="AA65" i="656"/>
  <c r="Z65" i="656"/>
  <c r="Y65" i="656"/>
  <c r="X65" i="656"/>
  <c r="AD64" i="656"/>
  <c r="AC64" i="656"/>
  <c r="AB64" i="656"/>
  <c r="AA64" i="656"/>
  <c r="Z64" i="656"/>
  <c r="Y64" i="656"/>
  <c r="X64" i="656"/>
  <c r="AD63" i="656"/>
  <c r="AC63" i="656"/>
  <c r="AB63" i="656"/>
  <c r="AA63" i="656"/>
  <c r="Z63" i="656"/>
  <c r="Y63" i="656"/>
  <c r="X63" i="656"/>
  <c r="AD62" i="656"/>
  <c r="AC62" i="656"/>
  <c r="AB62" i="656"/>
  <c r="AA62" i="656"/>
  <c r="Z62" i="656"/>
  <c r="Y62" i="656"/>
  <c r="X62" i="656"/>
  <c r="AD61" i="656"/>
  <c r="AC61" i="656"/>
  <c r="AB61" i="656"/>
  <c r="AA61" i="656"/>
  <c r="Z61" i="656"/>
  <c r="Y61" i="656"/>
  <c r="X61" i="656"/>
  <c r="AD60" i="656"/>
  <c r="AC60" i="656"/>
  <c r="AB60" i="656"/>
  <c r="AA60" i="656"/>
  <c r="Z60" i="656"/>
  <c r="Y60" i="656"/>
  <c r="X60" i="656"/>
  <c r="AD59" i="656"/>
  <c r="AC59" i="656"/>
  <c r="AB59" i="656"/>
  <c r="AA59" i="656"/>
  <c r="Z59" i="656"/>
  <c r="Y59" i="656"/>
  <c r="X59" i="656"/>
  <c r="AD58" i="656"/>
  <c r="AC58" i="656"/>
  <c r="AB58" i="656"/>
  <c r="AA58" i="656"/>
  <c r="Z58" i="656"/>
  <c r="Y58" i="656"/>
  <c r="X58" i="656"/>
  <c r="J38" i="656"/>
  <c r="I38" i="656"/>
  <c r="H38" i="656"/>
  <c r="G38" i="656"/>
  <c r="F38" i="656"/>
  <c r="E38" i="656"/>
  <c r="D38" i="656"/>
  <c r="C38" i="656"/>
  <c r="G37" i="656"/>
  <c r="F37" i="656"/>
  <c r="E37" i="656"/>
  <c r="D37" i="656"/>
  <c r="C37" i="656"/>
  <c r="P35" i="656"/>
  <c r="O35" i="656"/>
  <c r="J35" i="656"/>
  <c r="I35" i="656"/>
  <c r="H35" i="656"/>
  <c r="G35" i="656"/>
  <c r="F35" i="656"/>
  <c r="E35" i="656"/>
  <c r="D35" i="656"/>
  <c r="C35" i="656"/>
  <c r="P34" i="656"/>
  <c r="O34" i="656"/>
  <c r="J34" i="656"/>
  <c r="I34" i="656"/>
  <c r="H34" i="656"/>
  <c r="G34" i="656"/>
  <c r="F34" i="656"/>
  <c r="E34" i="656"/>
  <c r="D34" i="656"/>
  <c r="C34" i="656"/>
  <c r="A31" i="656"/>
  <c r="BD30" i="656"/>
  <c r="BC30" i="656"/>
  <c r="BB30" i="656"/>
  <c r="BA30" i="656"/>
  <c r="AZ30" i="656"/>
  <c r="AY30" i="656"/>
  <c r="AX30" i="656"/>
  <c r="AW30" i="656"/>
  <c r="AV30" i="656"/>
  <c r="AU30" i="656"/>
  <c r="AT30" i="656"/>
  <c r="AS30" i="656"/>
  <c r="AR30" i="656"/>
  <c r="AQ30" i="656"/>
  <c r="AP30" i="656"/>
  <c r="AO30" i="656"/>
  <c r="X30" i="656"/>
  <c r="W30" i="656"/>
  <c r="V30" i="656"/>
  <c r="U30" i="656"/>
  <c r="T30" i="656"/>
  <c r="BD29" i="656"/>
  <c r="BC29" i="656"/>
  <c r="BB29" i="656"/>
  <c r="BA29" i="656"/>
  <c r="AZ29" i="656"/>
  <c r="AY29" i="656"/>
  <c r="AX29" i="656"/>
  <c r="AW29" i="656"/>
  <c r="AV29" i="656"/>
  <c r="AU29" i="656"/>
  <c r="AT29" i="656"/>
  <c r="AS29" i="656"/>
  <c r="AR29" i="656"/>
  <c r="AQ29" i="656"/>
  <c r="AP29" i="656"/>
  <c r="AO29" i="656"/>
  <c r="X29" i="656"/>
  <c r="W29" i="656"/>
  <c r="V29" i="656"/>
  <c r="U29" i="656"/>
  <c r="T29" i="656"/>
  <c r="BD28" i="656"/>
  <c r="BC28" i="656"/>
  <c r="BB28" i="656"/>
  <c r="BA28" i="656"/>
  <c r="AZ28" i="656"/>
  <c r="AY28" i="656"/>
  <c r="AX28" i="656"/>
  <c r="AW28" i="656"/>
  <c r="AV28" i="656"/>
  <c r="AU28" i="656"/>
  <c r="AT28" i="656"/>
  <c r="AS28" i="656"/>
  <c r="AR28" i="656"/>
  <c r="AQ28" i="656"/>
  <c r="AP28" i="656"/>
  <c r="AO28" i="656"/>
  <c r="X28" i="656"/>
  <c r="W28" i="656"/>
  <c r="V28" i="656"/>
  <c r="U28" i="656"/>
  <c r="T28" i="656"/>
  <c r="BD27" i="656"/>
  <c r="BC27" i="656"/>
  <c r="BB27" i="656"/>
  <c r="BA27" i="656"/>
  <c r="AZ27" i="656"/>
  <c r="AY27" i="656"/>
  <c r="AX27" i="656"/>
  <c r="AW27" i="656"/>
  <c r="AV27" i="656"/>
  <c r="AU27" i="656"/>
  <c r="AT27" i="656"/>
  <c r="AS27" i="656"/>
  <c r="AR27" i="656"/>
  <c r="AQ27" i="656"/>
  <c r="AP27" i="656"/>
  <c r="AO27" i="656"/>
  <c r="X27" i="656"/>
  <c r="W27" i="656"/>
  <c r="V27" i="656"/>
  <c r="U27" i="656"/>
  <c r="T27" i="656"/>
  <c r="BD26" i="656"/>
  <c r="BC26" i="656"/>
  <c r="BB26" i="656"/>
  <c r="BA26" i="656"/>
  <c r="AZ26" i="656"/>
  <c r="AY26" i="656"/>
  <c r="AX26" i="656"/>
  <c r="AW26" i="656"/>
  <c r="AV26" i="656"/>
  <c r="AU26" i="656"/>
  <c r="AT26" i="656"/>
  <c r="AS26" i="656"/>
  <c r="AR26" i="656"/>
  <c r="AQ26" i="656"/>
  <c r="AP26" i="656"/>
  <c r="AO26" i="656"/>
  <c r="X26" i="656"/>
  <c r="W26" i="656"/>
  <c r="V26" i="656"/>
  <c r="U26" i="656"/>
  <c r="T26" i="656"/>
  <c r="BD25" i="656"/>
  <c r="BC25" i="656"/>
  <c r="BB25" i="656"/>
  <c r="BA25" i="656"/>
  <c r="AZ25" i="656"/>
  <c r="AY25" i="656"/>
  <c r="AX25" i="656"/>
  <c r="AW25" i="656"/>
  <c r="AV25" i="656"/>
  <c r="AU25" i="656"/>
  <c r="AT25" i="656"/>
  <c r="AS25" i="656"/>
  <c r="AR25" i="656"/>
  <c r="AQ25" i="656"/>
  <c r="AP25" i="656"/>
  <c r="AO25" i="656"/>
  <c r="X25" i="656"/>
  <c r="W25" i="656"/>
  <c r="V25" i="656"/>
  <c r="U25" i="656"/>
  <c r="T25" i="656"/>
  <c r="BD24" i="656"/>
  <c r="BC24" i="656"/>
  <c r="BB24" i="656"/>
  <c r="BA24" i="656"/>
  <c r="AZ24" i="656"/>
  <c r="AY24" i="656"/>
  <c r="AX24" i="656"/>
  <c r="AW24" i="656"/>
  <c r="AV24" i="656"/>
  <c r="AU24" i="656"/>
  <c r="AT24" i="656"/>
  <c r="AS24" i="656"/>
  <c r="AR24" i="656"/>
  <c r="AQ24" i="656"/>
  <c r="AP24" i="656"/>
  <c r="AO24" i="656"/>
  <c r="X24" i="656"/>
  <c r="W24" i="656"/>
  <c r="V24" i="656"/>
  <c r="U24" i="656"/>
  <c r="T24" i="656"/>
  <c r="BD23" i="656"/>
  <c r="BC23" i="656"/>
  <c r="BB23" i="656"/>
  <c r="BA23" i="656"/>
  <c r="AZ23" i="656"/>
  <c r="AY23" i="656"/>
  <c r="AX23" i="656"/>
  <c r="AW23" i="656"/>
  <c r="AV23" i="656"/>
  <c r="AU23" i="656"/>
  <c r="AT23" i="656"/>
  <c r="AS23" i="656"/>
  <c r="AR23" i="656"/>
  <c r="AQ23" i="656"/>
  <c r="AP23" i="656"/>
  <c r="AO23" i="656"/>
  <c r="BD22" i="656"/>
  <c r="BC22" i="656"/>
  <c r="BB22" i="656"/>
  <c r="BA22" i="656"/>
  <c r="AZ22" i="656"/>
  <c r="AY22" i="656"/>
  <c r="AX22" i="656"/>
  <c r="AW22" i="656"/>
  <c r="AV22" i="656"/>
  <c r="AU22" i="656"/>
  <c r="AT22" i="656"/>
  <c r="AS22" i="656"/>
  <c r="AR22" i="656"/>
  <c r="AQ22" i="656"/>
  <c r="AP22" i="656"/>
  <c r="AO22" i="656"/>
  <c r="X22" i="656"/>
  <c r="W22" i="656"/>
  <c r="V22" i="656"/>
  <c r="U22" i="656"/>
  <c r="T22" i="656"/>
  <c r="BD21" i="656"/>
  <c r="BC21" i="656"/>
  <c r="BB21" i="656"/>
  <c r="BA21" i="656"/>
  <c r="AZ21" i="656"/>
  <c r="AY21" i="656"/>
  <c r="AX21" i="656"/>
  <c r="AW21" i="656"/>
  <c r="AV21" i="656"/>
  <c r="AU21" i="656"/>
  <c r="AT21" i="656"/>
  <c r="AS21" i="656"/>
  <c r="AR21" i="656"/>
  <c r="AQ21" i="656"/>
  <c r="AP21" i="656"/>
  <c r="AO21" i="656"/>
  <c r="X21" i="656"/>
  <c r="W21" i="656"/>
  <c r="V21" i="656"/>
  <c r="U21" i="656"/>
  <c r="T21" i="656"/>
  <c r="BD20" i="656"/>
  <c r="BC20" i="656"/>
  <c r="BB20" i="656"/>
  <c r="BA20" i="656"/>
  <c r="AZ20" i="656"/>
  <c r="AY20" i="656"/>
  <c r="AX20" i="656"/>
  <c r="AW20" i="656"/>
  <c r="AV20" i="656"/>
  <c r="AU20" i="656"/>
  <c r="AT20" i="656"/>
  <c r="AS20" i="656"/>
  <c r="AR20" i="656"/>
  <c r="AQ20" i="656"/>
  <c r="AP20" i="656"/>
  <c r="AO20" i="656"/>
  <c r="X20" i="656"/>
  <c r="W20" i="656"/>
  <c r="V20" i="656"/>
  <c r="U20" i="656"/>
  <c r="T20" i="656"/>
  <c r="BD19" i="656"/>
  <c r="BC19" i="656"/>
  <c r="BB19" i="656"/>
  <c r="BA19" i="656"/>
  <c r="AZ19" i="656"/>
  <c r="AY19" i="656"/>
  <c r="AX19" i="656"/>
  <c r="AW19" i="656"/>
  <c r="AV19" i="656"/>
  <c r="AU19" i="656"/>
  <c r="AT19" i="656"/>
  <c r="AS19" i="656"/>
  <c r="AR19" i="656"/>
  <c r="AQ19" i="656"/>
  <c r="AP19" i="656"/>
  <c r="AO19" i="656"/>
  <c r="BD18" i="656"/>
  <c r="BC18" i="656"/>
  <c r="BB18" i="656"/>
  <c r="BA18" i="656"/>
  <c r="AZ18" i="656"/>
  <c r="AY18" i="656"/>
  <c r="AX18" i="656"/>
  <c r="AW18" i="656"/>
  <c r="AV18" i="656"/>
  <c r="AU18" i="656"/>
  <c r="AT18" i="656"/>
  <c r="AS18" i="656"/>
  <c r="AR18" i="656"/>
  <c r="AQ18" i="656"/>
  <c r="AP18" i="656"/>
  <c r="AO18" i="656"/>
  <c r="BD17" i="656"/>
  <c r="BC17" i="656"/>
  <c r="BB17" i="656"/>
  <c r="BA17" i="656"/>
  <c r="AZ17" i="656"/>
  <c r="AY17" i="656"/>
  <c r="AX17" i="656"/>
  <c r="AW17" i="656"/>
  <c r="AV17" i="656"/>
  <c r="AU17" i="656"/>
  <c r="AT17" i="656"/>
  <c r="AS17" i="656"/>
  <c r="AR17" i="656"/>
  <c r="AQ17" i="656"/>
  <c r="AP17" i="656"/>
  <c r="AO17" i="656"/>
  <c r="BD16" i="656"/>
  <c r="BC16" i="656"/>
  <c r="BB16" i="656"/>
  <c r="BA16" i="656"/>
  <c r="AZ16" i="656"/>
  <c r="AY16" i="656"/>
  <c r="AX16" i="656"/>
  <c r="AW16" i="656"/>
  <c r="AV16" i="656"/>
  <c r="AU16" i="656"/>
  <c r="AT16" i="656"/>
  <c r="AS16" i="656"/>
  <c r="AR16" i="656"/>
  <c r="AQ16" i="656"/>
  <c r="AP16" i="656"/>
  <c r="AO16" i="656"/>
  <c r="X16" i="656"/>
  <c r="W16" i="656"/>
  <c r="V16" i="656"/>
  <c r="U16" i="656"/>
  <c r="T16" i="656"/>
  <c r="BD15" i="656"/>
  <c r="BC15" i="656"/>
  <c r="BB15" i="656"/>
  <c r="BA15" i="656"/>
  <c r="AZ15" i="656"/>
  <c r="AY15" i="656"/>
  <c r="AX15" i="656"/>
  <c r="AW15" i="656"/>
  <c r="AV15" i="656"/>
  <c r="AU15" i="656"/>
  <c r="AT15" i="656"/>
  <c r="AS15" i="656"/>
  <c r="AR15" i="656"/>
  <c r="AQ15" i="656"/>
  <c r="AP15" i="656"/>
  <c r="AO15" i="656"/>
  <c r="X15" i="656"/>
  <c r="W15" i="656"/>
  <c r="V15" i="656"/>
  <c r="U15" i="656"/>
  <c r="T15" i="656"/>
  <c r="BD14" i="656"/>
  <c r="BC14" i="656"/>
  <c r="BB14" i="656"/>
  <c r="BA14" i="656"/>
  <c r="AZ14" i="656"/>
  <c r="AY14" i="656"/>
  <c r="AX14" i="656"/>
  <c r="AW14" i="656"/>
  <c r="AV14" i="656"/>
  <c r="AU14" i="656"/>
  <c r="AT14" i="656"/>
  <c r="AS14" i="656"/>
  <c r="AR14" i="656"/>
  <c r="AQ14" i="656"/>
  <c r="AP14" i="656"/>
  <c r="AO14" i="656"/>
  <c r="X14" i="656"/>
  <c r="W14" i="656"/>
  <c r="V14" i="656"/>
  <c r="U14" i="656"/>
  <c r="T14" i="656"/>
  <c r="BD13" i="656"/>
  <c r="BC13" i="656"/>
  <c r="BB13" i="656"/>
  <c r="BA13" i="656"/>
  <c r="AZ13" i="656"/>
  <c r="AY13" i="656"/>
  <c r="AX13" i="656"/>
  <c r="AW13" i="656"/>
  <c r="AV13" i="656"/>
  <c r="AU13" i="656"/>
  <c r="AT13" i="656"/>
  <c r="AS13" i="656"/>
  <c r="AR13" i="656"/>
  <c r="AQ13" i="656"/>
  <c r="AP13" i="656"/>
  <c r="AO13" i="656"/>
  <c r="X13" i="656"/>
  <c r="W13" i="656"/>
  <c r="V13" i="656"/>
  <c r="U13" i="656"/>
  <c r="T13" i="656"/>
  <c r="BD12" i="656"/>
  <c r="BC12" i="656"/>
  <c r="BB12" i="656"/>
  <c r="BA12" i="656"/>
  <c r="AZ12" i="656"/>
  <c r="AY12" i="656"/>
  <c r="AX12" i="656"/>
  <c r="AW12" i="656"/>
  <c r="AV12" i="656"/>
  <c r="AU12" i="656"/>
  <c r="AT12" i="656"/>
  <c r="AS12" i="656"/>
  <c r="AR12" i="656"/>
  <c r="AQ12" i="656"/>
  <c r="AP12" i="656"/>
  <c r="AO12" i="656"/>
  <c r="X12" i="656"/>
  <c r="W12" i="656"/>
  <c r="V12" i="656"/>
  <c r="U12" i="656"/>
  <c r="T12" i="656"/>
  <c r="BD11" i="656"/>
  <c r="BC11" i="656"/>
  <c r="BB11" i="656"/>
  <c r="BA11" i="656"/>
  <c r="AZ11" i="656"/>
  <c r="AY11" i="656"/>
  <c r="AX11" i="656"/>
  <c r="AW11" i="656"/>
  <c r="AV11" i="656"/>
  <c r="AU11" i="656"/>
  <c r="AT11" i="656"/>
  <c r="AS11" i="656"/>
  <c r="AR11" i="656"/>
  <c r="AQ11" i="656"/>
  <c r="AP11" i="656"/>
  <c r="AO11" i="656"/>
  <c r="X11" i="656"/>
  <c r="W11" i="656"/>
  <c r="V11" i="656"/>
  <c r="U11" i="656"/>
  <c r="T11" i="656"/>
  <c r="BD10" i="656"/>
  <c r="BC10" i="656"/>
  <c r="BB10" i="656"/>
  <c r="BA10" i="656"/>
  <c r="AZ10" i="656"/>
  <c r="AY10" i="656"/>
  <c r="AX10" i="656"/>
  <c r="AW10" i="656"/>
  <c r="AV10" i="656"/>
  <c r="AU10" i="656"/>
  <c r="AT10" i="656"/>
  <c r="AS10" i="656"/>
  <c r="AR10" i="656"/>
  <c r="AQ10" i="656"/>
  <c r="AP10" i="656"/>
  <c r="AO10" i="656"/>
  <c r="X10" i="656"/>
  <c r="W10" i="656"/>
  <c r="V10" i="656"/>
  <c r="U10" i="656"/>
  <c r="T10" i="656"/>
  <c r="BD9" i="656"/>
  <c r="BC9" i="656"/>
  <c r="BB9" i="656"/>
  <c r="BA9" i="656"/>
  <c r="AZ9" i="656"/>
  <c r="AY9" i="656"/>
  <c r="AX9" i="656"/>
  <c r="AW9" i="656"/>
  <c r="AV9" i="656"/>
  <c r="AU9" i="656"/>
  <c r="AT9" i="656"/>
  <c r="AS9" i="656"/>
  <c r="AR9" i="656"/>
  <c r="AQ9" i="656"/>
  <c r="AP9" i="656"/>
  <c r="AO9" i="656"/>
  <c r="X9" i="656"/>
  <c r="W9" i="656"/>
  <c r="V9" i="656"/>
  <c r="U9" i="656"/>
  <c r="T9" i="656"/>
  <c r="BD8" i="656"/>
  <c r="BC8" i="656"/>
  <c r="BB8" i="656"/>
  <c r="BA8" i="656"/>
  <c r="AZ8" i="656"/>
  <c r="AY8" i="656"/>
  <c r="AX8" i="656"/>
  <c r="AW8" i="656"/>
  <c r="AV8" i="656"/>
  <c r="AU8" i="656"/>
  <c r="AT8" i="656"/>
  <c r="AS8" i="656"/>
  <c r="AR8" i="656"/>
  <c r="AQ8" i="656"/>
  <c r="AP8" i="656"/>
  <c r="AO8" i="656"/>
  <c r="X8" i="656"/>
  <c r="W8" i="656"/>
  <c r="V8" i="656"/>
  <c r="U8" i="656"/>
  <c r="T8" i="656"/>
  <c r="BD7" i="656"/>
  <c r="BC7" i="656"/>
  <c r="BB7" i="656"/>
  <c r="BA7" i="656"/>
  <c r="AZ7" i="656"/>
  <c r="AY7" i="656"/>
  <c r="AX7" i="656"/>
  <c r="AW7" i="656"/>
  <c r="AV7" i="656"/>
  <c r="AU7" i="656"/>
  <c r="AT7" i="656"/>
  <c r="AS7" i="656"/>
  <c r="AR7" i="656"/>
  <c r="AQ7" i="656"/>
  <c r="AP7" i="656"/>
  <c r="AO7" i="656"/>
  <c r="X7" i="656"/>
  <c r="W7" i="656"/>
  <c r="V7" i="656"/>
  <c r="U7" i="656"/>
  <c r="T7" i="656"/>
  <c r="BD6" i="656"/>
  <c r="BC6" i="656"/>
  <c r="BB6" i="656"/>
  <c r="BA6" i="656"/>
  <c r="AZ6" i="656"/>
  <c r="AY6" i="656"/>
  <c r="AX6" i="656"/>
  <c r="AW6" i="656"/>
  <c r="AV6" i="656"/>
  <c r="AU6" i="656"/>
  <c r="AT6" i="656"/>
  <c r="AS6" i="656"/>
  <c r="AR6" i="656"/>
  <c r="AQ6" i="656"/>
  <c r="AP6" i="656"/>
  <c r="AO6" i="656"/>
  <c r="X6" i="656"/>
  <c r="W6" i="656"/>
  <c r="V6" i="656"/>
  <c r="U6" i="656"/>
  <c r="T6" i="656"/>
  <c r="BD5" i="656"/>
  <c r="BC5" i="656"/>
  <c r="BB5" i="656"/>
  <c r="BA5" i="656"/>
  <c r="AZ5" i="656"/>
  <c r="AY5" i="656"/>
  <c r="AX5" i="656"/>
  <c r="AW5" i="656"/>
  <c r="AV5" i="656"/>
  <c r="AU5" i="656"/>
  <c r="AT5" i="656"/>
  <c r="AS5" i="656"/>
  <c r="AR5" i="656"/>
  <c r="AQ5" i="656"/>
  <c r="AP5" i="656"/>
  <c r="AO5" i="656"/>
  <c r="X5" i="656"/>
  <c r="W5" i="656"/>
  <c r="V5" i="656"/>
  <c r="U5" i="656"/>
  <c r="T5" i="656"/>
  <c r="R4" i="656"/>
  <c r="Q4" i="656"/>
  <c r="A4" i="656"/>
  <c r="B4" i="656" s="1"/>
  <c r="AN3" i="656"/>
  <c r="AM3" i="656"/>
  <c r="C1" i="656"/>
  <c r="D1" i="656" s="1"/>
  <c r="E1" i="656" s="1"/>
  <c r="F1" i="656" s="1"/>
  <c r="G1" i="656" s="1"/>
  <c r="H1" i="656" s="1"/>
  <c r="I1" i="656" s="1"/>
  <c r="J1" i="656" s="1"/>
  <c r="K1" i="656" s="1"/>
  <c r="L1" i="656" s="1"/>
  <c r="M1" i="656" s="1"/>
  <c r="N1" i="656" s="1"/>
  <c r="O1" i="656" s="1"/>
  <c r="P1" i="656" s="1"/>
  <c r="AD83" i="664"/>
  <c r="AC83" i="664"/>
  <c r="AB83" i="664"/>
  <c r="AA83" i="664"/>
  <c r="Z83" i="664"/>
  <c r="Y83" i="664"/>
  <c r="X83" i="664"/>
  <c r="AD82" i="664"/>
  <c r="AC82" i="664"/>
  <c r="AB82" i="664"/>
  <c r="AA82" i="664"/>
  <c r="Z82" i="664"/>
  <c r="Y82" i="664"/>
  <c r="X82" i="664"/>
  <c r="AD81" i="664"/>
  <c r="AC81" i="664"/>
  <c r="AB81" i="664"/>
  <c r="AA81" i="664"/>
  <c r="Z81" i="664"/>
  <c r="Y81" i="664"/>
  <c r="X81" i="664"/>
  <c r="AD80" i="664"/>
  <c r="AC80" i="664"/>
  <c r="AB80" i="664"/>
  <c r="AA80" i="664"/>
  <c r="Z80" i="664"/>
  <c r="Y80" i="664"/>
  <c r="X80" i="664"/>
  <c r="AD79" i="664"/>
  <c r="AC79" i="664"/>
  <c r="AB79" i="664"/>
  <c r="AA79" i="664"/>
  <c r="Z79" i="664"/>
  <c r="Y79" i="664"/>
  <c r="X79" i="664"/>
  <c r="AD78" i="664"/>
  <c r="AC78" i="664"/>
  <c r="AB78" i="664"/>
  <c r="AA78" i="664"/>
  <c r="Z78" i="664"/>
  <c r="Y78" i="664"/>
  <c r="X78" i="664"/>
  <c r="AD77" i="664"/>
  <c r="AC77" i="664"/>
  <c r="AB77" i="664"/>
  <c r="AA77" i="664"/>
  <c r="Z77" i="664"/>
  <c r="Y77" i="664"/>
  <c r="X77" i="664"/>
  <c r="AD76" i="664"/>
  <c r="AC76" i="664"/>
  <c r="AB76" i="664"/>
  <c r="AA76" i="664"/>
  <c r="Z76" i="664"/>
  <c r="Y76" i="664"/>
  <c r="X76" i="664"/>
  <c r="AD75" i="664"/>
  <c r="AC75" i="664"/>
  <c r="AB75" i="664"/>
  <c r="AA75" i="664"/>
  <c r="Z75" i="664"/>
  <c r="Y75" i="664"/>
  <c r="X75" i="664"/>
  <c r="AD74" i="664"/>
  <c r="AC74" i="664"/>
  <c r="AB74" i="664"/>
  <c r="AA74" i="664"/>
  <c r="Z74" i="664"/>
  <c r="Y74" i="664"/>
  <c r="X74" i="664"/>
  <c r="AD73" i="664"/>
  <c r="AC73" i="664"/>
  <c r="AB73" i="664"/>
  <c r="AA73" i="664"/>
  <c r="Z73" i="664"/>
  <c r="Y73" i="664"/>
  <c r="X73" i="664"/>
  <c r="AD72" i="664"/>
  <c r="AC72" i="664"/>
  <c r="AB72" i="664"/>
  <c r="AA72" i="664"/>
  <c r="Z72" i="664"/>
  <c r="Y72" i="664"/>
  <c r="X72" i="664"/>
  <c r="AD71" i="664"/>
  <c r="AC71" i="664"/>
  <c r="AB71" i="664"/>
  <c r="AA71" i="664"/>
  <c r="Z71" i="664"/>
  <c r="Y71" i="664"/>
  <c r="X71" i="664"/>
  <c r="AD70" i="664"/>
  <c r="AC70" i="664"/>
  <c r="AB70" i="664"/>
  <c r="AA70" i="664"/>
  <c r="Z70" i="664"/>
  <c r="Y70" i="664"/>
  <c r="X70" i="664"/>
  <c r="AD69" i="664"/>
  <c r="AC69" i="664"/>
  <c r="AB69" i="664"/>
  <c r="AA69" i="664"/>
  <c r="Z69" i="664"/>
  <c r="Y69" i="664"/>
  <c r="X69" i="664"/>
  <c r="T68" i="664"/>
  <c r="AD67" i="664"/>
  <c r="AC67" i="664"/>
  <c r="AB67" i="664"/>
  <c r="AA67" i="664"/>
  <c r="Z67" i="664"/>
  <c r="Y67" i="664"/>
  <c r="X67" i="664"/>
  <c r="AD66" i="664"/>
  <c r="AC66" i="664"/>
  <c r="AB66" i="664"/>
  <c r="AA66" i="664"/>
  <c r="Z66" i="664"/>
  <c r="Y66" i="664"/>
  <c r="X66" i="664"/>
  <c r="AD65" i="664"/>
  <c r="AC65" i="664"/>
  <c r="AB65" i="664"/>
  <c r="AA65" i="664"/>
  <c r="Z65" i="664"/>
  <c r="Y65" i="664"/>
  <c r="X65" i="664"/>
  <c r="AD64" i="664"/>
  <c r="AC64" i="664"/>
  <c r="AB64" i="664"/>
  <c r="AA64" i="664"/>
  <c r="Z64" i="664"/>
  <c r="Y64" i="664"/>
  <c r="X64" i="664"/>
  <c r="AD63" i="664"/>
  <c r="AC63" i="664"/>
  <c r="AB63" i="664"/>
  <c r="AA63" i="664"/>
  <c r="Z63" i="664"/>
  <c r="Y63" i="664"/>
  <c r="X63" i="664"/>
  <c r="AD62" i="664"/>
  <c r="AC62" i="664"/>
  <c r="AB62" i="664"/>
  <c r="AA62" i="664"/>
  <c r="Z62" i="664"/>
  <c r="Y62" i="664"/>
  <c r="X62" i="664"/>
  <c r="AD61" i="664"/>
  <c r="AC61" i="664"/>
  <c r="AB61" i="664"/>
  <c r="AA61" i="664"/>
  <c r="Z61" i="664"/>
  <c r="Y61" i="664"/>
  <c r="X61" i="664"/>
  <c r="AD60" i="664"/>
  <c r="AC60" i="664"/>
  <c r="AB60" i="664"/>
  <c r="AA60" i="664"/>
  <c r="Z60" i="664"/>
  <c r="Y60" i="664"/>
  <c r="X60" i="664"/>
  <c r="AD59" i="664"/>
  <c r="AC59" i="664"/>
  <c r="AB59" i="664"/>
  <c r="AA59" i="664"/>
  <c r="Z59" i="664"/>
  <c r="Y59" i="664"/>
  <c r="X59" i="664"/>
  <c r="AD58" i="664"/>
  <c r="AC58" i="664"/>
  <c r="AB58" i="664"/>
  <c r="AA58" i="664"/>
  <c r="Z58" i="664"/>
  <c r="Y58" i="664"/>
  <c r="J38" i="664"/>
  <c r="I38" i="664"/>
  <c r="H38" i="664"/>
  <c r="G38" i="664"/>
  <c r="F38" i="664"/>
  <c r="E38" i="664"/>
  <c r="D38" i="664"/>
  <c r="C38" i="664"/>
  <c r="G37" i="664"/>
  <c r="F37" i="664"/>
  <c r="E37" i="664"/>
  <c r="D37" i="664"/>
  <c r="C37" i="664"/>
  <c r="P35" i="664"/>
  <c r="O35" i="664"/>
  <c r="J35" i="664"/>
  <c r="I35" i="664"/>
  <c r="H35" i="664"/>
  <c r="G35" i="664"/>
  <c r="F35" i="664"/>
  <c r="E35" i="664"/>
  <c r="D35" i="664"/>
  <c r="C35" i="664"/>
  <c r="P34" i="664"/>
  <c r="O34" i="664"/>
  <c r="J34" i="664"/>
  <c r="I34" i="664"/>
  <c r="H34" i="664"/>
  <c r="G34" i="664"/>
  <c r="F34" i="664"/>
  <c r="E34" i="664"/>
  <c r="D34" i="664"/>
  <c r="C34" i="664"/>
  <c r="A31" i="664"/>
  <c r="BD30" i="664"/>
  <c r="BB30" i="664"/>
  <c r="BA30" i="664"/>
  <c r="AZ30" i="664"/>
  <c r="AY30" i="664"/>
  <c r="AV30" i="664"/>
  <c r="AU30" i="664"/>
  <c r="AT30" i="664"/>
  <c r="AS30" i="664"/>
  <c r="AR30" i="664"/>
  <c r="AQ30" i="664"/>
  <c r="AP30" i="664"/>
  <c r="AO30" i="664"/>
  <c r="X30" i="664"/>
  <c r="W30" i="664"/>
  <c r="Q30" i="664"/>
  <c r="BC30" i="664" s="1"/>
  <c r="L30" i="664"/>
  <c r="AX30" i="664" s="1"/>
  <c r="K30" i="664"/>
  <c r="AW30" i="664" s="1"/>
  <c r="BD29" i="664"/>
  <c r="BB29" i="664"/>
  <c r="BA29" i="664"/>
  <c r="AZ29" i="664"/>
  <c r="AY29" i="664"/>
  <c r="AV29" i="664"/>
  <c r="AU29" i="664"/>
  <c r="AT29" i="664"/>
  <c r="AS29" i="664"/>
  <c r="AR29" i="664"/>
  <c r="AQ29" i="664"/>
  <c r="AP29" i="664"/>
  <c r="AO29" i="664"/>
  <c r="X29" i="664"/>
  <c r="W29" i="664"/>
  <c r="Q29" i="664"/>
  <c r="V29" i="664" s="1"/>
  <c r="L29" i="664"/>
  <c r="AX29" i="664" s="1"/>
  <c r="K29" i="664"/>
  <c r="AW29" i="664" s="1"/>
  <c r="BD28" i="664"/>
  <c r="BB28" i="664"/>
  <c r="BA28" i="664"/>
  <c r="AZ28" i="664"/>
  <c r="AY28" i="664"/>
  <c r="AV28" i="664"/>
  <c r="AU28" i="664"/>
  <c r="AT28" i="664"/>
  <c r="AS28" i="664"/>
  <c r="AR28" i="664"/>
  <c r="AQ28" i="664"/>
  <c r="AP28" i="664"/>
  <c r="AO28" i="664"/>
  <c r="X28" i="664"/>
  <c r="W28" i="664"/>
  <c r="Q28" i="664"/>
  <c r="V28" i="664" s="1"/>
  <c r="L28" i="664"/>
  <c r="AX28" i="664" s="1"/>
  <c r="K28" i="664"/>
  <c r="AW28" i="664" s="1"/>
  <c r="BD27" i="664"/>
  <c r="BB27" i="664"/>
  <c r="BA27" i="664"/>
  <c r="AZ27" i="664"/>
  <c r="AY27" i="664"/>
  <c r="AV27" i="664"/>
  <c r="AU27" i="664"/>
  <c r="AT27" i="664"/>
  <c r="AS27" i="664"/>
  <c r="AR27" i="664"/>
  <c r="AQ27" i="664"/>
  <c r="AP27" i="664"/>
  <c r="AO27" i="664"/>
  <c r="X27" i="664"/>
  <c r="W27" i="664"/>
  <c r="Q27" i="664"/>
  <c r="BC27" i="664" s="1"/>
  <c r="L27" i="664"/>
  <c r="AX27" i="664" s="1"/>
  <c r="K27" i="664"/>
  <c r="AW27" i="664" s="1"/>
  <c r="BD26" i="664"/>
  <c r="BB26" i="664"/>
  <c r="BA26" i="664"/>
  <c r="AZ26" i="664"/>
  <c r="AY26" i="664"/>
  <c r="AV26" i="664"/>
  <c r="AU26" i="664"/>
  <c r="AT26" i="664"/>
  <c r="AS26" i="664"/>
  <c r="AR26" i="664"/>
  <c r="AQ26" i="664"/>
  <c r="AP26" i="664"/>
  <c r="AO26" i="664"/>
  <c r="X26" i="664"/>
  <c r="W26" i="664"/>
  <c r="Q26" i="664"/>
  <c r="BC26" i="664" s="1"/>
  <c r="L26" i="664"/>
  <c r="AX26" i="664" s="1"/>
  <c r="K26" i="664"/>
  <c r="AW26" i="664" s="1"/>
  <c r="BD25" i="664"/>
  <c r="BB25" i="664"/>
  <c r="BA25" i="664"/>
  <c r="AZ25" i="664"/>
  <c r="AY25" i="664"/>
  <c r="AV25" i="664"/>
  <c r="AU25" i="664"/>
  <c r="AT25" i="664"/>
  <c r="AS25" i="664"/>
  <c r="AR25" i="664"/>
  <c r="AQ25" i="664"/>
  <c r="AP25" i="664"/>
  <c r="AO25" i="664"/>
  <c r="X25" i="664"/>
  <c r="W25" i="664"/>
  <c r="Q25" i="664"/>
  <c r="BC25" i="664" s="1"/>
  <c r="L25" i="664"/>
  <c r="AX25" i="664" s="1"/>
  <c r="K25" i="664"/>
  <c r="AW25" i="664" s="1"/>
  <c r="BD24" i="664"/>
  <c r="BB24" i="664"/>
  <c r="BA24" i="664"/>
  <c r="AZ24" i="664"/>
  <c r="AY24" i="664"/>
  <c r="AV24" i="664"/>
  <c r="AU24" i="664"/>
  <c r="AT24" i="664"/>
  <c r="AS24" i="664"/>
  <c r="AR24" i="664"/>
  <c r="AQ24" i="664"/>
  <c r="AP24" i="664"/>
  <c r="AO24" i="664"/>
  <c r="X24" i="664"/>
  <c r="W24" i="664"/>
  <c r="Q24" i="664"/>
  <c r="V24" i="664" s="1"/>
  <c r="L24" i="664"/>
  <c r="AX24" i="664" s="1"/>
  <c r="K24" i="664"/>
  <c r="AW24" i="664" s="1"/>
  <c r="BD23" i="664"/>
  <c r="BC23" i="664"/>
  <c r="BB23" i="664"/>
  <c r="BA23" i="664"/>
  <c r="AZ23" i="664"/>
  <c r="AY23" i="664"/>
  <c r="AX23" i="664"/>
  <c r="AW23" i="664"/>
  <c r="AV23" i="664"/>
  <c r="AU23" i="664"/>
  <c r="AT23" i="664"/>
  <c r="AS23" i="664"/>
  <c r="AR23" i="664"/>
  <c r="AQ23" i="664"/>
  <c r="AP23" i="664"/>
  <c r="AO23" i="664"/>
  <c r="BD22" i="664"/>
  <c r="BB22" i="664"/>
  <c r="BA22" i="664"/>
  <c r="AZ22" i="664"/>
  <c r="AY22" i="664"/>
  <c r="AV22" i="664"/>
  <c r="AU22" i="664"/>
  <c r="AT22" i="664"/>
  <c r="AS22" i="664"/>
  <c r="AR22" i="664"/>
  <c r="AQ22" i="664"/>
  <c r="AP22" i="664"/>
  <c r="AO22" i="664"/>
  <c r="X22" i="664"/>
  <c r="W22" i="664"/>
  <c r="Q22" i="664"/>
  <c r="V22" i="664" s="1"/>
  <c r="L22" i="664"/>
  <c r="AX22" i="664" s="1"/>
  <c r="K22" i="664"/>
  <c r="AW22" i="664" s="1"/>
  <c r="BD21" i="664"/>
  <c r="BB21" i="664"/>
  <c r="BA21" i="664"/>
  <c r="AZ21" i="664"/>
  <c r="AY21" i="664"/>
  <c r="AV21" i="664"/>
  <c r="AU21" i="664"/>
  <c r="AT21" i="664"/>
  <c r="AS21" i="664"/>
  <c r="AR21" i="664"/>
  <c r="AQ21" i="664"/>
  <c r="AP21" i="664"/>
  <c r="AO21" i="664"/>
  <c r="X21" i="664"/>
  <c r="W21" i="664"/>
  <c r="Q21" i="664"/>
  <c r="BC21" i="664" s="1"/>
  <c r="L21" i="664"/>
  <c r="AX21" i="664" s="1"/>
  <c r="K21" i="664"/>
  <c r="T21" i="664" s="1"/>
  <c r="BD20" i="664"/>
  <c r="BB20" i="664"/>
  <c r="BA20" i="664"/>
  <c r="AZ20" i="664"/>
  <c r="AY20" i="664"/>
  <c r="AV20" i="664"/>
  <c r="AU20" i="664"/>
  <c r="AT20" i="664"/>
  <c r="AS20" i="664"/>
  <c r="AR20" i="664"/>
  <c r="AQ20" i="664"/>
  <c r="AP20" i="664"/>
  <c r="AO20" i="664"/>
  <c r="X20" i="664"/>
  <c r="W20" i="664"/>
  <c r="Q20" i="664"/>
  <c r="V20" i="664" s="1"/>
  <c r="L20" i="664"/>
  <c r="AX20" i="664" s="1"/>
  <c r="K20" i="664"/>
  <c r="T20" i="664" s="1"/>
  <c r="BD19" i="664"/>
  <c r="BC19" i="664"/>
  <c r="BB19" i="664"/>
  <c r="BA19" i="664"/>
  <c r="AZ19" i="664"/>
  <c r="AY19" i="664"/>
  <c r="AV19" i="664"/>
  <c r="AU19" i="664"/>
  <c r="AT19" i="664"/>
  <c r="AS19" i="664"/>
  <c r="AR19" i="664"/>
  <c r="AQ19" i="664"/>
  <c r="AP19" i="664"/>
  <c r="AO19" i="664"/>
  <c r="AX19" i="664"/>
  <c r="AW19" i="664"/>
  <c r="BD18" i="664"/>
  <c r="BC18" i="664"/>
  <c r="BB18" i="664"/>
  <c r="BA18" i="664"/>
  <c r="AZ18" i="664"/>
  <c r="AY18" i="664"/>
  <c r="AX18" i="664"/>
  <c r="AW18" i="664"/>
  <c r="AV18" i="664"/>
  <c r="AU18" i="664"/>
  <c r="AT18" i="664"/>
  <c r="AS18" i="664"/>
  <c r="AR18" i="664"/>
  <c r="AQ18" i="664"/>
  <c r="AP18" i="664"/>
  <c r="AO18" i="664"/>
  <c r="BD17" i="664"/>
  <c r="BC17" i="664"/>
  <c r="BB17" i="664"/>
  <c r="BA17" i="664"/>
  <c r="AZ17" i="664"/>
  <c r="AY17" i="664"/>
  <c r="AX17" i="664"/>
  <c r="AW17" i="664"/>
  <c r="AV17" i="664"/>
  <c r="AU17" i="664"/>
  <c r="AT17" i="664"/>
  <c r="AS17" i="664"/>
  <c r="AR17" i="664"/>
  <c r="AQ17" i="664"/>
  <c r="AP17" i="664"/>
  <c r="AO17" i="664"/>
  <c r="V17" i="664"/>
  <c r="BD16" i="664"/>
  <c r="BB16" i="664"/>
  <c r="BA16" i="664"/>
  <c r="AZ16" i="664"/>
  <c r="AY16" i="664"/>
  <c r="AV16" i="664"/>
  <c r="AU16" i="664"/>
  <c r="AT16" i="664"/>
  <c r="AS16" i="664"/>
  <c r="AR16" i="664"/>
  <c r="AQ16" i="664"/>
  <c r="AP16" i="664"/>
  <c r="AO16" i="664"/>
  <c r="X16" i="664"/>
  <c r="Q16" i="664"/>
  <c r="BC16" i="664" s="1"/>
  <c r="L16" i="664"/>
  <c r="U16" i="664" s="1"/>
  <c r="K16" i="664"/>
  <c r="AW16" i="664" s="1"/>
  <c r="BD15" i="664"/>
  <c r="BB15" i="664"/>
  <c r="BA15" i="664"/>
  <c r="AZ15" i="664"/>
  <c r="AY15" i="664"/>
  <c r="AV15" i="664"/>
  <c r="AU15" i="664"/>
  <c r="AT15" i="664"/>
  <c r="AS15" i="664"/>
  <c r="AR15" i="664"/>
  <c r="AQ15" i="664"/>
  <c r="AP15" i="664"/>
  <c r="AO15" i="664"/>
  <c r="X15" i="664"/>
  <c r="Q15" i="664"/>
  <c r="BC15" i="664" s="1"/>
  <c r="L15" i="664"/>
  <c r="AX15" i="664" s="1"/>
  <c r="K15" i="664"/>
  <c r="T15" i="664" s="1"/>
  <c r="BD14" i="664"/>
  <c r="BC14" i="664"/>
  <c r="BB14" i="664"/>
  <c r="BA14" i="664"/>
  <c r="AZ14" i="664"/>
  <c r="AY14" i="664"/>
  <c r="AX14" i="664"/>
  <c r="AW14" i="664"/>
  <c r="AV14" i="664"/>
  <c r="AU14" i="664"/>
  <c r="AT14" i="664"/>
  <c r="AS14" i="664"/>
  <c r="AR14" i="664"/>
  <c r="AQ14" i="664"/>
  <c r="AP14" i="664"/>
  <c r="AO14" i="664"/>
  <c r="X14" i="664"/>
  <c r="U14" i="664"/>
  <c r="T14" i="664"/>
  <c r="BD13" i="664"/>
  <c r="BB13" i="664"/>
  <c r="BA13" i="664"/>
  <c r="AZ13" i="664"/>
  <c r="AY13" i="664"/>
  <c r="AV13" i="664"/>
  <c r="AU13" i="664"/>
  <c r="AT13" i="664"/>
  <c r="AS13" i="664"/>
  <c r="AR13" i="664"/>
  <c r="AQ13" i="664"/>
  <c r="AP13" i="664"/>
  <c r="AO13" i="664"/>
  <c r="X13" i="664"/>
  <c r="Q13" i="664"/>
  <c r="BC13" i="664" s="1"/>
  <c r="L13" i="664"/>
  <c r="AX13" i="664" s="1"/>
  <c r="K13" i="664"/>
  <c r="AW13" i="664" s="1"/>
  <c r="BD12" i="664"/>
  <c r="BB12" i="664"/>
  <c r="BA12" i="664"/>
  <c r="AZ12" i="664"/>
  <c r="AY12" i="664"/>
  <c r="AV12" i="664"/>
  <c r="AU12" i="664"/>
  <c r="AT12" i="664"/>
  <c r="AS12" i="664"/>
  <c r="AR12" i="664"/>
  <c r="AQ12" i="664"/>
  <c r="AP12" i="664"/>
  <c r="AO12" i="664"/>
  <c r="X12" i="664"/>
  <c r="Q12" i="664"/>
  <c r="V12" i="664" s="1"/>
  <c r="L12" i="664"/>
  <c r="AX12" i="664" s="1"/>
  <c r="K12" i="664"/>
  <c r="T12" i="664" s="1"/>
  <c r="BD11" i="664"/>
  <c r="BC11" i="664"/>
  <c r="BB11" i="664"/>
  <c r="BA11" i="664"/>
  <c r="AZ11" i="664"/>
  <c r="AY11" i="664"/>
  <c r="AX11" i="664"/>
  <c r="AW11" i="664"/>
  <c r="AV11" i="664"/>
  <c r="AU11" i="664"/>
  <c r="AT11" i="664"/>
  <c r="AS11" i="664"/>
  <c r="AR11" i="664"/>
  <c r="AQ11" i="664"/>
  <c r="AP11" i="664"/>
  <c r="AO11" i="664"/>
  <c r="BD10" i="664"/>
  <c r="BC10" i="664"/>
  <c r="BB10" i="664"/>
  <c r="BA10" i="664"/>
  <c r="AZ10" i="664"/>
  <c r="AY10" i="664"/>
  <c r="AX10" i="664"/>
  <c r="AW10" i="664"/>
  <c r="AV10" i="664"/>
  <c r="AU10" i="664"/>
  <c r="AT10" i="664"/>
  <c r="AS10" i="664"/>
  <c r="AR10" i="664"/>
  <c r="AQ10" i="664"/>
  <c r="AP10" i="664"/>
  <c r="AO10" i="664"/>
  <c r="BD9" i="664"/>
  <c r="BB9" i="664"/>
  <c r="BA9" i="664"/>
  <c r="AZ9" i="664"/>
  <c r="AY9" i="664"/>
  <c r="AV9" i="664"/>
  <c r="AU9" i="664"/>
  <c r="AT9" i="664"/>
  <c r="AS9" i="664"/>
  <c r="AR9" i="664"/>
  <c r="AQ9" i="664"/>
  <c r="AP9" i="664"/>
  <c r="AO9" i="664"/>
  <c r="X9" i="664"/>
  <c r="Q9" i="664"/>
  <c r="BC9" i="664" s="1"/>
  <c r="L9" i="664"/>
  <c r="AX9" i="664" s="1"/>
  <c r="K9" i="664"/>
  <c r="AW9" i="664" s="1"/>
  <c r="BD8" i="664"/>
  <c r="BB8" i="664"/>
  <c r="BA8" i="664"/>
  <c r="AZ8" i="664"/>
  <c r="AY8" i="664"/>
  <c r="AV8" i="664"/>
  <c r="AU8" i="664"/>
  <c r="AT8" i="664"/>
  <c r="AS8" i="664"/>
  <c r="AR8" i="664"/>
  <c r="AQ8" i="664"/>
  <c r="AP8" i="664"/>
  <c r="AO8" i="664"/>
  <c r="X8" i="664"/>
  <c r="BC8" i="664"/>
  <c r="AX8" i="664"/>
  <c r="T8" i="664"/>
  <c r="BD7" i="664"/>
  <c r="BB7" i="664"/>
  <c r="BA7" i="664"/>
  <c r="AZ7" i="664"/>
  <c r="AY7" i="664"/>
  <c r="AV7" i="664"/>
  <c r="AU7" i="664"/>
  <c r="AT7" i="664"/>
  <c r="AS7" i="664"/>
  <c r="AR7" i="664"/>
  <c r="AQ7" i="664"/>
  <c r="AP7" i="664"/>
  <c r="AO7" i="664"/>
  <c r="X7" i="664"/>
  <c r="V7" i="664"/>
  <c r="U7" i="664"/>
  <c r="AW7" i="664"/>
  <c r="BD6" i="664"/>
  <c r="BB6" i="664"/>
  <c r="BA6" i="664"/>
  <c r="AZ6" i="664"/>
  <c r="AY6" i="664"/>
  <c r="AV6" i="664"/>
  <c r="AU6" i="664"/>
  <c r="AT6" i="664"/>
  <c r="AS6" i="664"/>
  <c r="AR6" i="664"/>
  <c r="AQ6" i="664"/>
  <c r="AP6" i="664"/>
  <c r="AO6" i="664"/>
  <c r="X6" i="664"/>
  <c r="Q6" i="664"/>
  <c r="V6" i="664" s="1"/>
  <c r="L6" i="664"/>
  <c r="AX6" i="664" s="1"/>
  <c r="K6" i="664"/>
  <c r="AW6" i="664" s="1"/>
  <c r="BD5" i="664"/>
  <c r="BB5" i="664"/>
  <c r="BA5" i="664"/>
  <c r="AZ5" i="664"/>
  <c r="AY5" i="664"/>
  <c r="AV5" i="664"/>
  <c r="AU5" i="664"/>
  <c r="AT5" i="664"/>
  <c r="AS5" i="664"/>
  <c r="AR5" i="664"/>
  <c r="AQ5" i="664"/>
  <c r="AP5" i="664"/>
  <c r="AO5" i="664"/>
  <c r="X5" i="664"/>
  <c r="Q5" i="664"/>
  <c r="BC5" i="664" s="1"/>
  <c r="L5" i="664"/>
  <c r="AX5" i="664" s="1"/>
  <c r="K5" i="664"/>
  <c r="AW5" i="664" s="1"/>
  <c r="R4" i="664"/>
  <c r="Q4" i="664"/>
  <c r="A4" i="664"/>
  <c r="B4" i="664" s="1"/>
  <c r="AN3" i="664"/>
  <c r="AM3" i="664"/>
  <c r="C1" i="664"/>
  <c r="D1" i="664" s="1"/>
  <c r="E1" i="664" s="1"/>
  <c r="F1" i="664" s="1"/>
  <c r="G1" i="664" s="1"/>
  <c r="H1" i="664" s="1"/>
  <c r="I1" i="664" s="1"/>
  <c r="J1" i="664" s="1"/>
  <c r="K1" i="664" s="1"/>
  <c r="L1" i="664" s="1"/>
  <c r="M1" i="664" s="1"/>
  <c r="N1" i="664" s="1"/>
  <c r="O1" i="664" s="1"/>
  <c r="P1" i="664" s="1"/>
  <c r="AA65" i="632"/>
  <c r="Z65" i="632"/>
  <c r="Y65" i="632"/>
  <c r="X65" i="632"/>
  <c r="W65" i="632"/>
  <c r="V65" i="632"/>
  <c r="U65" i="632"/>
  <c r="AA64" i="632"/>
  <c r="Z64" i="632"/>
  <c r="Y64" i="632"/>
  <c r="X64" i="632"/>
  <c r="W64" i="632"/>
  <c r="V64" i="632"/>
  <c r="U64" i="632"/>
  <c r="AA63" i="632"/>
  <c r="Z63" i="632"/>
  <c r="Y63" i="632"/>
  <c r="X63" i="632"/>
  <c r="W63" i="632"/>
  <c r="V63" i="632"/>
  <c r="U63" i="632"/>
  <c r="B62" i="632"/>
  <c r="Q62" i="632" s="1"/>
  <c r="AA61" i="632"/>
  <c r="Z61" i="632"/>
  <c r="Y61" i="632"/>
  <c r="X61" i="632"/>
  <c r="W61" i="632"/>
  <c r="V61" i="632"/>
  <c r="U61" i="632"/>
  <c r="AA60" i="632"/>
  <c r="Z60" i="632"/>
  <c r="Y60" i="632"/>
  <c r="X60" i="632"/>
  <c r="W60" i="632"/>
  <c r="V60" i="632"/>
  <c r="U60" i="632"/>
  <c r="AA59" i="632"/>
  <c r="Z59" i="632"/>
  <c r="Y59" i="632"/>
  <c r="X59" i="632"/>
  <c r="W59" i="632"/>
  <c r="V59" i="632"/>
  <c r="U59" i="632"/>
  <c r="AA58" i="632"/>
  <c r="Z58" i="632"/>
  <c r="Y58" i="632"/>
  <c r="X58" i="632"/>
  <c r="W58" i="632"/>
  <c r="V58" i="632"/>
  <c r="U58" i="632"/>
  <c r="AA57" i="632"/>
  <c r="Z57" i="632"/>
  <c r="Y57" i="632"/>
  <c r="X57" i="632"/>
  <c r="W57" i="632"/>
  <c r="V57" i="632"/>
  <c r="U57" i="632"/>
  <c r="AA56" i="632"/>
  <c r="Z56" i="632"/>
  <c r="Y56" i="632"/>
  <c r="X56" i="632"/>
  <c r="W56" i="632"/>
  <c r="V56" i="632"/>
  <c r="U56" i="632"/>
  <c r="AA55" i="632"/>
  <c r="Z55" i="632"/>
  <c r="Y55" i="632"/>
  <c r="X55" i="632"/>
  <c r="W55" i="632"/>
  <c r="V55" i="632"/>
  <c r="U55" i="632"/>
  <c r="AA54" i="632"/>
  <c r="Z54" i="632"/>
  <c r="Y54" i="632"/>
  <c r="X54" i="632"/>
  <c r="W54" i="632"/>
  <c r="V54" i="632"/>
  <c r="U54" i="632"/>
  <c r="AA53" i="632"/>
  <c r="Z53" i="632"/>
  <c r="Y53" i="632"/>
  <c r="X53" i="632"/>
  <c r="W53" i="632"/>
  <c r="V53" i="632"/>
  <c r="U53" i="632"/>
  <c r="AA52" i="632"/>
  <c r="Z52" i="632"/>
  <c r="Y52" i="632"/>
  <c r="X52" i="632"/>
  <c r="W52" i="632"/>
  <c r="V52" i="632"/>
  <c r="U52" i="632"/>
  <c r="N29" i="632"/>
  <c r="M29" i="632"/>
  <c r="J29" i="632"/>
  <c r="I29" i="632"/>
  <c r="H29" i="632"/>
  <c r="G29" i="632"/>
  <c r="F29" i="632"/>
  <c r="E29" i="632"/>
  <c r="D29" i="632"/>
  <c r="C29" i="632"/>
  <c r="AH25" i="632"/>
  <c r="O25" i="632"/>
  <c r="L25" i="632"/>
  <c r="K25" i="632"/>
  <c r="AH24" i="632"/>
  <c r="O24" i="632"/>
  <c r="L24" i="632"/>
  <c r="K24" i="632"/>
  <c r="AH23" i="632"/>
  <c r="O23" i="632"/>
  <c r="L23" i="632"/>
  <c r="K23" i="632"/>
  <c r="AH22" i="632"/>
  <c r="O22" i="632"/>
  <c r="L22" i="632"/>
  <c r="K22" i="632"/>
  <c r="AH21" i="632"/>
  <c r="L21" i="632"/>
  <c r="K21" i="632"/>
  <c r="AH20" i="632"/>
  <c r="U19" i="632"/>
  <c r="T19" i="632"/>
  <c r="AH19" i="632" s="1"/>
  <c r="Q19" i="632"/>
  <c r="U18" i="632"/>
  <c r="T18" i="632"/>
  <c r="AH18" i="632" s="1"/>
  <c r="Q18" i="632"/>
  <c r="AU17" i="632"/>
  <c r="AT17" i="632"/>
  <c r="AQ17" i="632"/>
  <c r="AP17" i="632"/>
  <c r="AO17" i="632"/>
  <c r="AN17" i="632"/>
  <c r="AM17" i="632"/>
  <c r="AL17" i="632"/>
  <c r="AK17" i="632"/>
  <c r="AJ17" i="632"/>
  <c r="U17" i="632"/>
  <c r="O17" i="632"/>
  <c r="L17" i="632"/>
  <c r="R17" i="632" s="1"/>
  <c r="K17" i="632"/>
  <c r="AU16" i="632"/>
  <c r="AT16" i="632"/>
  <c r="AQ16" i="632"/>
  <c r="AP16" i="632"/>
  <c r="AO16" i="632"/>
  <c r="AN16" i="632"/>
  <c r="AM16" i="632"/>
  <c r="AL16" i="632"/>
  <c r="AK16" i="632"/>
  <c r="AJ16" i="632"/>
  <c r="U16" i="632"/>
  <c r="AV16" i="632"/>
  <c r="AS16" i="632"/>
  <c r="AR16" i="632"/>
  <c r="AV15" i="632"/>
  <c r="AU15" i="632"/>
  <c r="AT15" i="632"/>
  <c r="AS15" i="632"/>
  <c r="AR15" i="632"/>
  <c r="AQ15" i="632"/>
  <c r="AP15" i="632"/>
  <c r="AO15" i="632"/>
  <c r="AN15" i="632"/>
  <c r="AM15" i="632"/>
  <c r="AL15" i="632"/>
  <c r="AK15" i="632"/>
  <c r="AJ15" i="632"/>
  <c r="U15" i="632"/>
  <c r="AV14" i="632"/>
  <c r="AU14" i="632"/>
  <c r="AT14" i="632"/>
  <c r="AS14" i="632"/>
  <c r="AR14" i="632"/>
  <c r="AQ14" i="632"/>
  <c r="AP14" i="632"/>
  <c r="AO14" i="632"/>
  <c r="AN14" i="632"/>
  <c r="AM14" i="632"/>
  <c r="AL14" i="632"/>
  <c r="AK14" i="632"/>
  <c r="AJ14" i="632"/>
  <c r="U14" i="632"/>
  <c r="AV13" i="632"/>
  <c r="AU13" i="632"/>
  <c r="AT13" i="632"/>
  <c r="AS13" i="632"/>
  <c r="AR13" i="632"/>
  <c r="AQ13" i="632"/>
  <c r="AP13" i="632"/>
  <c r="AO13" i="632"/>
  <c r="AN13" i="632"/>
  <c r="AM13" i="632"/>
  <c r="AL13" i="632"/>
  <c r="AK13" i="632"/>
  <c r="AJ13" i="632"/>
  <c r="U13" i="632"/>
  <c r="AV12" i="632"/>
  <c r="AU12" i="632"/>
  <c r="AT12" i="632"/>
  <c r="AS12" i="632"/>
  <c r="AR12" i="632"/>
  <c r="AQ12" i="632"/>
  <c r="AP12" i="632"/>
  <c r="AO12" i="632"/>
  <c r="AN12" i="632"/>
  <c r="AM12" i="632"/>
  <c r="AL12" i="632"/>
  <c r="AK12" i="632"/>
  <c r="AJ12" i="632"/>
  <c r="U12" i="632"/>
  <c r="AV11" i="632"/>
  <c r="AU11" i="632"/>
  <c r="AT11" i="632"/>
  <c r="AS11" i="632"/>
  <c r="AR11" i="632"/>
  <c r="AQ11" i="632"/>
  <c r="AP11" i="632"/>
  <c r="AO11" i="632"/>
  <c r="AN11" i="632"/>
  <c r="AM11" i="632"/>
  <c r="AL11" i="632"/>
  <c r="AK11" i="632"/>
  <c r="AJ11" i="632"/>
  <c r="U11" i="632"/>
  <c r="AV10" i="632"/>
  <c r="AU10" i="632"/>
  <c r="AT10" i="632"/>
  <c r="AS10" i="632"/>
  <c r="AR10" i="632"/>
  <c r="AQ10" i="632"/>
  <c r="AP10" i="632"/>
  <c r="AO10" i="632"/>
  <c r="AN10" i="632"/>
  <c r="AM10" i="632"/>
  <c r="AL10" i="632"/>
  <c r="AK10" i="632"/>
  <c r="AJ10" i="632"/>
  <c r="AV9" i="632"/>
  <c r="AU9" i="632"/>
  <c r="AT9" i="632"/>
  <c r="AS9" i="632"/>
  <c r="AR9" i="632"/>
  <c r="AQ9" i="632"/>
  <c r="AP9" i="632"/>
  <c r="AO9" i="632"/>
  <c r="AN9" i="632"/>
  <c r="AM9" i="632"/>
  <c r="AL9" i="632"/>
  <c r="AK9" i="632"/>
  <c r="AJ9" i="632"/>
  <c r="AV8" i="632"/>
  <c r="AU8" i="632"/>
  <c r="AT8" i="632"/>
  <c r="AS8" i="632"/>
  <c r="AR8" i="632"/>
  <c r="AQ8" i="632"/>
  <c r="AP8" i="632"/>
  <c r="AO8" i="632"/>
  <c r="AN8" i="632"/>
  <c r="AM8" i="632"/>
  <c r="AL8" i="632"/>
  <c r="AK8" i="632"/>
  <c r="AJ8" i="632"/>
  <c r="U8" i="632"/>
  <c r="AV7" i="632"/>
  <c r="AU7" i="632"/>
  <c r="AT7" i="632"/>
  <c r="AS7" i="632"/>
  <c r="AR7" i="632"/>
  <c r="AQ7" i="632"/>
  <c r="AP7" i="632"/>
  <c r="AO7" i="632"/>
  <c r="AN7" i="632"/>
  <c r="AM7" i="632"/>
  <c r="AL7" i="632"/>
  <c r="AK7" i="632"/>
  <c r="AJ7" i="632"/>
  <c r="U7" i="632"/>
  <c r="AV6" i="632"/>
  <c r="AU6" i="632"/>
  <c r="AT6" i="632"/>
  <c r="AS6" i="632"/>
  <c r="AR6" i="632"/>
  <c r="AQ6" i="632"/>
  <c r="AP6" i="632"/>
  <c r="AO6" i="632"/>
  <c r="AN6" i="632"/>
  <c r="AM6" i="632"/>
  <c r="AL6" i="632"/>
  <c r="AK6" i="632"/>
  <c r="AJ6" i="632"/>
  <c r="U6" i="632"/>
  <c r="AV5" i="632"/>
  <c r="AU5" i="632"/>
  <c r="AT5" i="632"/>
  <c r="AS5" i="632"/>
  <c r="AR5" i="632"/>
  <c r="AQ5" i="632"/>
  <c r="AP5" i="632"/>
  <c r="AO5" i="632"/>
  <c r="AN5" i="632"/>
  <c r="AM5" i="632"/>
  <c r="AL5" i="632"/>
  <c r="AK5" i="632"/>
  <c r="AJ5" i="632"/>
  <c r="U5" i="632"/>
  <c r="AV4" i="632"/>
  <c r="AU4" i="632"/>
  <c r="AT4" i="632"/>
  <c r="AS4" i="632"/>
  <c r="AR4" i="632"/>
  <c r="AQ4" i="632"/>
  <c r="AP4" i="632"/>
  <c r="AO4" i="632"/>
  <c r="AN4" i="632"/>
  <c r="AM4" i="632"/>
  <c r="AL4" i="632"/>
  <c r="AK4" i="632"/>
  <c r="AJ4" i="632"/>
  <c r="U4" i="632"/>
  <c r="A3" i="632"/>
  <c r="C1" i="632"/>
  <c r="D1" i="632" s="1"/>
  <c r="E1" i="632" s="1"/>
  <c r="F1" i="632" s="1"/>
  <c r="G1" i="632" s="1"/>
  <c r="H1" i="632" s="1"/>
  <c r="I1" i="632" s="1"/>
  <c r="J1" i="632" s="1"/>
  <c r="K1" i="632" s="1"/>
  <c r="L1" i="632" s="1"/>
  <c r="M1" i="632" s="1"/>
  <c r="N1" i="632" s="1"/>
  <c r="AA83" i="518"/>
  <c r="Z83" i="518"/>
  <c r="Y83" i="518"/>
  <c r="X83" i="518"/>
  <c r="W83" i="518"/>
  <c r="V83" i="518"/>
  <c r="U83" i="518"/>
  <c r="AA82" i="518"/>
  <c r="Z82" i="518"/>
  <c r="Y82" i="518"/>
  <c r="X82" i="518"/>
  <c r="W82" i="518"/>
  <c r="V82" i="518"/>
  <c r="U82" i="518"/>
  <c r="AA81" i="518"/>
  <c r="Z81" i="518"/>
  <c r="Y81" i="518"/>
  <c r="X81" i="518"/>
  <c r="W81" i="518"/>
  <c r="V81" i="518"/>
  <c r="U81" i="518"/>
  <c r="AA80" i="518"/>
  <c r="Z80" i="518"/>
  <c r="Y80" i="518"/>
  <c r="X80" i="518"/>
  <c r="W80" i="518"/>
  <c r="V80" i="518"/>
  <c r="U80" i="518"/>
  <c r="AA79" i="518"/>
  <c r="Z79" i="518"/>
  <c r="Y79" i="518"/>
  <c r="X79" i="518"/>
  <c r="W79" i="518"/>
  <c r="V79" i="518"/>
  <c r="U79" i="518"/>
  <c r="AA78" i="518"/>
  <c r="Z78" i="518"/>
  <c r="Y78" i="518"/>
  <c r="X78" i="518"/>
  <c r="W78" i="518"/>
  <c r="V78" i="518"/>
  <c r="U78" i="518"/>
  <c r="AA77" i="518"/>
  <c r="Z77" i="518"/>
  <c r="Y77" i="518"/>
  <c r="X77" i="518"/>
  <c r="W77" i="518"/>
  <c r="V77" i="518"/>
  <c r="U77" i="518"/>
  <c r="AA76" i="518"/>
  <c r="Z76" i="518"/>
  <c r="Y76" i="518"/>
  <c r="X76" i="518"/>
  <c r="W76" i="518"/>
  <c r="V76" i="518"/>
  <c r="U76" i="518"/>
  <c r="AA75" i="518"/>
  <c r="Z75" i="518"/>
  <c r="Y75" i="518"/>
  <c r="X75" i="518"/>
  <c r="W75" i="518"/>
  <c r="V75" i="518"/>
  <c r="U75" i="518"/>
  <c r="AA74" i="518"/>
  <c r="Z74" i="518"/>
  <c r="Y74" i="518"/>
  <c r="X74" i="518"/>
  <c r="W74" i="518"/>
  <c r="V74" i="518"/>
  <c r="U74" i="518"/>
  <c r="AA73" i="518"/>
  <c r="Z73" i="518"/>
  <c r="Y73" i="518"/>
  <c r="X73" i="518"/>
  <c r="W73" i="518"/>
  <c r="V73" i="518"/>
  <c r="U73" i="518"/>
  <c r="AA72" i="518"/>
  <c r="Z72" i="518"/>
  <c r="Y72" i="518"/>
  <c r="X72" i="518"/>
  <c r="W72" i="518"/>
  <c r="V72" i="518"/>
  <c r="U72" i="518"/>
  <c r="AA71" i="518"/>
  <c r="Z71" i="518"/>
  <c r="Y71" i="518"/>
  <c r="X71" i="518"/>
  <c r="W71" i="518"/>
  <c r="V71" i="518"/>
  <c r="U71" i="518"/>
  <c r="AA70" i="518"/>
  <c r="Z70" i="518"/>
  <c r="Y70" i="518"/>
  <c r="X70" i="518"/>
  <c r="W70" i="518"/>
  <c r="V70" i="518"/>
  <c r="U70" i="518"/>
  <c r="AA69" i="518"/>
  <c r="Z69" i="518"/>
  <c r="Y69" i="518"/>
  <c r="X69" i="518"/>
  <c r="W69" i="518"/>
  <c r="V69" i="518"/>
  <c r="U69" i="518"/>
  <c r="AA68" i="518"/>
  <c r="Z68" i="518"/>
  <c r="Y68" i="518"/>
  <c r="X68" i="518"/>
  <c r="W68" i="518"/>
  <c r="V68" i="518"/>
  <c r="U68" i="518"/>
  <c r="B68" i="518"/>
  <c r="Q68" i="518" s="1"/>
  <c r="AA67" i="518"/>
  <c r="Z67" i="518"/>
  <c r="Y67" i="518"/>
  <c r="X67" i="518"/>
  <c r="W67" i="518"/>
  <c r="V67" i="518"/>
  <c r="U67" i="518"/>
  <c r="AA66" i="518"/>
  <c r="Z66" i="518"/>
  <c r="Y66" i="518"/>
  <c r="X66" i="518"/>
  <c r="W66" i="518"/>
  <c r="V66" i="518"/>
  <c r="U66" i="518"/>
  <c r="AA65" i="518"/>
  <c r="Z65" i="518"/>
  <c r="Y65" i="518"/>
  <c r="X65" i="518"/>
  <c r="W65" i="518"/>
  <c r="V65" i="518"/>
  <c r="U65" i="518"/>
  <c r="AA64" i="518"/>
  <c r="Z64" i="518"/>
  <c r="Y64" i="518"/>
  <c r="X64" i="518"/>
  <c r="W64" i="518"/>
  <c r="V64" i="518"/>
  <c r="U64" i="518"/>
  <c r="B64" i="518"/>
  <c r="AA63" i="518"/>
  <c r="Z63" i="518"/>
  <c r="Y63" i="518"/>
  <c r="X63" i="518"/>
  <c r="W63" i="518"/>
  <c r="V63" i="518"/>
  <c r="U63" i="518"/>
  <c r="AA62" i="518"/>
  <c r="Z62" i="518"/>
  <c r="Y62" i="518"/>
  <c r="X62" i="518"/>
  <c r="W62" i="518"/>
  <c r="V62" i="518"/>
  <c r="U62" i="518"/>
  <c r="AA61" i="518"/>
  <c r="Z61" i="518"/>
  <c r="Y61" i="518"/>
  <c r="X61" i="518"/>
  <c r="W61" i="518"/>
  <c r="V61" i="518"/>
  <c r="U61" i="518"/>
  <c r="AA60" i="518"/>
  <c r="Z60" i="518"/>
  <c r="Y60" i="518"/>
  <c r="X60" i="518"/>
  <c r="W60" i="518"/>
  <c r="V60" i="518"/>
  <c r="U60" i="518"/>
  <c r="AA59" i="518"/>
  <c r="Z59" i="518"/>
  <c r="Y59" i="518"/>
  <c r="X59" i="518"/>
  <c r="W59" i="518"/>
  <c r="V59" i="518"/>
  <c r="U59" i="518"/>
  <c r="AA58" i="518"/>
  <c r="Z58" i="518"/>
  <c r="Y58" i="518"/>
  <c r="X58" i="518"/>
  <c r="W58" i="518"/>
  <c r="V58" i="518"/>
  <c r="U58" i="518"/>
  <c r="G37" i="518"/>
  <c r="F37" i="518"/>
  <c r="E37" i="518"/>
  <c r="D37" i="518"/>
  <c r="C37" i="518"/>
  <c r="G36" i="518"/>
  <c r="F36" i="518"/>
  <c r="E36" i="518"/>
  <c r="D36" i="518"/>
  <c r="C36" i="518"/>
  <c r="N34" i="518"/>
  <c r="M34" i="518"/>
  <c r="J34" i="518"/>
  <c r="I34" i="518"/>
  <c r="H34" i="518"/>
  <c r="G34" i="518"/>
  <c r="F34" i="518"/>
  <c r="E34" i="518"/>
  <c r="D34" i="518"/>
  <c r="C34" i="518"/>
  <c r="N33" i="518"/>
  <c r="M33" i="518"/>
  <c r="J33" i="518"/>
  <c r="I33" i="518"/>
  <c r="H33" i="518"/>
  <c r="G33" i="518"/>
  <c r="F33" i="518"/>
  <c r="E33" i="518"/>
  <c r="D33" i="518"/>
  <c r="C33" i="518"/>
  <c r="AV29" i="518"/>
  <c r="AU29" i="518"/>
  <c r="AT29" i="518"/>
  <c r="AS29" i="518"/>
  <c r="AR29" i="518"/>
  <c r="AQ29" i="518"/>
  <c r="AP29" i="518"/>
  <c r="AO29" i="518"/>
  <c r="AN29" i="518"/>
  <c r="AM29" i="518"/>
  <c r="AL29" i="518"/>
  <c r="AK29" i="518"/>
  <c r="AJ29" i="518"/>
  <c r="U29" i="518"/>
  <c r="T29" i="518"/>
  <c r="S29" i="518"/>
  <c r="R29" i="518"/>
  <c r="Q29" i="518"/>
  <c r="AV28" i="518"/>
  <c r="AU28" i="518"/>
  <c r="AT28" i="518"/>
  <c r="AS28" i="518"/>
  <c r="AR28" i="518"/>
  <c r="AQ28" i="518"/>
  <c r="AP28" i="518"/>
  <c r="AO28" i="518"/>
  <c r="AN28" i="518"/>
  <c r="AM28" i="518"/>
  <c r="AL28" i="518"/>
  <c r="AK28" i="518"/>
  <c r="AJ28" i="518"/>
  <c r="U28" i="518"/>
  <c r="T28" i="518"/>
  <c r="S28" i="518"/>
  <c r="R28" i="518"/>
  <c r="Q28" i="518"/>
  <c r="AV27" i="518"/>
  <c r="AU27" i="518"/>
  <c r="AT27" i="518"/>
  <c r="AS27" i="518"/>
  <c r="AR27" i="518"/>
  <c r="AQ27" i="518"/>
  <c r="AP27" i="518"/>
  <c r="AO27" i="518"/>
  <c r="AN27" i="518"/>
  <c r="AM27" i="518"/>
  <c r="AL27" i="518"/>
  <c r="AK27" i="518"/>
  <c r="AJ27" i="518"/>
  <c r="U27" i="518"/>
  <c r="T27" i="518"/>
  <c r="S27" i="518"/>
  <c r="R27" i="518"/>
  <c r="Q27" i="518"/>
  <c r="AV26" i="518"/>
  <c r="AU26" i="518"/>
  <c r="AT26" i="518"/>
  <c r="AS26" i="518"/>
  <c r="AR26" i="518"/>
  <c r="AQ26" i="518"/>
  <c r="AP26" i="518"/>
  <c r="AO26" i="518"/>
  <c r="AN26" i="518"/>
  <c r="AM26" i="518"/>
  <c r="AL26" i="518"/>
  <c r="AK26" i="518"/>
  <c r="AJ26" i="518"/>
  <c r="U26" i="518"/>
  <c r="T26" i="518"/>
  <c r="S26" i="518"/>
  <c r="R26" i="518"/>
  <c r="Q26" i="518"/>
  <c r="AV25" i="518"/>
  <c r="AU25" i="518"/>
  <c r="AT25" i="518"/>
  <c r="AS25" i="518"/>
  <c r="AR25" i="518"/>
  <c r="AQ25" i="518"/>
  <c r="AP25" i="518"/>
  <c r="AO25" i="518"/>
  <c r="AN25" i="518"/>
  <c r="AM25" i="518"/>
  <c r="AL25" i="518"/>
  <c r="AK25" i="518"/>
  <c r="AJ25" i="518"/>
  <c r="U25" i="518"/>
  <c r="T25" i="518"/>
  <c r="S25" i="518"/>
  <c r="R25" i="518"/>
  <c r="Q25" i="518"/>
  <c r="AV24" i="518"/>
  <c r="AU24" i="518"/>
  <c r="AT24" i="518"/>
  <c r="AS24" i="518"/>
  <c r="AR24" i="518"/>
  <c r="AQ24" i="518"/>
  <c r="AP24" i="518"/>
  <c r="AO24" i="518"/>
  <c r="AN24" i="518"/>
  <c r="AM24" i="518"/>
  <c r="AL24" i="518"/>
  <c r="AK24" i="518"/>
  <c r="AJ24" i="518"/>
  <c r="U24" i="518"/>
  <c r="T24" i="518"/>
  <c r="S24" i="518"/>
  <c r="R24" i="518"/>
  <c r="Q24" i="518"/>
  <c r="AV23" i="518"/>
  <c r="AU23" i="518"/>
  <c r="AT23" i="518"/>
  <c r="AS23" i="518"/>
  <c r="AR23" i="518"/>
  <c r="AQ23" i="518"/>
  <c r="AP23" i="518"/>
  <c r="AO23" i="518"/>
  <c r="AN23" i="518"/>
  <c r="AM23" i="518"/>
  <c r="AL23" i="518"/>
  <c r="AK23" i="518"/>
  <c r="AJ23" i="518"/>
  <c r="U23" i="518"/>
  <c r="T23" i="518"/>
  <c r="S23" i="518"/>
  <c r="R23" i="518"/>
  <c r="Q23" i="518"/>
  <c r="AV22" i="518"/>
  <c r="AU22" i="518"/>
  <c r="AT22" i="518"/>
  <c r="AS22" i="518"/>
  <c r="AR22" i="518"/>
  <c r="AQ22" i="518"/>
  <c r="AP22" i="518"/>
  <c r="AO22" i="518"/>
  <c r="AN22" i="518"/>
  <c r="AM22" i="518"/>
  <c r="AL22" i="518"/>
  <c r="AK22" i="518"/>
  <c r="AJ22" i="518"/>
  <c r="AV21" i="518"/>
  <c r="AU21" i="518"/>
  <c r="AT21" i="518"/>
  <c r="AS21" i="518"/>
  <c r="AR21" i="518"/>
  <c r="AQ21" i="518"/>
  <c r="AP21" i="518"/>
  <c r="AO21" i="518"/>
  <c r="AN21" i="518"/>
  <c r="AM21" i="518"/>
  <c r="AL21" i="518"/>
  <c r="AK21" i="518"/>
  <c r="AJ21" i="518"/>
  <c r="U21" i="518"/>
  <c r="T21" i="518"/>
  <c r="S21" i="518"/>
  <c r="R21" i="518"/>
  <c r="Q21" i="518"/>
  <c r="AV20" i="518"/>
  <c r="AU20" i="518"/>
  <c r="AT20" i="518"/>
  <c r="AS20" i="518"/>
  <c r="AR20" i="518"/>
  <c r="AQ20" i="518"/>
  <c r="AP20" i="518"/>
  <c r="AO20" i="518"/>
  <c r="AN20" i="518"/>
  <c r="AM20" i="518"/>
  <c r="AL20" i="518"/>
  <c r="AK20" i="518"/>
  <c r="AJ20" i="518"/>
  <c r="U20" i="518"/>
  <c r="T20" i="518"/>
  <c r="S20" i="518"/>
  <c r="R20" i="518"/>
  <c r="Q20" i="518"/>
  <c r="AV19" i="518"/>
  <c r="AU19" i="518"/>
  <c r="AT19" i="518"/>
  <c r="AS19" i="518"/>
  <c r="AR19" i="518"/>
  <c r="AQ19" i="518"/>
  <c r="AP19" i="518"/>
  <c r="AO19" i="518"/>
  <c r="AN19" i="518"/>
  <c r="AM19" i="518"/>
  <c r="AL19" i="518"/>
  <c r="AK19" i="518"/>
  <c r="AJ19" i="518"/>
  <c r="U19" i="518"/>
  <c r="T19" i="518"/>
  <c r="S19" i="518"/>
  <c r="R19" i="518"/>
  <c r="Q19" i="518"/>
  <c r="AV18" i="518"/>
  <c r="AU18" i="518"/>
  <c r="AT18" i="518"/>
  <c r="AS18" i="518"/>
  <c r="AR18" i="518"/>
  <c r="AQ18" i="518"/>
  <c r="AP18" i="518"/>
  <c r="AO18" i="518"/>
  <c r="AN18" i="518"/>
  <c r="AM18" i="518"/>
  <c r="AL18" i="518"/>
  <c r="AK18" i="518"/>
  <c r="AJ18" i="518"/>
  <c r="AV17" i="518"/>
  <c r="AU17" i="518"/>
  <c r="AT17" i="518"/>
  <c r="AS17" i="518"/>
  <c r="AR17" i="518"/>
  <c r="AQ17" i="518"/>
  <c r="AP17" i="518"/>
  <c r="AO17" i="518"/>
  <c r="AN17" i="518"/>
  <c r="AM17" i="518"/>
  <c r="AL17" i="518"/>
  <c r="AK17" i="518"/>
  <c r="AJ17" i="518"/>
  <c r="AV16" i="518"/>
  <c r="AU16" i="518"/>
  <c r="AT16" i="518"/>
  <c r="AS16" i="518"/>
  <c r="AR16" i="518"/>
  <c r="AQ16" i="518"/>
  <c r="AP16" i="518"/>
  <c r="AO16" i="518"/>
  <c r="AN16" i="518"/>
  <c r="AM16" i="518"/>
  <c r="AL16" i="518"/>
  <c r="AK16" i="518"/>
  <c r="AJ16" i="518"/>
  <c r="AV15" i="518"/>
  <c r="AU15" i="518"/>
  <c r="AT15" i="518"/>
  <c r="AS15" i="518"/>
  <c r="AR15" i="518"/>
  <c r="AQ15" i="518"/>
  <c r="AP15" i="518"/>
  <c r="AO15" i="518"/>
  <c r="AN15" i="518"/>
  <c r="AM15" i="518"/>
  <c r="AL15" i="518"/>
  <c r="AK15" i="518"/>
  <c r="AJ15" i="518"/>
  <c r="U15" i="518"/>
  <c r="T15" i="518"/>
  <c r="S15" i="518"/>
  <c r="R15" i="518"/>
  <c r="Q15" i="518"/>
  <c r="AV14" i="518"/>
  <c r="AU14" i="518"/>
  <c r="AT14" i="518"/>
  <c r="AS14" i="518"/>
  <c r="AR14" i="518"/>
  <c r="AQ14" i="518"/>
  <c r="AP14" i="518"/>
  <c r="AO14" i="518"/>
  <c r="AN14" i="518"/>
  <c r="AM14" i="518"/>
  <c r="AL14" i="518"/>
  <c r="AK14" i="518"/>
  <c r="AJ14" i="518"/>
  <c r="U14" i="518"/>
  <c r="T14" i="518"/>
  <c r="S14" i="518"/>
  <c r="R14" i="518"/>
  <c r="Q14" i="518"/>
  <c r="AV13" i="518"/>
  <c r="AU13" i="518"/>
  <c r="AT13" i="518"/>
  <c r="AS13" i="518"/>
  <c r="AR13" i="518"/>
  <c r="AQ13" i="518"/>
  <c r="AP13" i="518"/>
  <c r="AO13" i="518"/>
  <c r="AN13" i="518"/>
  <c r="AM13" i="518"/>
  <c r="AL13" i="518"/>
  <c r="AK13" i="518"/>
  <c r="AJ13" i="518"/>
  <c r="U13" i="518"/>
  <c r="T13" i="518"/>
  <c r="S13" i="518"/>
  <c r="R13" i="518"/>
  <c r="Q13" i="518"/>
  <c r="AV12" i="518"/>
  <c r="AU12" i="518"/>
  <c r="AT12" i="518"/>
  <c r="AS12" i="518"/>
  <c r="AR12" i="518"/>
  <c r="AQ12" i="518"/>
  <c r="AP12" i="518"/>
  <c r="AO12" i="518"/>
  <c r="AN12" i="518"/>
  <c r="AM12" i="518"/>
  <c r="AL12" i="518"/>
  <c r="AK12" i="518"/>
  <c r="AJ12" i="518"/>
  <c r="U12" i="518"/>
  <c r="T12" i="518"/>
  <c r="S12" i="518"/>
  <c r="R12" i="518"/>
  <c r="Q12" i="518"/>
  <c r="AV11" i="518"/>
  <c r="AU11" i="518"/>
  <c r="AT11" i="518"/>
  <c r="AS11" i="518"/>
  <c r="AR11" i="518"/>
  <c r="AQ11" i="518"/>
  <c r="AP11" i="518"/>
  <c r="AO11" i="518"/>
  <c r="AN11" i="518"/>
  <c r="AM11" i="518"/>
  <c r="AL11" i="518"/>
  <c r="AK11" i="518"/>
  <c r="AJ11" i="518"/>
  <c r="U11" i="518"/>
  <c r="T11" i="518"/>
  <c r="S11" i="518"/>
  <c r="R11" i="518"/>
  <c r="Q11" i="518"/>
  <c r="AV10" i="518"/>
  <c r="AU10" i="518"/>
  <c r="AT10" i="518"/>
  <c r="AS10" i="518"/>
  <c r="AR10" i="518"/>
  <c r="AQ10" i="518"/>
  <c r="AP10" i="518"/>
  <c r="AO10" i="518"/>
  <c r="AN10" i="518"/>
  <c r="AM10" i="518"/>
  <c r="AL10" i="518"/>
  <c r="AK10" i="518"/>
  <c r="AJ10" i="518"/>
  <c r="U10" i="518"/>
  <c r="T10" i="518"/>
  <c r="S10" i="518"/>
  <c r="R10" i="518"/>
  <c r="Q10" i="518"/>
  <c r="AV9" i="518"/>
  <c r="AU9" i="518"/>
  <c r="AT9" i="518"/>
  <c r="AS9" i="518"/>
  <c r="AR9" i="518"/>
  <c r="AQ9" i="518"/>
  <c r="AP9" i="518"/>
  <c r="AO9" i="518"/>
  <c r="AN9" i="518"/>
  <c r="AM9" i="518"/>
  <c r="AL9" i="518"/>
  <c r="AK9" i="518"/>
  <c r="AJ9" i="518"/>
  <c r="U9" i="518"/>
  <c r="T9" i="518"/>
  <c r="S9" i="518"/>
  <c r="R9" i="518"/>
  <c r="Q9" i="518"/>
  <c r="AV8" i="518"/>
  <c r="AU8" i="518"/>
  <c r="AT8" i="518"/>
  <c r="AS8" i="518"/>
  <c r="AR8" i="518"/>
  <c r="AQ8" i="518"/>
  <c r="AP8" i="518"/>
  <c r="AO8" i="518"/>
  <c r="AN8" i="518"/>
  <c r="AM8" i="518"/>
  <c r="AL8" i="518"/>
  <c r="AK8" i="518"/>
  <c r="AJ8" i="518"/>
  <c r="U8" i="518"/>
  <c r="T8" i="518"/>
  <c r="S8" i="518"/>
  <c r="R8" i="518"/>
  <c r="Q8" i="518"/>
  <c r="AV7" i="518"/>
  <c r="AU7" i="518"/>
  <c r="AT7" i="518"/>
  <c r="AS7" i="518"/>
  <c r="AR7" i="518"/>
  <c r="AQ7" i="518"/>
  <c r="AP7" i="518"/>
  <c r="AO7" i="518"/>
  <c r="AN7" i="518"/>
  <c r="AM7" i="518"/>
  <c r="AL7" i="518"/>
  <c r="AK7" i="518"/>
  <c r="AJ7" i="518"/>
  <c r="U7" i="518"/>
  <c r="T7" i="518"/>
  <c r="S7" i="518"/>
  <c r="AV6" i="518"/>
  <c r="AU6" i="518"/>
  <c r="AT6" i="518"/>
  <c r="AS6" i="518"/>
  <c r="AR6" i="518"/>
  <c r="AQ6" i="518"/>
  <c r="AP6" i="518"/>
  <c r="AO6" i="518"/>
  <c r="AN6" i="518"/>
  <c r="AM6" i="518"/>
  <c r="AL6" i="518"/>
  <c r="AK6" i="518"/>
  <c r="AJ6" i="518"/>
  <c r="U6" i="518"/>
  <c r="T6" i="518"/>
  <c r="S6" i="518"/>
  <c r="R6" i="518"/>
  <c r="Q6" i="518"/>
  <c r="AV5" i="518"/>
  <c r="AU5" i="518"/>
  <c r="AT5" i="518"/>
  <c r="AS5" i="518"/>
  <c r="AR5" i="518"/>
  <c r="AQ5" i="518"/>
  <c r="AP5" i="518"/>
  <c r="AO5" i="518"/>
  <c r="AN5" i="518"/>
  <c r="AM5" i="518"/>
  <c r="AL5" i="518"/>
  <c r="AK5" i="518"/>
  <c r="AJ5" i="518"/>
  <c r="U5" i="518"/>
  <c r="T5" i="518"/>
  <c r="S5" i="518"/>
  <c r="R5" i="518"/>
  <c r="Q5" i="518"/>
  <c r="AV4" i="518"/>
  <c r="AU4" i="518"/>
  <c r="AT4" i="518"/>
  <c r="AS4" i="518"/>
  <c r="AR4" i="518"/>
  <c r="AQ4" i="518"/>
  <c r="AP4" i="518"/>
  <c r="AO4" i="518"/>
  <c r="AN4" i="518"/>
  <c r="AM4" i="518"/>
  <c r="AL4" i="518"/>
  <c r="AK4" i="518"/>
  <c r="AJ4" i="518"/>
  <c r="U4" i="518"/>
  <c r="T4" i="518"/>
  <c r="S4" i="518"/>
  <c r="R4" i="518"/>
  <c r="Q4" i="518"/>
  <c r="A3" i="518"/>
  <c r="C1" i="518"/>
  <c r="D1" i="518" s="1"/>
  <c r="E1" i="518" s="1"/>
  <c r="F1" i="518" s="1"/>
  <c r="G1" i="518" s="1"/>
  <c r="H1" i="518" s="1"/>
  <c r="I1" i="518" s="1"/>
  <c r="J1" i="518" s="1"/>
  <c r="K1" i="518" s="1"/>
  <c r="L1" i="518" s="1"/>
  <c r="M1" i="518" s="1"/>
  <c r="N1" i="518" s="1"/>
  <c r="AD83" i="65"/>
  <c r="AC83" i="65"/>
  <c r="AB83" i="65"/>
  <c r="AA83" i="65"/>
  <c r="Z83" i="65"/>
  <c r="Y83" i="65"/>
  <c r="X83" i="65"/>
  <c r="AD82" i="65"/>
  <c r="AC82" i="65"/>
  <c r="AB82" i="65"/>
  <c r="AA82" i="65"/>
  <c r="Z82" i="65"/>
  <c r="Y82" i="65"/>
  <c r="X82" i="65"/>
  <c r="AD81" i="65"/>
  <c r="AC81" i="65"/>
  <c r="AB81" i="65"/>
  <c r="AA81" i="65"/>
  <c r="Z81" i="65"/>
  <c r="Y81" i="65"/>
  <c r="X81" i="65"/>
  <c r="AD80" i="65"/>
  <c r="AC80" i="65"/>
  <c r="AB80" i="65"/>
  <c r="AA80" i="65"/>
  <c r="Z80" i="65"/>
  <c r="Y80" i="65"/>
  <c r="X80" i="65"/>
  <c r="AD79" i="65"/>
  <c r="AC79" i="65"/>
  <c r="AB79" i="65"/>
  <c r="AA79" i="65"/>
  <c r="Z79" i="65"/>
  <c r="Y79" i="65"/>
  <c r="X79" i="65"/>
  <c r="AD78" i="65"/>
  <c r="AC78" i="65"/>
  <c r="AB78" i="65"/>
  <c r="AA78" i="65"/>
  <c r="Z78" i="65"/>
  <c r="Y78" i="65"/>
  <c r="X78" i="65"/>
  <c r="AD77" i="65"/>
  <c r="AC77" i="65"/>
  <c r="AB77" i="65"/>
  <c r="AA77" i="65"/>
  <c r="Z77" i="65"/>
  <c r="Y77" i="65"/>
  <c r="X77" i="65"/>
  <c r="AD76" i="65"/>
  <c r="AC76" i="65"/>
  <c r="AB76" i="65"/>
  <c r="AA76" i="65"/>
  <c r="Z76" i="65"/>
  <c r="Y76" i="65"/>
  <c r="X76" i="65"/>
  <c r="AD75" i="65"/>
  <c r="AC75" i="65"/>
  <c r="AB75" i="65"/>
  <c r="AA75" i="65"/>
  <c r="Z75" i="65"/>
  <c r="Y75" i="65"/>
  <c r="X75" i="65"/>
  <c r="AD74" i="65"/>
  <c r="AC74" i="65"/>
  <c r="AB74" i="65"/>
  <c r="AA74" i="65"/>
  <c r="Z74" i="65"/>
  <c r="Y74" i="65"/>
  <c r="X74" i="65"/>
  <c r="AD73" i="65"/>
  <c r="AC73" i="65"/>
  <c r="AB73" i="65"/>
  <c r="AA73" i="65"/>
  <c r="Z73" i="65"/>
  <c r="Y73" i="65"/>
  <c r="X73" i="65"/>
  <c r="AD72" i="65"/>
  <c r="AC72" i="65"/>
  <c r="AB72" i="65"/>
  <c r="AA72" i="65"/>
  <c r="Z72" i="65"/>
  <c r="Y72" i="65"/>
  <c r="X72" i="65"/>
  <c r="AD71" i="65"/>
  <c r="AC71" i="65"/>
  <c r="AB71" i="65"/>
  <c r="AA71" i="65"/>
  <c r="Z71" i="65"/>
  <c r="Y71" i="65"/>
  <c r="X71" i="65"/>
  <c r="AD70" i="65"/>
  <c r="AC70" i="65"/>
  <c r="AB70" i="65"/>
  <c r="AA70" i="65"/>
  <c r="Z70" i="65"/>
  <c r="Y70" i="65"/>
  <c r="X70" i="65"/>
  <c r="AD69" i="65"/>
  <c r="AC69" i="65"/>
  <c r="AB69" i="65"/>
  <c r="AA69" i="65"/>
  <c r="Z69" i="65"/>
  <c r="Y69" i="65"/>
  <c r="X69" i="65"/>
  <c r="B68" i="65"/>
  <c r="T68" i="65" s="1"/>
  <c r="AD67" i="65"/>
  <c r="AC67" i="65"/>
  <c r="AB67" i="65"/>
  <c r="AA67" i="65"/>
  <c r="Z67" i="65"/>
  <c r="Y67" i="65"/>
  <c r="X67" i="65"/>
  <c r="AD66" i="65"/>
  <c r="AC66" i="65"/>
  <c r="AB66" i="65"/>
  <c r="AA66" i="65"/>
  <c r="Z66" i="65"/>
  <c r="Y66" i="65"/>
  <c r="X66" i="65"/>
  <c r="AD65" i="65"/>
  <c r="AC65" i="65"/>
  <c r="AB65" i="65"/>
  <c r="AA65" i="65"/>
  <c r="Z65" i="65"/>
  <c r="Y65" i="65"/>
  <c r="X65" i="65"/>
  <c r="AD64" i="65"/>
  <c r="AC64" i="65"/>
  <c r="AB64" i="65"/>
  <c r="AA64" i="65"/>
  <c r="Z64" i="65"/>
  <c r="Y64" i="65"/>
  <c r="X64" i="65"/>
  <c r="AD63" i="65"/>
  <c r="AC63" i="65"/>
  <c r="AB63" i="65"/>
  <c r="AA63" i="65"/>
  <c r="Z63" i="65"/>
  <c r="Y63" i="65"/>
  <c r="X63" i="65"/>
  <c r="AD62" i="65"/>
  <c r="AC62" i="65"/>
  <c r="AB62" i="65"/>
  <c r="AA62" i="65"/>
  <c r="Z62" i="65"/>
  <c r="Y62" i="65"/>
  <c r="X62" i="65"/>
  <c r="AD61" i="65"/>
  <c r="AC61" i="65"/>
  <c r="AB61" i="65"/>
  <c r="AA61" i="65"/>
  <c r="Z61" i="65"/>
  <c r="Y61" i="65"/>
  <c r="X61" i="65"/>
  <c r="AD60" i="65"/>
  <c r="AC60" i="65"/>
  <c r="AB60" i="65"/>
  <c r="AA60" i="65"/>
  <c r="Z60" i="65"/>
  <c r="Y60" i="65"/>
  <c r="X60" i="65"/>
  <c r="AD59" i="65"/>
  <c r="AC59" i="65"/>
  <c r="AB59" i="65"/>
  <c r="AA59" i="65"/>
  <c r="Z59" i="65"/>
  <c r="Y59" i="65"/>
  <c r="X59" i="65"/>
  <c r="AD58" i="65"/>
  <c r="AC58" i="65"/>
  <c r="AB58" i="65"/>
  <c r="AA58" i="65"/>
  <c r="Z58" i="65"/>
  <c r="Y58" i="65"/>
  <c r="X58" i="65"/>
  <c r="G38" i="65"/>
  <c r="F38" i="65"/>
  <c r="E38" i="65"/>
  <c r="D38" i="65"/>
  <c r="C38" i="65"/>
  <c r="G37" i="65"/>
  <c r="F37" i="65"/>
  <c r="E37" i="65"/>
  <c r="D37" i="65"/>
  <c r="C37" i="65"/>
  <c r="P35" i="65"/>
  <c r="O35" i="65"/>
  <c r="J35" i="65"/>
  <c r="I35" i="65"/>
  <c r="H35" i="65"/>
  <c r="G35" i="65"/>
  <c r="F35" i="65"/>
  <c r="E35" i="65"/>
  <c r="D35" i="65"/>
  <c r="C35" i="65"/>
  <c r="P34" i="65"/>
  <c r="O34" i="65"/>
  <c r="J34" i="65"/>
  <c r="I34" i="65"/>
  <c r="H34" i="65"/>
  <c r="G34" i="65"/>
  <c r="F34" i="65"/>
  <c r="E34" i="65"/>
  <c r="D34" i="65"/>
  <c r="C34" i="65"/>
  <c r="A31" i="65"/>
  <c r="BE30" i="65"/>
  <c r="BC30" i="65"/>
  <c r="BB30" i="65"/>
  <c r="BA30" i="65"/>
  <c r="AZ30" i="65"/>
  <c r="AW30" i="65"/>
  <c r="AV30" i="65"/>
  <c r="AU30" i="65"/>
  <c r="AT30" i="65"/>
  <c r="AS30" i="65"/>
  <c r="AR30" i="65"/>
  <c r="AQ30" i="65"/>
  <c r="AP30" i="65"/>
  <c r="X30" i="65"/>
  <c r="W30" i="65"/>
  <c r="Q30" i="65"/>
  <c r="L30" i="65"/>
  <c r="U30" i="65" s="1"/>
  <c r="K30" i="65"/>
  <c r="T30" i="65" s="1"/>
  <c r="BE29" i="65"/>
  <c r="BC29" i="65"/>
  <c r="BB29" i="65"/>
  <c r="BA29" i="65"/>
  <c r="AZ29" i="65"/>
  <c r="AW29" i="65"/>
  <c r="AV29" i="65"/>
  <c r="AU29" i="65"/>
  <c r="AT29" i="65"/>
  <c r="AS29" i="65"/>
  <c r="AR29" i="65"/>
  <c r="AQ29" i="65"/>
  <c r="AP29" i="65"/>
  <c r="X29" i="65"/>
  <c r="W29" i="65"/>
  <c r="Q29" i="65"/>
  <c r="L29" i="65"/>
  <c r="K29" i="65"/>
  <c r="T29" i="65" s="1"/>
  <c r="BE28" i="65"/>
  <c r="BC28" i="65"/>
  <c r="BB28" i="65"/>
  <c r="BA28" i="65"/>
  <c r="AZ28" i="65"/>
  <c r="AY28" i="65"/>
  <c r="AX28" i="65"/>
  <c r="AW28" i="65"/>
  <c r="AV28" i="65"/>
  <c r="AU28" i="65"/>
  <c r="AT28" i="65"/>
  <c r="AS28" i="65"/>
  <c r="AR28" i="65"/>
  <c r="AQ28" i="65"/>
  <c r="AP28" i="65"/>
  <c r="X28" i="65"/>
  <c r="W28" i="65"/>
  <c r="U28" i="65"/>
  <c r="T28" i="65"/>
  <c r="Q28" i="65"/>
  <c r="BE27" i="65"/>
  <c r="BC27" i="65"/>
  <c r="BB27" i="65"/>
  <c r="BA27" i="65"/>
  <c r="AZ27" i="65"/>
  <c r="AW27" i="65"/>
  <c r="AV27" i="65"/>
  <c r="AU27" i="65"/>
  <c r="AT27" i="65"/>
  <c r="AS27" i="65"/>
  <c r="AR27" i="65"/>
  <c r="AQ27" i="65"/>
  <c r="AP27" i="65"/>
  <c r="X27" i="65"/>
  <c r="W27" i="65"/>
  <c r="Q27" i="65"/>
  <c r="L27" i="65"/>
  <c r="AY27" i="65" s="1"/>
  <c r="K27" i="65"/>
  <c r="AX27" i="65" s="1"/>
  <c r="BE26" i="65"/>
  <c r="BC26" i="65"/>
  <c r="BB26" i="65"/>
  <c r="BA26" i="65"/>
  <c r="AZ26" i="65"/>
  <c r="AW26" i="65"/>
  <c r="AV26" i="65"/>
  <c r="AU26" i="65"/>
  <c r="AT26" i="65"/>
  <c r="AS26" i="65"/>
  <c r="AR26" i="65"/>
  <c r="AQ26" i="65"/>
  <c r="AP26" i="65"/>
  <c r="X26" i="65"/>
  <c r="W26" i="65"/>
  <c r="Q26" i="65"/>
  <c r="L26" i="65"/>
  <c r="AY26" i="65" s="1"/>
  <c r="K26" i="65"/>
  <c r="AX26" i="65" s="1"/>
  <c r="BE25" i="65"/>
  <c r="BC25" i="65"/>
  <c r="BB25" i="65"/>
  <c r="BA25" i="65"/>
  <c r="AZ25" i="65"/>
  <c r="AW25" i="65"/>
  <c r="AV25" i="65"/>
  <c r="AU25" i="65"/>
  <c r="AT25" i="65"/>
  <c r="AS25" i="65"/>
  <c r="AR25" i="65"/>
  <c r="AQ25" i="65"/>
  <c r="AP25" i="65"/>
  <c r="X25" i="65"/>
  <c r="W25" i="65"/>
  <c r="Q25" i="65"/>
  <c r="V25" i="65" s="1"/>
  <c r="L25" i="65"/>
  <c r="AY25" i="65" s="1"/>
  <c r="K25" i="65"/>
  <c r="AX25" i="65" s="1"/>
  <c r="BE24" i="65"/>
  <c r="BC24" i="65"/>
  <c r="BB24" i="65"/>
  <c r="BA24" i="65"/>
  <c r="AZ24" i="65"/>
  <c r="AW24" i="65"/>
  <c r="AV24" i="65"/>
  <c r="AU24" i="65"/>
  <c r="AT24" i="65"/>
  <c r="AS24" i="65"/>
  <c r="AR24" i="65"/>
  <c r="AQ24" i="65"/>
  <c r="AP24" i="65"/>
  <c r="X24" i="65"/>
  <c r="W24" i="65"/>
  <c r="Q24" i="65"/>
  <c r="L24" i="65"/>
  <c r="AY24" i="65" s="1"/>
  <c r="K24" i="65"/>
  <c r="AX24" i="65" s="1"/>
  <c r="BE23" i="65"/>
  <c r="BD23" i="65"/>
  <c r="BC23" i="65"/>
  <c r="BB23" i="65"/>
  <c r="BA23" i="65"/>
  <c r="AZ23" i="65"/>
  <c r="AY23" i="65"/>
  <c r="AX23" i="65"/>
  <c r="AW23" i="65"/>
  <c r="AV23" i="65"/>
  <c r="AU23" i="65"/>
  <c r="AT23" i="65"/>
  <c r="AS23" i="65"/>
  <c r="AR23" i="65"/>
  <c r="AQ23" i="65"/>
  <c r="AP23" i="65"/>
  <c r="BE22" i="65"/>
  <c r="BC22" i="65"/>
  <c r="BB22" i="65"/>
  <c r="BA22" i="65"/>
  <c r="AZ22" i="65"/>
  <c r="AW22" i="65"/>
  <c r="AV22" i="65"/>
  <c r="AU22" i="65"/>
  <c r="AT22" i="65"/>
  <c r="AS22" i="65"/>
  <c r="AR22" i="65"/>
  <c r="AQ22" i="65"/>
  <c r="AP22" i="65"/>
  <c r="X22" i="65"/>
  <c r="W22" i="65"/>
  <c r="Q22" i="65"/>
  <c r="V22" i="65" s="1"/>
  <c r="L22" i="65"/>
  <c r="AY22" i="65" s="1"/>
  <c r="K22" i="65"/>
  <c r="AX22" i="65" s="1"/>
  <c r="BE21" i="65"/>
  <c r="BC21" i="65"/>
  <c r="BB21" i="65"/>
  <c r="BA21" i="65"/>
  <c r="AZ21" i="65"/>
  <c r="AW21" i="65"/>
  <c r="AV21" i="65"/>
  <c r="AU21" i="65"/>
  <c r="AT21" i="65"/>
  <c r="AS21" i="65"/>
  <c r="AR21" i="65"/>
  <c r="AQ21" i="65"/>
  <c r="AP21" i="65"/>
  <c r="X21" i="65"/>
  <c r="W21" i="65"/>
  <c r="BD21" i="65"/>
  <c r="BE20" i="65"/>
  <c r="BC20" i="65"/>
  <c r="BB20" i="65"/>
  <c r="BA20" i="65"/>
  <c r="AZ20" i="65"/>
  <c r="AW20" i="65"/>
  <c r="AV20" i="65"/>
  <c r="AU20" i="65"/>
  <c r="AT20" i="65"/>
  <c r="AS20" i="65"/>
  <c r="AR20" i="65"/>
  <c r="AQ20" i="65"/>
  <c r="AP20" i="65"/>
  <c r="X20" i="65"/>
  <c r="W20" i="65"/>
  <c r="Q20" i="65"/>
  <c r="V20" i="65" s="1"/>
  <c r="L20" i="65"/>
  <c r="K20" i="65"/>
  <c r="BE19" i="65"/>
  <c r="BD19" i="65"/>
  <c r="BC19" i="65"/>
  <c r="BB19" i="65"/>
  <c r="BA19" i="65"/>
  <c r="AZ19" i="65"/>
  <c r="AY19" i="65"/>
  <c r="AX19" i="65"/>
  <c r="AW19" i="65"/>
  <c r="AV19" i="65"/>
  <c r="AU19" i="65"/>
  <c r="AT19" i="65"/>
  <c r="AS19" i="65"/>
  <c r="AR19" i="65"/>
  <c r="AQ19" i="65"/>
  <c r="AP19" i="65"/>
  <c r="BE18" i="65"/>
  <c r="BD18" i="65"/>
  <c r="BC18" i="65"/>
  <c r="BB18" i="65"/>
  <c r="BA18" i="65"/>
  <c r="AZ18" i="65"/>
  <c r="AY18" i="65"/>
  <c r="AX18" i="65"/>
  <c r="AW18" i="65"/>
  <c r="AV18" i="65"/>
  <c r="AU18" i="65"/>
  <c r="AT18" i="65"/>
  <c r="AS18" i="65"/>
  <c r="AR18" i="65"/>
  <c r="AQ18" i="65"/>
  <c r="AP18" i="65"/>
  <c r="BE17" i="65"/>
  <c r="BC17" i="65"/>
  <c r="BB17" i="65"/>
  <c r="BA17" i="65"/>
  <c r="AZ17" i="65"/>
  <c r="AY17" i="65"/>
  <c r="AX17" i="65"/>
  <c r="AW17" i="65"/>
  <c r="AV17" i="65"/>
  <c r="AU17" i="65"/>
  <c r="AT17" i="65"/>
  <c r="AS17" i="65"/>
  <c r="AR17" i="65"/>
  <c r="AQ17" i="65"/>
  <c r="AP17" i="65"/>
  <c r="BD17" i="65"/>
  <c r="BE16" i="65"/>
  <c r="BC16" i="65"/>
  <c r="BB16" i="65"/>
  <c r="BA16" i="65"/>
  <c r="AZ16" i="65"/>
  <c r="AW16" i="65"/>
  <c r="AV16" i="65"/>
  <c r="AU16" i="65"/>
  <c r="AT16" i="65"/>
  <c r="AS16" i="65"/>
  <c r="AR16" i="65"/>
  <c r="AQ16" i="65"/>
  <c r="AP16" i="65"/>
  <c r="X16" i="65"/>
  <c r="Q16" i="65"/>
  <c r="L16" i="65"/>
  <c r="K16" i="65"/>
  <c r="T16" i="65" s="1"/>
  <c r="BE15" i="65"/>
  <c r="BC15" i="65"/>
  <c r="BB15" i="65"/>
  <c r="BA15" i="65"/>
  <c r="AZ15" i="65"/>
  <c r="AX15" i="65"/>
  <c r="AW15" i="65"/>
  <c r="AV15" i="65"/>
  <c r="AU15" i="65"/>
  <c r="AT15" i="65"/>
  <c r="AS15" i="65"/>
  <c r="AR15" i="65"/>
  <c r="AQ15" i="65"/>
  <c r="AP15" i="65"/>
  <c r="X15" i="65"/>
  <c r="T15" i="65"/>
  <c r="Q15" i="65"/>
  <c r="L15" i="65"/>
  <c r="BE14" i="65"/>
  <c r="BD14" i="65"/>
  <c r="BC14" i="65"/>
  <c r="BB14" i="65"/>
  <c r="BA14" i="65"/>
  <c r="AZ14" i="65"/>
  <c r="AY14" i="65"/>
  <c r="AX14" i="65"/>
  <c r="AW14" i="65"/>
  <c r="AV14" i="65"/>
  <c r="AU14" i="65"/>
  <c r="AT14" i="65"/>
  <c r="AS14" i="65"/>
  <c r="AR14" i="65"/>
  <c r="AQ14" i="65"/>
  <c r="AP14" i="65"/>
  <c r="X14" i="65"/>
  <c r="BE13" i="65"/>
  <c r="BC13" i="65"/>
  <c r="BB13" i="65"/>
  <c r="BA13" i="65"/>
  <c r="AZ13" i="65"/>
  <c r="AW13" i="65"/>
  <c r="AV13" i="65"/>
  <c r="AU13" i="65"/>
  <c r="AT13" i="65"/>
  <c r="AS13" i="65"/>
  <c r="AR13" i="65"/>
  <c r="AQ13" i="65"/>
  <c r="AP13" i="65"/>
  <c r="X13" i="65"/>
  <c r="Q13" i="65"/>
  <c r="L13" i="65"/>
  <c r="AY13" i="65" s="1"/>
  <c r="K13" i="65"/>
  <c r="BE12" i="65"/>
  <c r="BC12" i="65"/>
  <c r="BB12" i="65"/>
  <c r="BA12" i="65"/>
  <c r="AZ12" i="65"/>
  <c r="AW12" i="65"/>
  <c r="AV12" i="65"/>
  <c r="AU12" i="65"/>
  <c r="AT12" i="65"/>
  <c r="AS12" i="65"/>
  <c r="AR12" i="65"/>
  <c r="AQ12" i="65"/>
  <c r="AP12" i="65"/>
  <c r="X12" i="65"/>
  <c r="Q12" i="65"/>
  <c r="L12" i="65"/>
  <c r="K12" i="65"/>
  <c r="T12" i="65" s="1"/>
  <c r="BE11" i="65"/>
  <c r="BD11" i="65"/>
  <c r="BC11" i="65"/>
  <c r="BB11" i="65"/>
  <c r="BA11" i="65"/>
  <c r="AZ11" i="65"/>
  <c r="AY11" i="65"/>
  <c r="AX11" i="65"/>
  <c r="AW11" i="65"/>
  <c r="AV11" i="65"/>
  <c r="AU11" i="65"/>
  <c r="AT11" i="65"/>
  <c r="AS11" i="65"/>
  <c r="AR11" i="65"/>
  <c r="AQ11" i="65"/>
  <c r="AP11" i="65"/>
  <c r="BE10" i="65"/>
  <c r="BD10" i="65"/>
  <c r="BC10" i="65"/>
  <c r="BB10" i="65"/>
  <c r="BA10" i="65"/>
  <c r="AZ10" i="65"/>
  <c r="AY10" i="65"/>
  <c r="AX10" i="65"/>
  <c r="AW10" i="65"/>
  <c r="AV10" i="65"/>
  <c r="AU10" i="65"/>
  <c r="AT10" i="65"/>
  <c r="AS10" i="65"/>
  <c r="AR10" i="65"/>
  <c r="AQ10" i="65"/>
  <c r="AP10" i="65"/>
  <c r="BE9" i="65"/>
  <c r="BC9" i="65"/>
  <c r="BB9" i="65"/>
  <c r="BA9" i="65"/>
  <c r="AZ9" i="65"/>
  <c r="AW9" i="65"/>
  <c r="AV9" i="65"/>
  <c r="AU9" i="65"/>
  <c r="AT9" i="65"/>
  <c r="AS9" i="65"/>
  <c r="AR9" i="65"/>
  <c r="AQ9" i="65"/>
  <c r="AP9" i="65"/>
  <c r="X9" i="65"/>
  <c r="Q9" i="65"/>
  <c r="L9" i="65"/>
  <c r="K9" i="65"/>
  <c r="BE8" i="65"/>
  <c r="BD8" i="65"/>
  <c r="BC8" i="65"/>
  <c r="BB8" i="65"/>
  <c r="BA8" i="65"/>
  <c r="AZ8" i="65"/>
  <c r="AY8" i="65"/>
  <c r="AX8" i="65"/>
  <c r="AW8" i="65"/>
  <c r="AV8" i="65"/>
  <c r="AU8" i="65"/>
  <c r="AT8" i="65"/>
  <c r="AS8" i="65"/>
  <c r="AR8" i="65"/>
  <c r="AQ8" i="65"/>
  <c r="AP8" i="65"/>
  <c r="BE7" i="65"/>
  <c r="BC7" i="65"/>
  <c r="BB7" i="65"/>
  <c r="BA7" i="65"/>
  <c r="AZ7" i="65"/>
  <c r="AY7" i="65"/>
  <c r="AX7" i="65"/>
  <c r="AW7" i="65"/>
  <c r="AV7" i="65"/>
  <c r="AU7" i="65"/>
  <c r="AT7" i="65"/>
  <c r="AS7" i="65"/>
  <c r="AR7" i="65"/>
  <c r="AQ7" i="65"/>
  <c r="AP7" i="65"/>
  <c r="X7" i="65"/>
  <c r="U7" i="65"/>
  <c r="T7" i="65"/>
  <c r="BD7" i="65"/>
  <c r="BE6" i="65"/>
  <c r="BC6" i="65"/>
  <c r="BB6" i="65"/>
  <c r="BA6" i="65"/>
  <c r="AZ6" i="65"/>
  <c r="AW6" i="65"/>
  <c r="AV6" i="65"/>
  <c r="AU6" i="65"/>
  <c r="AT6" i="65"/>
  <c r="AS6" i="65"/>
  <c r="AR6" i="65"/>
  <c r="AQ6" i="65"/>
  <c r="AP6" i="65"/>
  <c r="X6" i="65"/>
  <c r="Q6" i="65"/>
  <c r="BD6" i="65" s="1"/>
  <c r="L6" i="65"/>
  <c r="K6" i="65"/>
  <c r="BE5" i="65"/>
  <c r="BC5" i="65"/>
  <c r="BB5" i="65"/>
  <c r="BA5" i="65"/>
  <c r="AZ5" i="65"/>
  <c r="AW5" i="65"/>
  <c r="AV5" i="65"/>
  <c r="AU5" i="65"/>
  <c r="AT5" i="65"/>
  <c r="AS5" i="65"/>
  <c r="AR5" i="65"/>
  <c r="AQ5" i="65"/>
  <c r="AP5" i="65"/>
  <c r="X5" i="65"/>
  <c r="Q5" i="65"/>
  <c r="BD5" i="65" s="1"/>
  <c r="L5" i="65"/>
  <c r="K5" i="65"/>
  <c r="R4" i="65"/>
  <c r="AN4" i="65" s="1"/>
  <c r="Q4" i="65"/>
  <c r="AM4" i="65" s="1"/>
  <c r="A4" i="65"/>
  <c r="B4" i="65" s="1"/>
  <c r="C1" i="65"/>
  <c r="D1" i="65" s="1"/>
  <c r="E1" i="65" s="1"/>
  <c r="F1" i="65" s="1"/>
  <c r="G1" i="65" s="1"/>
  <c r="H1" i="65" s="1"/>
  <c r="I1" i="65" s="1"/>
  <c r="J1" i="65" s="1"/>
  <c r="K1" i="65" s="1"/>
  <c r="L1" i="65" s="1"/>
  <c r="M1" i="65" s="1"/>
  <c r="N1" i="65" s="1"/>
  <c r="O1" i="65" s="1"/>
  <c r="P1" i="65" s="1"/>
  <c r="Q1" i="65" s="1"/>
  <c r="R1" i="65" s="1"/>
  <c r="AD83" i="64"/>
  <c r="AC83" i="64"/>
  <c r="AB83" i="64"/>
  <c r="AA83" i="64"/>
  <c r="Z83" i="64"/>
  <c r="Y83" i="64"/>
  <c r="X83" i="64"/>
  <c r="AD82" i="64"/>
  <c r="AC82" i="64"/>
  <c r="AB82" i="64"/>
  <c r="AA82" i="64"/>
  <c r="Z82" i="64"/>
  <c r="Y82" i="64"/>
  <c r="X82" i="64"/>
  <c r="AD81" i="64"/>
  <c r="AC81" i="64"/>
  <c r="AB81" i="64"/>
  <c r="AA81" i="64"/>
  <c r="Z81" i="64"/>
  <c r="Y81" i="64"/>
  <c r="X81" i="64"/>
  <c r="AD80" i="64"/>
  <c r="AC80" i="64"/>
  <c r="AB80" i="64"/>
  <c r="AA80" i="64"/>
  <c r="Z80" i="64"/>
  <c r="Y80" i="64"/>
  <c r="X80" i="64"/>
  <c r="AD79" i="64"/>
  <c r="AC79" i="64"/>
  <c r="AB79" i="64"/>
  <c r="AA79" i="64"/>
  <c r="Z79" i="64"/>
  <c r="Y79" i="64"/>
  <c r="X79" i="64"/>
  <c r="AD78" i="64"/>
  <c r="AC78" i="64"/>
  <c r="AB78" i="64"/>
  <c r="AA78" i="64"/>
  <c r="Z78" i="64"/>
  <c r="Y78" i="64"/>
  <c r="X78" i="64"/>
  <c r="AD77" i="64"/>
  <c r="AC77" i="64"/>
  <c r="AB77" i="64"/>
  <c r="AA77" i="64"/>
  <c r="Z77" i="64"/>
  <c r="Y77" i="64"/>
  <c r="X77" i="64"/>
  <c r="AD76" i="64"/>
  <c r="AC76" i="64"/>
  <c r="AB76" i="64"/>
  <c r="AA76" i="64"/>
  <c r="Z76" i="64"/>
  <c r="Y76" i="64"/>
  <c r="X76" i="64"/>
  <c r="AD75" i="64"/>
  <c r="AC75" i="64"/>
  <c r="AB75" i="64"/>
  <c r="AA75" i="64"/>
  <c r="Z75" i="64"/>
  <c r="Y75" i="64"/>
  <c r="X75" i="64"/>
  <c r="AD74" i="64"/>
  <c r="AC74" i="64"/>
  <c r="AB74" i="64"/>
  <c r="AA74" i="64"/>
  <c r="Z74" i="64"/>
  <c r="Y74" i="64"/>
  <c r="X74" i="64"/>
  <c r="AD73" i="64"/>
  <c r="AC73" i="64"/>
  <c r="AB73" i="64"/>
  <c r="AA73" i="64"/>
  <c r="Z73" i="64"/>
  <c r="Y73" i="64"/>
  <c r="X73" i="64"/>
  <c r="AD72" i="64"/>
  <c r="AC72" i="64"/>
  <c r="AB72" i="64"/>
  <c r="AA72" i="64"/>
  <c r="Z72" i="64"/>
  <c r="Y72" i="64"/>
  <c r="X72" i="64"/>
  <c r="AD71" i="64"/>
  <c r="AC71" i="64"/>
  <c r="AB71" i="64"/>
  <c r="AA71" i="64"/>
  <c r="Z71" i="64"/>
  <c r="Y71" i="64"/>
  <c r="X71" i="64"/>
  <c r="AD70" i="64"/>
  <c r="AC70" i="64"/>
  <c r="AB70" i="64"/>
  <c r="AA70" i="64"/>
  <c r="Z70" i="64"/>
  <c r="Y70" i="64"/>
  <c r="X70" i="64"/>
  <c r="AD69" i="64"/>
  <c r="AC69" i="64"/>
  <c r="AB69" i="64"/>
  <c r="AA69" i="64"/>
  <c r="Z69" i="64"/>
  <c r="Y69" i="64"/>
  <c r="X69" i="64"/>
  <c r="B68" i="64"/>
  <c r="T68" i="64" s="1"/>
  <c r="AD67" i="64"/>
  <c r="AC67" i="64"/>
  <c r="AB67" i="64"/>
  <c r="AA67" i="64"/>
  <c r="Z67" i="64"/>
  <c r="Y67" i="64"/>
  <c r="X67" i="64"/>
  <c r="AD66" i="64"/>
  <c r="AC66" i="64"/>
  <c r="AB66" i="64"/>
  <c r="AA66" i="64"/>
  <c r="Z66" i="64"/>
  <c r="Y66" i="64"/>
  <c r="X66" i="64"/>
  <c r="AD65" i="64"/>
  <c r="AC65" i="64"/>
  <c r="AB65" i="64"/>
  <c r="AA65" i="64"/>
  <c r="Z65" i="64"/>
  <c r="Y65" i="64"/>
  <c r="X65" i="64"/>
  <c r="AD64" i="64"/>
  <c r="AC64" i="64"/>
  <c r="AB64" i="64"/>
  <c r="AA64" i="64"/>
  <c r="Z64" i="64"/>
  <c r="Y64" i="64"/>
  <c r="X64" i="64"/>
  <c r="B64" i="64"/>
  <c r="T64" i="64" s="1"/>
  <c r="AD63" i="64"/>
  <c r="AC63" i="64"/>
  <c r="AB63" i="64"/>
  <c r="AA63" i="64"/>
  <c r="Z63" i="64"/>
  <c r="Y63" i="64"/>
  <c r="X63" i="64"/>
  <c r="AD62" i="64"/>
  <c r="AC62" i="64"/>
  <c r="AB62" i="64"/>
  <c r="AA62" i="64"/>
  <c r="Z62" i="64"/>
  <c r="Y62" i="64"/>
  <c r="X62" i="64"/>
  <c r="AD61" i="64"/>
  <c r="AC61" i="64"/>
  <c r="AB61" i="64"/>
  <c r="AA61" i="64"/>
  <c r="Z61" i="64"/>
  <c r="Y61" i="64"/>
  <c r="X61" i="64"/>
  <c r="AD60" i="64"/>
  <c r="AC60" i="64"/>
  <c r="AB60" i="64"/>
  <c r="AA60" i="64"/>
  <c r="Z60" i="64"/>
  <c r="Y60" i="64"/>
  <c r="X60" i="64"/>
  <c r="AD59" i="64"/>
  <c r="AC59" i="64"/>
  <c r="AB59" i="64"/>
  <c r="AA59" i="64"/>
  <c r="Z59" i="64"/>
  <c r="Y59" i="64"/>
  <c r="X59" i="64"/>
  <c r="AD58" i="64"/>
  <c r="AC58" i="64"/>
  <c r="AB58" i="64"/>
  <c r="AA58" i="64"/>
  <c r="Z58" i="64"/>
  <c r="Y58" i="64"/>
  <c r="X58" i="64"/>
  <c r="G38" i="64"/>
  <c r="F38" i="64"/>
  <c r="E38" i="64"/>
  <c r="D38" i="64"/>
  <c r="C38" i="64"/>
  <c r="G37" i="64"/>
  <c r="F37" i="64"/>
  <c r="E37" i="64"/>
  <c r="D37" i="64"/>
  <c r="C37" i="64"/>
  <c r="P35" i="64"/>
  <c r="O35" i="64"/>
  <c r="J35" i="64"/>
  <c r="I35" i="64"/>
  <c r="H35" i="64"/>
  <c r="G35" i="64"/>
  <c r="F35" i="64"/>
  <c r="E35" i="64"/>
  <c r="D35" i="64"/>
  <c r="C35" i="64"/>
  <c r="P34" i="64"/>
  <c r="O34" i="64"/>
  <c r="J34" i="64"/>
  <c r="I34" i="64"/>
  <c r="H34" i="64"/>
  <c r="G34" i="64"/>
  <c r="F34" i="64"/>
  <c r="E34" i="64"/>
  <c r="D34" i="64"/>
  <c r="C34" i="64"/>
  <c r="A32" i="64"/>
  <c r="BB31" i="64"/>
  <c r="BA31" i="64"/>
  <c r="AZ31" i="64"/>
  <c r="AY31" i="64"/>
  <c r="AX31" i="64"/>
  <c r="AW31" i="64"/>
  <c r="AV31" i="64"/>
  <c r="AU31" i="64"/>
  <c r="AT31" i="64"/>
  <c r="AS31" i="64"/>
  <c r="AR31" i="64"/>
  <c r="AQ31" i="64"/>
  <c r="AP31" i="64"/>
  <c r="AO31" i="64"/>
  <c r="BE30" i="64"/>
  <c r="BC30" i="64"/>
  <c r="BB30" i="64"/>
  <c r="BA30" i="64"/>
  <c r="AZ30" i="64"/>
  <c r="AW30" i="64"/>
  <c r="AV30" i="64"/>
  <c r="AU30" i="64"/>
  <c r="AT30" i="64"/>
  <c r="AS30" i="64"/>
  <c r="AR30" i="64"/>
  <c r="AQ30" i="64"/>
  <c r="AP30" i="64"/>
  <c r="X30" i="64"/>
  <c r="W30" i="64"/>
  <c r="Q30" i="64"/>
  <c r="BD30" i="64" s="1"/>
  <c r="L30" i="64"/>
  <c r="K30" i="64"/>
  <c r="T30" i="64" s="1"/>
  <c r="BE29" i="64"/>
  <c r="BC29" i="64"/>
  <c r="BB29" i="64"/>
  <c r="BA29" i="64"/>
  <c r="AZ29" i="64"/>
  <c r="AW29" i="64"/>
  <c r="AV29" i="64"/>
  <c r="AU29" i="64"/>
  <c r="AT29" i="64"/>
  <c r="AS29" i="64"/>
  <c r="AR29" i="64"/>
  <c r="AQ29" i="64"/>
  <c r="AP29" i="64"/>
  <c r="X29" i="64"/>
  <c r="W29" i="64"/>
  <c r="Q29" i="64"/>
  <c r="L29" i="64"/>
  <c r="K29" i="64"/>
  <c r="BE28" i="64"/>
  <c r="BD28" i="64"/>
  <c r="BC28" i="64"/>
  <c r="BB28" i="64"/>
  <c r="BA28" i="64"/>
  <c r="AZ28" i="64"/>
  <c r="AY28" i="64"/>
  <c r="AX28" i="64"/>
  <c r="AW28" i="64"/>
  <c r="AV28" i="64"/>
  <c r="AU28" i="64"/>
  <c r="AT28" i="64"/>
  <c r="AS28" i="64"/>
  <c r="AR28" i="64"/>
  <c r="AQ28" i="64"/>
  <c r="AP28" i="64"/>
  <c r="X28" i="64"/>
  <c r="W28" i="64"/>
  <c r="V28" i="64"/>
  <c r="U28" i="64"/>
  <c r="T28" i="64"/>
  <c r="BE27" i="64"/>
  <c r="BC27" i="64"/>
  <c r="BB27" i="64"/>
  <c r="BA27" i="64"/>
  <c r="AZ27" i="64"/>
  <c r="AW27" i="64"/>
  <c r="AV27" i="64"/>
  <c r="AU27" i="64"/>
  <c r="AT27" i="64"/>
  <c r="AS27" i="64"/>
  <c r="AR27" i="64"/>
  <c r="AQ27" i="64"/>
  <c r="AP27" i="64"/>
  <c r="X27" i="64"/>
  <c r="W27" i="64"/>
  <c r="Q27" i="64"/>
  <c r="V27" i="64" s="1"/>
  <c r="L27" i="64"/>
  <c r="K27" i="64"/>
  <c r="AX27" i="64" s="1"/>
  <c r="BE26" i="64"/>
  <c r="BC26" i="64"/>
  <c r="BB26" i="64"/>
  <c r="BA26" i="64"/>
  <c r="AZ26" i="64"/>
  <c r="AW26" i="64"/>
  <c r="AV26" i="64"/>
  <c r="AU26" i="64"/>
  <c r="AT26" i="64"/>
  <c r="AS26" i="64"/>
  <c r="AR26" i="64"/>
  <c r="AQ26" i="64"/>
  <c r="AP26" i="64"/>
  <c r="X26" i="64"/>
  <c r="W26" i="64"/>
  <c r="Q26" i="64"/>
  <c r="L26" i="64"/>
  <c r="K26" i="64"/>
  <c r="AX26" i="64" s="1"/>
  <c r="BE25" i="64"/>
  <c r="BC25" i="64"/>
  <c r="BB25" i="64"/>
  <c r="BA25" i="64"/>
  <c r="AZ25" i="64"/>
  <c r="AW25" i="64"/>
  <c r="AV25" i="64"/>
  <c r="AU25" i="64"/>
  <c r="AT25" i="64"/>
  <c r="AS25" i="64"/>
  <c r="AR25" i="64"/>
  <c r="AQ25" i="64"/>
  <c r="AP25" i="64"/>
  <c r="X25" i="64"/>
  <c r="W25" i="64"/>
  <c r="Q25" i="64"/>
  <c r="V25" i="64" s="1"/>
  <c r="L25" i="64"/>
  <c r="K25" i="64"/>
  <c r="AX25" i="64" s="1"/>
  <c r="BE24" i="64"/>
  <c r="BD24" i="64"/>
  <c r="BC24" i="64"/>
  <c r="BB24" i="64"/>
  <c r="BA24" i="64"/>
  <c r="AZ24" i="64"/>
  <c r="AY24" i="64"/>
  <c r="AX24" i="64"/>
  <c r="AW24" i="64"/>
  <c r="AV24" i="64"/>
  <c r="AU24" i="64"/>
  <c r="AT24" i="64"/>
  <c r="AS24" i="64"/>
  <c r="AR24" i="64"/>
  <c r="AQ24" i="64"/>
  <c r="AP24" i="64"/>
  <c r="X24" i="64"/>
  <c r="W24" i="64"/>
  <c r="V24" i="64"/>
  <c r="U24" i="64"/>
  <c r="T24" i="64"/>
  <c r="BE23" i="64"/>
  <c r="BD23" i="64"/>
  <c r="BC23" i="64"/>
  <c r="BB23" i="64"/>
  <c r="BA23" i="64"/>
  <c r="AZ23" i="64"/>
  <c r="AY23" i="64"/>
  <c r="AX23" i="64"/>
  <c r="AW23" i="64"/>
  <c r="AV23" i="64"/>
  <c r="AU23" i="64"/>
  <c r="AT23" i="64"/>
  <c r="AS23" i="64"/>
  <c r="AR23" i="64"/>
  <c r="AQ23" i="64"/>
  <c r="AP23" i="64"/>
  <c r="BE22" i="64"/>
  <c r="BC22" i="64"/>
  <c r="BB22" i="64"/>
  <c r="BA22" i="64"/>
  <c r="AZ22" i="64"/>
  <c r="AW22" i="64"/>
  <c r="AV22" i="64"/>
  <c r="AU22" i="64"/>
  <c r="AT22" i="64"/>
  <c r="AS22" i="64"/>
  <c r="AR22" i="64"/>
  <c r="AQ22" i="64"/>
  <c r="AP22" i="64"/>
  <c r="X22" i="64"/>
  <c r="W22" i="64"/>
  <c r="Q22" i="64"/>
  <c r="L22" i="64"/>
  <c r="K22" i="64"/>
  <c r="BE21" i="64"/>
  <c r="BC21" i="64"/>
  <c r="BB21" i="64"/>
  <c r="BA21" i="64"/>
  <c r="AZ21" i="64"/>
  <c r="AW21" i="64"/>
  <c r="AV21" i="64"/>
  <c r="AU21" i="64"/>
  <c r="AT21" i="64"/>
  <c r="AS21" i="64"/>
  <c r="AR21" i="64"/>
  <c r="AQ21" i="64"/>
  <c r="AP21" i="64"/>
  <c r="X21" i="64"/>
  <c r="W21" i="64"/>
  <c r="Q21" i="64"/>
  <c r="L21" i="64"/>
  <c r="K21" i="64"/>
  <c r="BE20" i="64"/>
  <c r="BC20" i="64"/>
  <c r="BB20" i="64"/>
  <c r="BA20" i="64"/>
  <c r="AZ20" i="64"/>
  <c r="AW20" i="64"/>
  <c r="AV20" i="64"/>
  <c r="AU20" i="64"/>
  <c r="AT20" i="64"/>
  <c r="AS20" i="64"/>
  <c r="AR20" i="64"/>
  <c r="AQ20" i="64"/>
  <c r="AP20" i="64"/>
  <c r="X20" i="64"/>
  <c r="W20" i="64"/>
  <c r="Q20" i="64"/>
  <c r="L20" i="64"/>
  <c r="K20" i="64"/>
  <c r="BE19" i="64"/>
  <c r="BD19" i="64"/>
  <c r="BC19" i="64"/>
  <c r="BB19" i="64"/>
  <c r="BA19" i="64"/>
  <c r="AZ19" i="64"/>
  <c r="AY19" i="64"/>
  <c r="AX19" i="64"/>
  <c r="AW19" i="64"/>
  <c r="AV19" i="64"/>
  <c r="AU19" i="64"/>
  <c r="AT19" i="64"/>
  <c r="AS19" i="64"/>
  <c r="AR19" i="64"/>
  <c r="AQ19" i="64"/>
  <c r="AP19" i="64"/>
  <c r="BE18" i="64"/>
  <c r="BD18" i="64"/>
  <c r="BC18" i="64"/>
  <c r="BB18" i="64"/>
  <c r="BA18" i="64"/>
  <c r="AZ18" i="64"/>
  <c r="AY18" i="64"/>
  <c r="AX18" i="64"/>
  <c r="AW18" i="64"/>
  <c r="AV18" i="64"/>
  <c r="AU18" i="64"/>
  <c r="AT18" i="64"/>
  <c r="AS18" i="64"/>
  <c r="AR18" i="64"/>
  <c r="AQ18" i="64"/>
  <c r="AP18" i="64"/>
  <c r="BE17" i="64"/>
  <c r="BD17" i="64"/>
  <c r="BC17" i="64"/>
  <c r="BB17" i="64"/>
  <c r="BA17" i="64"/>
  <c r="AZ17" i="64"/>
  <c r="AY17" i="64"/>
  <c r="AX17" i="64"/>
  <c r="AW17" i="64"/>
  <c r="AV17" i="64"/>
  <c r="AU17" i="64"/>
  <c r="AT17" i="64"/>
  <c r="AS17" i="64"/>
  <c r="AR17" i="64"/>
  <c r="AQ17" i="64"/>
  <c r="AP17" i="64"/>
  <c r="BE16" i="64"/>
  <c r="BC16" i="64"/>
  <c r="BB16" i="64"/>
  <c r="BA16" i="64"/>
  <c r="AZ16" i="64"/>
  <c r="AW16" i="64"/>
  <c r="AV16" i="64"/>
  <c r="AU16" i="64"/>
  <c r="AT16" i="64"/>
  <c r="AS16" i="64"/>
  <c r="AR16" i="64"/>
  <c r="AQ16" i="64"/>
  <c r="AP16" i="64"/>
  <c r="X16" i="64"/>
  <c r="Q16" i="64"/>
  <c r="L16" i="64"/>
  <c r="AY16" i="64" s="1"/>
  <c r="AX16" i="64"/>
  <c r="BE15" i="64"/>
  <c r="BC15" i="64"/>
  <c r="BB15" i="64"/>
  <c r="BA15" i="64"/>
  <c r="AZ15" i="64"/>
  <c r="AX15" i="64"/>
  <c r="AW15" i="64"/>
  <c r="AV15" i="64"/>
  <c r="AU15" i="64"/>
  <c r="AT15" i="64"/>
  <c r="AS15" i="64"/>
  <c r="AR15" i="64"/>
  <c r="AQ15" i="64"/>
  <c r="AP15" i="64"/>
  <c r="X15" i="64"/>
  <c r="T15" i="64"/>
  <c r="Q15" i="64"/>
  <c r="BD15" i="64" s="1"/>
  <c r="L15" i="64"/>
  <c r="AY15" i="64" s="1"/>
  <c r="BE14" i="64"/>
  <c r="BD14" i="64"/>
  <c r="BC14" i="64"/>
  <c r="BB14" i="64"/>
  <c r="BA14" i="64"/>
  <c r="AZ14" i="64"/>
  <c r="AY14" i="64"/>
  <c r="AX14" i="64"/>
  <c r="AW14" i="64"/>
  <c r="AV14" i="64"/>
  <c r="AU14" i="64"/>
  <c r="AT14" i="64"/>
  <c r="AS14" i="64"/>
  <c r="AR14" i="64"/>
  <c r="AQ14" i="64"/>
  <c r="AP14" i="64"/>
  <c r="BE13" i="64"/>
  <c r="BC13" i="64"/>
  <c r="BB13" i="64"/>
  <c r="BA13" i="64"/>
  <c r="AZ13" i="64"/>
  <c r="AW13" i="64"/>
  <c r="AV13" i="64"/>
  <c r="AU13" i="64"/>
  <c r="AT13" i="64"/>
  <c r="AS13" i="64"/>
  <c r="AR13" i="64"/>
  <c r="AQ13" i="64"/>
  <c r="AP13" i="64"/>
  <c r="X13" i="64"/>
  <c r="Q13" i="64"/>
  <c r="V13" i="64" s="1"/>
  <c r="L13" i="64"/>
  <c r="K13" i="64"/>
  <c r="BE12" i="64"/>
  <c r="BC12" i="64"/>
  <c r="BB12" i="64"/>
  <c r="BA12" i="64"/>
  <c r="AZ12" i="64"/>
  <c r="AW12" i="64"/>
  <c r="AV12" i="64"/>
  <c r="AU12" i="64"/>
  <c r="AT12" i="64"/>
  <c r="AS12" i="64"/>
  <c r="AR12" i="64"/>
  <c r="AQ12" i="64"/>
  <c r="AP12" i="64"/>
  <c r="X12" i="64"/>
  <c r="Q12" i="64"/>
  <c r="L12" i="64"/>
  <c r="K12" i="64"/>
  <c r="BE11" i="64"/>
  <c r="BD11" i="64"/>
  <c r="BC11" i="64"/>
  <c r="BB11" i="64"/>
  <c r="BA11" i="64"/>
  <c r="AZ11" i="64"/>
  <c r="AY11" i="64"/>
  <c r="AX11" i="64"/>
  <c r="AW11" i="64"/>
  <c r="AV11" i="64"/>
  <c r="AU11" i="64"/>
  <c r="AT11" i="64"/>
  <c r="AS11" i="64"/>
  <c r="AR11" i="64"/>
  <c r="AQ11" i="64"/>
  <c r="AP11" i="64"/>
  <c r="BE10" i="64"/>
  <c r="BD10" i="64"/>
  <c r="BC10" i="64"/>
  <c r="BB10" i="64"/>
  <c r="BA10" i="64"/>
  <c r="AZ10" i="64"/>
  <c r="AY10" i="64"/>
  <c r="AX10" i="64"/>
  <c r="AW10" i="64"/>
  <c r="AV10" i="64"/>
  <c r="AU10" i="64"/>
  <c r="AT10" i="64"/>
  <c r="AS10" i="64"/>
  <c r="AR10" i="64"/>
  <c r="AQ10" i="64"/>
  <c r="AP10" i="64"/>
  <c r="BE9" i="64"/>
  <c r="BC9" i="64"/>
  <c r="BB9" i="64"/>
  <c r="BA9" i="64"/>
  <c r="AZ9" i="64"/>
  <c r="AW9" i="64"/>
  <c r="AV9" i="64"/>
  <c r="AU9" i="64"/>
  <c r="AT9" i="64"/>
  <c r="AS9" i="64"/>
  <c r="AR9" i="64"/>
  <c r="AQ9" i="64"/>
  <c r="AP9" i="64"/>
  <c r="X9" i="64"/>
  <c r="Q9" i="64"/>
  <c r="V9" i="64" s="1"/>
  <c r="L9" i="64"/>
  <c r="K9" i="64"/>
  <c r="T9" i="64" s="1"/>
  <c r="BE8" i="64"/>
  <c r="BD8" i="64"/>
  <c r="BC8" i="64"/>
  <c r="BB8" i="64"/>
  <c r="BA8" i="64"/>
  <c r="AZ8" i="64"/>
  <c r="AY8" i="64"/>
  <c r="AX8" i="64"/>
  <c r="AW8" i="64"/>
  <c r="AV8" i="64"/>
  <c r="AU8" i="64"/>
  <c r="AT8" i="64"/>
  <c r="AS8" i="64"/>
  <c r="AR8" i="64"/>
  <c r="AQ8" i="64"/>
  <c r="AP8" i="64"/>
  <c r="BE7" i="64"/>
  <c r="BD7" i="64"/>
  <c r="BC7" i="64"/>
  <c r="BB7" i="64"/>
  <c r="BA7" i="64"/>
  <c r="AZ7" i="64"/>
  <c r="AY7" i="64"/>
  <c r="AX7" i="64"/>
  <c r="AW7" i="64"/>
  <c r="AV7" i="64"/>
  <c r="AU7" i="64"/>
  <c r="AT7" i="64"/>
  <c r="AS7" i="64"/>
  <c r="AR7" i="64"/>
  <c r="AQ7" i="64"/>
  <c r="AP7" i="64"/>
  <c r="BE6" i="64"/>
  <c r="BC6" i="64"/>
  <c r="BB6" i="64"/>
  <c r="BA6" i="64"/>
  <c r="AZ6" i="64"/>
  <c r="AW6" i="64"/>
  <c r="AV6" i="64"/>
  <c r="AU6" i="64"/>
  <c r="AT6" i="64"/>
  <c r="AS6" i="64"/>
  <c r="AR6" i="64"/>
  <c r="AQ6" i="64"/>
  <c r="AP6" i="64"/>
  <c r="X6" i="64"/>
  <c r="Q6" i="64"/>
  <c r="BD6" i="64" s="1"/>
  <c r="L6" i="64"/>
  <c r="AY6" i="64" s="1"/>
  <c r="K6" i="64"/>
  <c r="T6" i="64" s="1"/>
  <c r="BE5" i="64"/>
  <c r="BC5" i="64"/>
  <c r="BB5" i="64"/>
  <c r="BA5" i="64"/>
  <c r="AZ5" i="64"/>
  <c r="AW5" i="64"/>
  <c r="AV5" i="64"/>
  <c r="AU5" i="64"/>
  <c r="AT5" i="64"/>
  <c r="AS5" i="64"/>
  <c r="AR5" i="64"/>
  <c r="AQ5" i="64"/>
  <c r="AP5" i="64"/>
  <c r="X5" i="64"/>
  <c r="Q5" i="64"/>
  <c r="BD5" i="64" s="1"/>
  <c r="L5" i="64"/>
  <c r="K5" i="64"/>
  <c r="AX5" i="64" s="1"/>
  <c r="R4" i="64"/>
  <c r="AN4" i="64" s="1"/>
  <c r="Q4" i="64"/>
  <c r="AM4" i="64" s="1"/>
  <c r="A4" i="64"/>
  <c r="B4" i="64" s="1"/>
  <c r="R3" i="64"/>
  <c r="AN3" i="64" s="1"/>
  <c r="Q3" i="64"/>
  <c r="Q3" i="65" s="1"/>
  <c r="AM3" i="65" s="1"/>
  <c r="C1" i="64"/>
  <c r="D1" i="64" s="1"/>
  <c r="E1" i="64" s="1"/>
  <c r="F1" i="64" s="1"/>
  <c r="G1" i="64" s="1"/>
  <c r="H1" i="64" s="1"/>
  <c r="I1" i="64" s="1"/>
  <c r="J1" i="64" s="1"/>
  <c r="K1" i="64" s="1"/>
  <c r="L1" i="64" s="1"/>
  <c r="M1" i="64" s="1"/>
  <c r="N1" i="64" s="1"/>
  <c r="O1" i="64" s="1"/>
  <c r="P1" i="64" s="1"/>
  <c r="Q1" i="64" s="1"/>
  <c r="R1" i="64" s="1"/>
  <c r="AA82" i="66"/>
  <c r="Z82" i="66"/>
  <c r="Y82" i="66"/>
  <c r="X82" i="66"/>
  <c r="W82" i="66"/>
  <c r="V82" i="66"/>
  <c r="U82" i="66"/>
  <c r="AA81" i="66"/>
  <c r="Z81" i="66"/>
  <c r="Y81" i="66"/>
  <c r="X81" i="66"/>
  <c r="W81" i="66"/>
  <c r="V81" i="66"/>
  <c r="U81" i="66"/>
  <c r="AA80" i="66"/>
  <c r="Z80" i="66"/>
  <c r="Y80" i="66"/>
  <c r="X80" i="66"/>
  <c r="W80" i="66"/>
  <c r="V80" i="66"/>
  <c r="U80" i="66"/>
  <c r="AA79" i="66"/>
  <c r="Z79" i="66"/>
  <c r="Y79" i="66"/>
  <c r="X79" i="66"/>
  <c r="W79" i="66"/>
  <c r="V79" i="66"/>
  <c r="U79" i="66"/>
  <c r="AA78" i="66"/>
  <c r="Z78" i="66"/>
  <c r="Y78" i="66"/>
  <c r="X78" i="66"/>
  <c r="W78" i="66"/>
  <c r="V78" i="66"/>
  <c r="U78" i="66"/>
  <c r="AA77" i="66"/>
  <c r="Z77" i="66"/>
  <c r="Y77" i="66"/>
  <c r="X77" i="66"/>
  <c r="W77" i="66"/>
  <c r="V77" i="66"/>
  <c r="U77" i="66"/>
  <c r="AA76" i="66"/>
  <c r="Z76" i="66"/>
  <c r="Y76" i="66"/>
  <c r="X76" i="66"/>
  <c r="W76" i="66"/>
  <c r="V76" i="66"/>
  <c r="U76" i="66"/>
  <c r="AA75" i="66"/>
  <c r="Z75" i="66"/>
  <c r="Y75" i="66"/>
  <c r="X75" i="66"/>
  <c r="W75" i="66"/>
  <c r="V75" i="66"/>
  <c r="U75" i="66"/>
  <c r="AA74" i="66"/>
  <c r="Z74" i="66"/>
  <c r="Y74" i="66"/>
  <c r="X74" i="66"/>
  <c r="W74" i="66"/>
  <c r="V74" i="66"/>
  <c r="U74" i="66"/>
  <c r="AA73" i="66"/>
  <c r="Z73" i="66"/>
  <c r="Y73" i="66"/>
  <c r="X73" i="66"/>
  <c r="W73" i="66"/>
  <c r="V73" i="66"/>
  <c r="U73" i="66"/>
  <c r="AA72" i="66"/>
  <c r="Z72" i="66"/>
  <c r="Y72" i="66"/>
  <c r="X72" i="66"/>
  <c r="W72" i="66"/>
  <c r="V72" i="66"/>
  <c r="U72" i="66"/>
  <c r="AA71" i="66"/>
  <c r="Z71" i="66"/>
  <c r="Y71" i="66"/>
  <c r="X71" i="66"/>
  <c r="W71" i="66"/>
  <c r="V71" i="66"/>
  <c r="U71" i="66"/>
  <c r="AA70" i="66"/>
  <c r="Z70" i="66"/>
  <c r="Y70" i="66"/>
  <c r="X70" i="66"/>
  <c r="W70" i="66"/>
  <c r="V70" i="66"/>
  <c r="U70" i="66"/>
  <c r="AA69" i="66"/>
  <c r="Z69" i="66"/>
  <c r="Y69" i="66"/>
  <c r="X69" i="66"/>
  <c r="W69" i="66"/>
  <c r="V69" i="66"/>
  <c r="U69" i="66"/>
  <c r="AA68" i="66"/>
  <c r="Z68" i="66"/>
  <c r="Y68" i="66"/>
  <c r="X68" i="66"/>
  <c r="W68" i="66"/>
  <c r="V68" i="66"/>
  <c r="U68" i="66"/>
  <c r="B67" i="66"/>
  <c r="Q67" i="66" s="1"/>
  <c r="AA66" i="66"/>
  <c r="Z66" i="66"/>
  <c r="Y66" i="66"/>
  <c r="X66" i="66"/>
  <c r="W66" i="66"/>
  <c r="V66" i="66"/>
  <c r="U66" i="66"/>
  <c r="AA65" i="66"/>
  <c r="Z65" i="66"/>
  <c r="Y65" i="66"/>
  <c r="X65" i="66"/>
  <c r="W65" i="66"/>
  <c r="V65" i="66"/>
  <c r="U65" i="66"/>
  <c r="AA64" i="66"/>
  <c r="Z64" i="66"/>
  <c r="Y64" i="66"/>
  <c r="X64" i="66"/>
  <c r="W64" i="66"/>
  <c r="V64" i="66"/>
  <c r="U64" i="66"/>
  <c r="AA63" i="66"/>
  <c r="Z63" i="66"/>
  <c r="Y63" i="66"/>
  <c r="X63" i="66"/>
  <c r="W63" i="66"/>
  <c r="V63" i="66"/>
  <c r="U63" i="66"/>
  <c r="B63" i="66"/>
  <c r="Q63" i="66" s="1"/>
  <c r="AA62" i="66"/>
  <c r="Z62" i="66"/>
  <c r="Y62" i="66"/>
  <c r="X62" i="66"/>
  <c r="W62" i="66"/>
  <c r="V62" i="66"/>
  <c r="U62" i="66"/>
  <c r="AA61" i="66"/>
  <c r="Z61" i="66"/>
  <c r="Y61" i="66"/>
  <c r="X61" i="66"/>
  <c r="W61" i="66"/>
  <c r="V61" i="66"/>
  <c r="U61" i="66"/>
  <c r="AA60" i="66"/>
  <c r="Z60" i="66"/>
  <c r="Y60" i="66"/>
  <c r="X60" i="66"/>
  <c r="W60" i="66"/>
  <c r="V60" i="66"/>
  <c r="U60" i="66"/>
  <c r="AA59" i="66"/>
  <c r="Z59" i="66"/>
  <c r="Y59" i="66"/>
  <c r="X59" i="66"/>
  <c r="W59" i="66"/>
  <c r="V59" i="66"/>
  <c r="U59" i="66"/>
  <c r="AA58" i="66"/>
  <c r="Z58" i="66"/>
  <c r="Y58" i="66"/>
  <c r="X58" i="66"/>
  <c r="W58" i="66"/>
  <c r="V58" i="66"/>
  <c r="U58" i="66"/>
  <c r="AA57" i="66"/>
  <c r="Z57" i="66"/>
  <c r="Y57" i="66"/>
  <c r="X57" i="66"/>
  <c r="W57" i="66"/>
  <c r="V57" i="66"/>
  <c r="U57" i="66"/>
  <c r="G37" i="66"/>
  <c r="F37" i="66"/>
  <c r="E37" i="66"/>
  <c r="D37" i="66"/>
  <c r="C37" i="66"/>
  <c r="G36" i="66"/>
  <c r="F36" i="66"/>
  <c r="E36" i="66"/>
  <c r="D36" i="66"/>
  <c r="C36" i="66"/>
  <c r="N34" i="66"/>
  <c r="M34" i="66"/>
  <c r="J34" i="66"/>
  <c r="I34" i="66"/>
  <c r="H34" i="66"/>
  <c r="G34" i="66"/>
  <c r="F34" i="66"/>
  <c r="E34" i="66"/>
  <c r="D34" i="66"/>
  <c r="C34" i="66"/>
  <c r="N33" i="66"/>
  <c r="M33" i="66"/>
  <c r="J33" i="66"/>
  <c r="I33" i="66"/>
  <c r="H33" i="66"/>
  <c r="G33" i="66"/>
  <c r="F33" i="66"/>
  <c r="E33" i="66"/>
  <c r="D33" i="66"/>
  <c r="C33" i="66"/>
  <c r="AU29" i="66"/>
  <c r="AT29" i="66"/>
  <c r="AQ29" i="66"/>
  <c r="AP29" i="66"/>
  <c r="AO29" i="66"/>
  <c r="AN29" i="66"/>
  <c r="AM29" i="66"/>
  <c r="AL29" i="66"/>
  <c r="AK29" i="66"/>
  <c r="AJ29" i="66"/>
  <c r="U29" i="66"/>
  <c r="T29" i="66"/>
  <c r="O29" i="66"/>
  <c r="L29" i="66"/>
  <c r="K29" i="66"/>
  <c r="Q29" i="66" s="1"/>
  <c r="AU28" i="66"/>
  <c r="AT28" i="66"/>
  <c r="AQ28" i="66"/>
  <c r="AP28" i="66"/>
  <c r="AO28" i="66"/>
  <c r="AN28" i="66"/>
  <c r="AM28" i="66"/>
  <c r="AL28" i="66"/>
  <c r="AK28" i="66"/>
  <c r="AJ28" i="66"/>
  <c r="U28" i="66"/>
  <c r="T28" i="66"/>
  <c r="O28" i="66"/>
  <c r="AV28" i="66" s="1"/>
  <c r="L28" i="66"/>
  <c r="K28" i="66"/>
  <c r="Q28" i="66" s="1"/>
  <c r="AU27" i="66"/>
  <c r="AT27" i="66"/>
  <c r="AQ27" i="66"/>
  <c r="AP27" i="66"/>
  <c r="AO27" i="66"/>
  <c r="AN27" i="66"/>
  <c r="AM27" i="66"/>
  <c r="AL27" i="66"/>
  <c r="AK27" i="66"/>
  <c r="AJ27" i="66"/>
  <c r="U27" i="66"/>
  <c r="T27" i="66"/>
  <c r="R27" i="66"/>
  <c r="Q27" i="66"/>
  <c r="AU26" i="66"/>
  <c r="AT26" i="66"/>
  <c r="AQ26" i="66"/>
  <c r="AP26" i="66"/>
  <c r="AO26" i="66"/>
  <c r="AN26" i="66"/>
  <c r="AM26" i="66"/>
  <c r="AL26" i="66"/>
  <c r="AK26" i="66"/>
  <c r="AJ26" i="66"/>
  <c r="U26" i="66"/>
  <c r="T26" i="66"/>
  <c r="O26" i="66"/>
  <c r="S26" i="66" s="1"/>
  <c r="L26" i="66"/>
  <c r="K26" i="66"/>
  <c r="AR26" i="66" s="1"/>
  <c r="AU25" i="66"/>
  <c r="AT25" i="66"/>
  <c r="AQ25" i="66"/>
  <c r="AP25" i="66"/>
  <c r="AO25" i="66"/>
  <c r="AN25" i="66"/>
  <c r="AM25" i="66"/>
  <c r="AL25" i="66"/>
  <c r="AK25" i="66"/>
  <c r="AJ25" i="66"/>
  <c r="U25" i="66"/>
  <c r="T25" i="66"/>
  <c r="O25" i="66"/>
  <c r="AV25" i="66" s="1"/>
  <c r="L25" i="66"/>
  <c r="AS25" i="66" s="1"/>
  <c r="K25" i="66"/>
  <c r="Q25" i="66" s="1"/>
  <c r="AU24" i="66"/>
  <c r="AT24" i="66"/>
  <c r="AQ24" i="66"/>
  <c r="AP24" i="66"/>
  <c r="AO24" i="66"/>
  <c r="AN24" i="66"/>
  <c r="AM24" i="66"/>
  <c r="AL24" i="66"/>
  <c r="AK24" i="66"/>
  <c r="AJ24" i="66"/>
  <c r="U24" i="66"/>
  <c r="T24" i="66"/>
  <c r="O24" i="66"/>
  <c r="L24" i="66"/>
  <c r="K24" i="66"/>
  <c r="Q24" i="66" s="1"/>
  <c r="AV23" i="66"/>
  <c r="AU23" i="66"/>
  <c r="AT23" i="66"/>
  <c r="AS23" i="66"/>
  <c r="AR23" i="66"/>
  <c r="AQ23" i="66"/>
  <c r="AP23" i="66"/>
  <c r="AO23" i="66"/>
  <c r="AN23" i="66"/>
  <c r="AM23" i="66"/>
  <c r="AL23" i="66"/>
  <c r="AK23" i="66"/>
  <c r="AJ23" i="66"/>
  <c r="U23" i="66"/>
  <c r="T23" i="66"/>
  <c r="S23" i="66"/>
  <c r="R23" i="66"/>
  <c r="Q23" i="66"/>
  <c r="AV22" i="66"/>
  <c r="AU22" i="66"/>
  <c r="AT22" i="66"/>
  <c r="AS22" i="66"/>
  <c r="AR22" i="66"/>
  <c r="AQ22" i="66"/>
  <c r="AP22" i="66"/>
  <c r="AO22" i="66"/>
  <c r="AN22" i="66"/>
  <c r="AM22" i="66"/>
  <c r="AL22" i="66"/>
  <c r="AK22" i="66"/>
  <c r="AJ22" i="66"/>
  <c r="AU21" i="66"/>
  <c r="AT21" i="66"/>
  <c r="AQ21" i="66"/>
  <c r="AP21" i="66"/>
  <c r="AO21" i="66"/>
  <c r="AN21" i="66"/>
  <c r="AM21" i="66"/>
  <c r="AL21" i="66"/>
  <c r="AK21" i="66"/>
  <c r="AJ21" i="66"/>
  <c r="U21" i="66"/>
  <c r="T21" i="66"/>
  <c r="O21" i="66"/>
  <c r="L21" i="66"/>
  <c r="K21" i="66"/>
  <c r="Q21" i="66" s="1"/>
  <c r="AU20" i="66"/>
  <c r="AT20" i="66"/>
  <c r="AQ20" i="66"/>
  <c r="AP20" i="66"/>
  <c r="AO20" i="66"/>
  <c r="AN20" i="66"/>
  <c r="AM20" i="66"/>
  <c r="AL20" i="66"/>
  <c r="AK20" i="66"/>
  <c r="AJ20" i="66"/>
  <c r="U20" i="66"/>
  <c r="T20" i="66"/>
  <c r="O20" i="66"/>
  <c r="S20" i="66" s="1"/>
  <c r="L20" i="66"/>
  <c r="AS20" i="66" s="1"/>
  <c r="K20" i="66"/>
  <c r="Q20" i="66" s="1"/>
  <c r="AU19" i="66"/>
  <c r="AT19" i="66"/>
  <c r="AQ19" i="66"/>
  <c r="AP19" i="66"/>
  <c r="AO19" i="66"/>
  <c r="AN19" i="66"/>
  <c r="AM19" i="66"/>
  <c r="AL19" i="66"/>
  <c r="AK19" i="66"/>
  <c r="AJ19" i="66"/>
  <c r="U19" i="66"/>
  <c r="T19" i="66"/>
  <c r="O19" i="66"/>
  <c r="AV19" i="66" s="1"/>
  <c r="L19" i="66"/>
  <c r="R19" i="66" s="1"/>
  <c r="K19" i="66"/>
  <c r="AV18" i="66"/>
  <c r="AU18" i="66"/>
  <c r="AT18" i="66"/>
  <c r="AS18" i="66"/>
  <c r="AR18" i="66"/>
  <c r="AQ18" i="66"/>
  <c r="AP18" i="66"/>
  <c r="AO18" i="66"/>
  <c r="AN18" i="66"/>
  <c r="AM18" i="66"/>
  <c r="AL18" i="66"/>
  <c r="AK18" i="66"/>
  <c r="AJ18" i="66"/>
  <c r="AV17" i="66"/>
  <c r="AU17" i="66"/>
  <c r="AT17" i="66"/>
  <c r="AS17" i="66"/>
  <c r="AR17" i="66"/>
  <c r="AQ17" i="66"/>
  <c r="AP17" i="66"/>
  <c r="AO17" i="66"/>
  <c r="AN17" i="66"/>
  <c r="AM17" i="66"/>
  <c r="AL17" i="66"/>
  <c r="AK17" i="66"/>
  <c r="AJ17" i="66"/>
  <c r="AV16" i="66"/>
  <c r="AU16" i="66"/>
  <c r="AT16" i="66"/>
  <c r="AS16" i="66"/>
  <c r="AR16" i="66"/>
  <c r="AQ16" i="66"/>
  <c r="AP16" i="66"/>
  <c r="AO16" i="66"/>
  <c r="AN16" i="66"/>
  <c r="AM16" i="66"/>
  <c r="AL16" i="66"/>
  <c r="AK16" i="66"/>
  <c r="AJ16" i="66"/>
  <c r="AU15" i="66"/>
  <c r="AT15" i="66"/>
  <c r="AQ15" i="66"/>
  <c r="AP15" i="66"/>
  <c r="AO15" i="66"/>
  <c r="AN15" i="66"/>
  <c r="AM15" i="66"/>
  <c r="AL15" i="66"/>
  <c r="AK15" i="66"/>
  <c r="AJ15" i="66"/>
  <c r="U15" i="66"/>
  <c r="O15" i="66"/>
  <c r="AV15" i="66" s="1"/>
  <c r="L15" i="66"/>
  <c r="K15" i="66"/>
  <c r="Q15" i="66" s="1"/>
  <c r="AU14" i="66"/>
  <c r="AT14" i="66"/>
  <c r="AR14" i="66"/>
  <c r="AQ14" i="66"/>
  <c r="AP14" i="66"/>
  <c r="AO14" i="66"/>
  <c r="AN14" i="66"/>
  <c r="AM14" i="66"/>
  <c r="AL14" i="66"/>
  <c r="AK14" i="66"/>
  <c r="AJ14" i="66"/>
  <c r="U14" i="66"/>
  <c r="Q14" i="66"/>
  <c r="O14" i="66"/>
  <c r="L14" i="66"/>
  <c r="AS14" i="66" s="1"/>
  <c r="AV13" i="66"/>
  <c r="AU13" i="66"/>
  <c r="AT13" i="66"/>
  <c r="AS13" i="66"/>
  <c r="AR13" i="66"/>
  <c r="AQ13" i="66"/>
  <c r="AP13" i="66"/>
  <c r="AO13" i="66"/>
  <c r="AN13" i="66"/>
  <c r="AM13" i="66"/>
  <c r="AL13" i="66"/>
  <c r="AK13" i="66"/>
  <c r="AJ13" i="66"/>
  <c r="U13" i="66"/>
  <c r="AU12" i="66"/>
  <c r="AT12" i="66"/>
  <c r="AQ12" i="66"/>
  <c r="AP12" i="66"/>
  <c r="AO12" i="66"/>
  <c r="AN12" i="66"/>
  <c r="AM12" i="66"/>
  <c r="AL12" i="66"/>
  <c r="AK12" i="66"/>
  <c r="AJ12" i="66"/>
  <c r="U12" i="66"/>
  <c r="O12" i="66"/>
  <c r="AV12" i="66" s="1"/>
  <c r="L12" i="66"/>
  <c r="AS12" i="66" s="1"/>
  <c r="K12" i="66"/>
  <c r="AU11" i="66"/>
  <c r="AT11" i="66"/>
  <c r="AQ11" i="66"/>
  <c r="AP11" i="66"/>
  <c r="AO11" i="66"/>
  <c r="AN11" i="66"/>
  <c r="AM11" i="66"/>
  <c r="AL11" i="66"/>
  <c r="AK11" i="66"/>
  <c r="AJ11" i="66"/>
  <c r="U11" i="66"/>
  <c r="O11" i="66"/>
  <c r="L11" i="66"/>
  <c r="AS11" i="66" s="1"/>
  <c r="K11" i="66"/>
  <c r="AV10" i="66"/>
  <c r="AU10" i="66"/>
  <c r="AT10" i="66"/>
  <c r="AS10" i="66"/>
  <c r="AR10" i="66"/>
  <c r="AQ10" i="66"/>
  <c r="AP10" i="66"/>
  <c r="AO10" i="66"/>
  <c r="AN10" i="66"/>
  <c r="AM10" i="66"/>
  <c r="AL10" i="66"/>
  <c r="AK10" i="66"/>
  <c r="AJ10" i="66"/>
  <c r="U10" i="66"/>
  <c r="S10" i="66"/>
  <c r="R10" i="66"/>
  <c r="Q10" i="66"/>
  <c r="AV9" i="66"/>
  <c r="AU9" i="66"/>
  <c r="AT9" i="66"/>
  <c r="AS9" i="66"/>
  <c r="AR9" i="66"/>
  <c r="AQ9" i="66"/>
  <c r="AP9" i="66"/>
  <c r="AO9" i="66"/>
  <c r="AN9" i="66"/>
  <c r="AM9" i="66"/>
  <c r="AL9" i="66"/>
  <c r="AK9" i="66"/>
  <c r="AJ9" i="66"/>
  <c r="U9" i="66"/>
  <c r="S9" i="66"/>
  <c r="R9" i="66"/>
  <c r="Q9" i="66"/>
  <c r="AU8" i="66"/>
  <c r="AT8" i="66"/>
  <c r="AQ8" i="66"/>
  <c r="AP8" i="66"/>
  <c r="AO8" i="66"/>
  <c r="AN8" i="66"/>
  <c r="AM8" i="66"/>
  <c r="AL8" i="66"/>
  <c r="AK8" i="66"/>
  <c r="AJ8" i="66"/>
  <c r="U8" i="66"/>
  <c r="O8" i="66"/>
  <c r="L8" i="66"/>
  <c r="AS8" i="66" s="1"/>
  <c r="K8" i="66"/>
  <c r="AV7" i="66"/>
  <c r="AU7" i="66"/>
  <c r="AT7" i="66"/>
  <c r="AS7" i="66"/>
  <c r="AR7" i="66"/>
  <c r="AQ7" i="66"/>
  <c r="AP7" i="66"/>
  <c r="AO7" i="66"/>
  <c r="AN7" i="66"/>
  <c r="AM7" i="66"/>
  <c r="AL7" i="66"/>
  <c r="AK7" i="66"/>
  <c r="AJ7" i="66"/>
  <c r="U7" i="66"/>
  <c r="S7" i="66"/>
  <c r="R7" i="66"/>
  <c r="Q7" i="66"/>
  <c r="AU6" i="66"/>
  <c r="AT6" i="66"/>
  <c r="AQ6" i="66"/>
  <c r="AP6" i="66"/>
  <c r="AO6" i="66"/>
  <c r="AN6" i="66"/>
  <c r="AM6" i="66"/>
  <c r="AL6" i="66"/>
  <c r="AK6" i="66"/>
  <c r="AJ6" i="66"/>
  <c r="U6" i="66"/>
  <c r="AV6" i="66"/>
  <c r="AS6" i="66"/>
  <c r="AU5" i="66"/>
  <c r="AT5" i="66"/>
  <c r="AQ5" i="66"/>
  <c r="AP5" i="66"/>
  <c r="AO5" i="66"/>
  <c r="AN5" i="66"/>
  <c r="AM5" i="66"/>
  <c r="AL5" i="66"/>
  <c r="AK5" i="66"/>
  <c r="AJ5" i="66"/>
  <c r="U5" i="66"/>
  <c r="O5" i="66"/>
  <c r="L5" i="66"/>
  <c r="AS5" i="66" s="1"/>
  <c r="K5" i="66"/>
  <c r="AU4" i="66"/>
  <c r="AT4" i="66"/>
  <c r="AQ4" i="66"/>
  <c r="AP4" i="66"/>
  <c r="AO4" i="66"/>
  <c r="AN4" i="66"/>
  <c r="AM4" i="66"/>
  <c r="AL4" i="66"/>
  <c r="AK4" i="66"/>
  <c r="AJ4" i="66"/>
  <c r="O4" i="66"/>
  <c r="L4" i="66"/>
  <c r="R4" i="66" s="1"/>
  <c r="K4" i="66"/>
  <c r="O3" i="66"/>
  <c r="O3" i="518" s="1"/>
  <c r="O3" i="632" s="1"/>
  <c r="AH3" i="632" s="1"/>
  <c r="A3" i="66"/>
  <c r="B3" i="66" s="1"/>
  <c r="C1" i="66"/>
  <c r="D1" i="66" s="1"/>
  <c r="E1" i="66" s="1"/>
  <c r="F1" i="66" s="1"/>
  <c r="G1" i="66" s="1"/>
  <c r="H1" i="66" s="1"/>
  <c r="I1" i="66" s="1"/>
  <c r="J1" i="66" s="1"/>
  <c r="K1" i="66" s="1"/>
  <c r="L1" i="66" s="1"/>
  <c r="M1" i="66" s="1"/>
  <c r="N1" i="66" s="1"/>
  <c r="AA82" i="63"/>
  <c r="Z82" i="63"/>
  <c r="Y82" i="63"/>
  <c r="X82" i="63"/>
  <c r="W82" i="63"/>
  <c r="V82" i="63"/>
  <c r="U82" i="63"/>
  <c r="AA81" i="63"/>
  <c r="Z81" i="63"/>
  <c r="Y81" i="63"/>
  <c r="X81" i="63"/>
  <c r="W81" i="63"/>
  <c r="V81" i="63"/>
  <c r="U81" i="63"/>
  <c r="AA80" i="63"/>
  <c r="Z80" i="63"/>
  <c r="Y80" i="63"/>
  <c r="X80" i="63"/>
  <c r="W80" i="63"/>
  <c r="V80" i="63"/>
  <c r="U80" i="63"/>
  <c r="AA79" i="63"/>
  <c r="Z79" i="63"/>
  <c r="Y79" i="63"/>
  <c r="X79" i="63"/>
  <c r="W79" i="63"/>
  <c r="V79" i="63"/>
  <c r="U79" i="63"/>
  <c r="AA78" i="63"/>
  <c r="Z78" i="63"/>
  <c r="Y78" i="63"/>
  <c r="X78" i="63"/>
  <c r="W78" i="63"/>
  <c r="V78" i="63"/>
  <c r="U78" i="63"/>
  <c r="AA77" i="63"/>
  <c r="Z77" i="63"/>
  <c r="Y77" i="63"/>
  <c r="X77" i="63"/>
  <c r="W77" i="63"/>
  <c r="V77" i="63"/>
  <c r="U77" i="63"/>
  <c r="AA76" i="63"/>
  <c r="Z76" i="63"/>
  <c r="Y76" i="63"/>
  <c r="X76" i="63"/>
  <c r="W76" i="63"/>
  <c r="V76" i="63"/>
  <c r="U76" i="63"/>
  <c r="AA75" i="63"/>
  <c r="Z75" i="63"/>
  <c r="Y75" i="63"/>
  <c r="X75" i="63"/>
  <c r="W75" i="63"/>
  <c r="V75" i="63"/>
  <c r="U75" i="63"/>
  <c r="AA74" i="63"/>
  <c r="Z74" i="63"/>
  <c r="Y74" i="63"/>
  <c r="X74" i="63"/>
  <c r="W74" i="63"/>
  <c r="V74" i="63"/>
  <c r="U74" i="63"/>
  <c r="AA73" i="63"/>
  <c r="Z73" i="63"/>
  <c r="Y73" i="63"/>
  <c r="X73" i="63"/>
  <c r="W73" i="63"/>
  <c r="V73" i="63"/>
  <c r="U73" i="63"/>
  <c r="AA72" i="63"/>
  <c r="Z72" i="63"/>
  <c r="Y72" i="63"/>
  <c r="X72" i="63"/>
  <c r="W72" i="63"/>
  <c r="V72" i="63"/>
  <c r="U72" i="63"/>
  <c r="AA71" i="63"/>
  <c r="Z71" i="63"/>
  <c r="Y71" i="63"/>
  <c r="X71" i="63"/>
  <c r="W71" i="63"/>
  <c r="V71" i="63"/>
  <c r="U71" i="63"/>
  <c r="AA70" i="63"/>
  <c r="Z70" i="63"/>
  <c r="Y70" i="63"/>
  <c r="X70" i="63"/>
  <c r="W70" i="63"/>
  <c r="V70" i="63"/>
  <c r="U70" i="63"/>
  <c r="AA69" i="63"/>
  <c r="Z69" i="63"/>
  <c r="Y69" i="63"/>
  <c r="X69" i="63"/>
  <c r="W69" i="63"/>
  <c r="V69" i="63"/>
  <c r="U69" i="63"/>
  <c r="AA68" i="63"/>
  <c r="Z68" i="63"/>
  <c r="Y68" i="63"/>
  <c r="X68" i="63"/>
  <c r="W68" i="63"/>
  <c r="V68" i="63"/>
  <c r="U68" i="63"/>
  <c r="Q67" i="63"/>
  <c r="AA66" i="63"/>
  <c r="Z66" i="63"/>
  <c r="Y66" i="63"/>
  <c r="X66" i="63"/>
  <c r="W66" i="63"/>
  <c r="V66" i="63"/>
  <c r="U66" i="63"/>
  <c r="AA65" i="63"/>
  <c r="Z65" i="63"/>
  <c r="Y65" i="63"/>
  <c r="X65" i="63"/>
  <c r="W65" i="63"/>
  <c r="V65" i="63"/>
  <c r="U65" i="63"/>
  <c r="AA64" i="63"/>
  <c r="Z64" i="63"/>
  <c r="Y64" i="63"/>
  <c r="X64" i="63"/>
  <c r="W64" i="63"/>
  <c r="V64" i="63"/>
  <c r="U64" i="63"/>
  <c r="AA63" i="63"/>
  <c r="Z63" i="63"/>
  <c r="Y63" i="63"/>
  <c r="X63" i="63"/>
  <c r="W63" i="63"/>
  <c r="V63" i="63"/>
  <c r="U63" i="63"/>
  <c r="B63" i="63"/>
  <c r="AA62" i="63"/>
  <c r="Z62" i="63"/>
  <c r="Y62" i="63"/>
  <c r="X62" i="63"/>
  <c r="W62" i="63"/>
  <c r="V62" i="63"/>
  <c r="U62" i="63"/>
  <c r="B62" i="63"/>
  <c r="AA61" i="63"/>
  <c r="Z61" i="63"/>
  <c r="Y61" i="63"/>
  <c r="X61" i="63"/>
  <c r="W61" i="63"/>
  <c r="V61" i="63"/>
  <c r="U61" i="63"/>
  <c r="AA60" i="63"/>
  <c r="Z60" i="63"/>
  <c r="Y60" i="63"/>
  <c r="X60" i="63"/>
  <c r="W60" i="63"/>
  <c r="V60" i="63"/>
  <c r="U60" i="63"/>
  <c r="N60" i="63"/>
  <c r="M60" i="63"/>
  <c r="AA59" i="63"/>
  <c r="Z59" i="63"/>
  <c r="Y59" i="63"/>
  <c r="X59" i="63"/>
  <c r="W59" i="63"/>
  <c r="V59" i="63"/>
  <c r="U59" i="63"/>
  <c r="N59" i="63"/>
  <c r="M59" i="63"/>
  <c r="AA58" i="63"/>
  <c r="Z58" i="63"/>
  <c r="Y58" i="63"/>
  <c r="X58" i="63"/>
  <c r="W58" i="63"/>
  <c r="V58" i="63"/>
  <c r="U58" i="63"/>
  <c r="N58" i="63"/>
  <c r="M58" i="63"/>
  <c r="AA57" i="63"/>
  <c r="Z57" i="63"/>
  <c r="Y57" i="63"/>
  <c r="X57" i="63"/>
  <c r="W57" i="63"/>
  <c r="V57" i="63"/>
  <c r="U57" i="63"/>
  <c r="N57" i="63"/>
  <c r="M57" i="63"/>
  <c r="N56" i="63"/>
  <c r="M56" i="63"/>
  <c r="N55" i="63"/>
  <c r="M55" i="63"/>
  <c r="G37" i="63"/>
  <c r="F37" i="63"/>
  <c r="E37" i="63"/>
  <c r="D37" i="63"/>
  <c r="C37" i="63"/>
  <c r="G36" i="63"/>
  <c r="F36" i="63"/>
  <c r="E36" i="63"/>
  <c r="D36" i="63"/>
  <c r="C36" i="63"/>
  <c r="N34" i="63"/>
  <c r="M34" i="63"/>
  <c r="J34" i="63"/>
  <c r="I34" i="63"/>
  <c r="H34" i="63"/>
  <c r="G34" i="63"/>
  <c r="F34" i="63"/>
  <c r="E34" i="63"/>
  <c r="D34" i="63"/>
  <c r="C34" i="63"/>
  <c r="N33" i="63"/>
  <c r="M33" i="63"/>
  <c r="J33" i="63"/>
  <c r="I33" i="63"/>
  <c r="H33" i="63"/>
  <c r="G33" i="63"/>
  <c r="F33" i="63"/>
  <c r="E33" i="63"/>
  <c r="D33" i="63"/>
  <c r="C33" i="63"/>
  <c r="AU29" i="63"/>
  <c r="AT29" i="63"/>
  <c r="AQ29" i="63"/>
  <c r="AP29" i="63"/>
  <c r="AO29" i="63"/>
  <c r="AN29" i="63"/>
  <c r="AM29" i="63"/>
  <c r="AL29" i="63"/>
  <c r="AK29" i="63"/>
  <c r="AJ29" i="63"/>
  <c r="U29" i="63"/>
  <c r="T29" i="63"/>
  <c r="O29" i="63"/>
  <c r="S29" i="63" s="1"/>
  <c r="L29" i="63"/>
  <c r="K29" i="63"/>
  <c r="Q29" i="63" s="1"/>
  <c r="AU28" i="63"/>
  <c r="AT28" i="63"/>
  <c r="AQ28" i="63"/>
  <c r="AP28" i="63"/>
  <c r="AO28" i="63"/>
  <c r="AN28" i="63"/>
  <c r="AM28" i="63"/>
  <c r="AL28" i="63"/>
  <c r="AK28" i="63"/>
  <c r="AJ28" i="63"/>
  <c r="U28" i="63"/>
  <c r="T28" i="63"/>
  <c r="O28" i="63"/>
  <c r="S28" i="63" s="1"/>
  <c r="L28" i="63"/>
  <c r="R28" i="63" s="1"/>
  <c r="K28" i="63"/>
  <c r="Q28" i="63" s="1"/>
  <c r="AU27" i="63"/>
  <c r="AT27" i="63"/>
  <c r="AQ27" i="63"/>
  <c r="AP27" i="63"/>
  <c r="AO27" i="63"/>
  <c r="AN27" i="63"/>
  <c r="AM27" i="63"/>
  <c r="AL27" i="63"/>
  <c r="AK27" i="63"/>
  <c r="AJ27" i="63"/>
  <c r="U27" i="63"/>
  <c r="T27" i="63"/>
  <c r="O27" i="63"/>
  <c r="L27" i="63"/>
  <c r="K27" i="63"/>
  <c r="AU26" i="63"/>
  <c r="AT26" i="63"/>
  <c r="AQ26" i="63"/>
  <c r="AP26" i="63"/>
  <c r="AO26" i="63"/>
  <c r="AN26" i="63"/>
  <c r="AM26" i="63"/>
  <c r="AL26" i="63"/>
  <c r="AK26" i="63"/>
  <c r="AJ26" i="63"/>
  <c r="U26" i="63"/>
  <c r="T26" i="63"/>
  <c r="O26" i="63"/>
  <c r="L26" i="63"/>
  <c r="K26" i="63"/>
  <c r="Q26" i="63" s="1"/>
  <c r="AU25" i="63"/>
  <c r="AT25" i="63"/>
  <c r="AQ25" i="63"/>
  <c r="AP25" i="63"/>
  <c r="AO25" i="63"/>
  <c r="AN25" i="63"/>
  <c r="AM25" i="63"/>
  <c r="AL25" i="63"/>
  <c r="AK25" i="63"/>
  <c r="AJ25" i="63"/>
  <c r="U25" i="63"/>
  <c r="T25" i="63"/>
  <c r="O25" i="63"/>
  <c r="L25" i="63"/>
  <c r="K25" i="63"/>
  <c r="Q25" i="63" s="1"/>
  <c r="AU24" i="63"/>
  <c r="AT24" i="63"/>
  <c r="AQ24" i="63"/>
  <c r="AP24" i="63"/>
  <c r="AO24" i="63"/>
  <c r="AN24" i="63"/>
  <c r="AM24" i="63"/>
  <c r="AL24" i="63"/>
  <c r="AK24" i="63"/>
  <c r="AJ24" i="63"/>
  <c r="U24" i="63"/>
  <c r="T24" i="63"/>
  <c r="O24" i="63"/>
  <c r="AV24" i="63" s="1"/>
  <c r="L24" i="63"/>
  <c r="R24" i="63" s="1"/>
  <c r="K24" i="63"/>
  <c r="Q24" i="63" s="1"/>
  <c r="AU23" i="63"/>
  <c r="AT23" i="63"/>
  <c r="AQ23" i="63"/>
  <c r="AP23" i="63"/>
  <c r="AO23" i="63"/>
  <c r="AN23" i="63"/>
  <c r="AM23" i="63"/>
  <c r="AL23" i="63"/>
  <c r="AK23" i="63"/>
  <c r="AJ23" i="63"/>
  <c r="U23" i="63"/>
  <c r="T23" i="63"/>
  <c r="O23" i="63"/>
  <c r="L23" i="63"/>
  <c r="K23" i="63"/>
  <c r="AV22" i="63"/>
  <c r="AU22" i="63"/>
  <c r="AT22" i="63"/>
  <c r="AS22" i="63"/>
  <c r="AR22" i="63"/>
  <c r="AQ22" i="63"/>
  <c r="AP22" i="63"/>
  <c r="AO22" i="63"/>
  <c r="AN22" i="63"/>
  <c r="AM22" i="63"/>
  <c r="AL22" i="63"/>
  <c r="AK22" i="63"/>
  <c r="AJ22" i="63"/>
  <c r="AU21" i="63"/>
  <c r="AT21" i="63"/>
  <c r="AQ21" i="63"/>
  <c r="AP21" i="63"/>
  <c r="AO21" i="63"/>
  <c r="AN21" i="63"/>
  <c r="AM21" i="63"/>
  <c r="AL21" i="63"/>
  <c r="AK21" i="63"/>
  <c r="AJ21" i="63"/>
  <c r="U21" i="63"/>
  <c r="T21" i="63"/>
  <c r="O21" i="63"/>
  <c r="L21" i="63"/>
  <c r="K21" i="63"/>
  <c r="Q21" i="63" s="1"/>
  <c r="AU20" i="63"/>
  <c r="AT20" i="63"/>
  <c r="AQ20" i="63"/>
  <c r="AP20" i="63"/>
  <c r="AO20" i="63"/>
  <c r="AN20" i="63"/>
  <c r="AM20" i="63"/>
  <c r="AL20" i="63"/>
  <c r="AK20" i="63"/>
  <c r="AJ20" i="63"/>
  <c r="U20" i="63"/>
  <c r="T20" i="63"/>
  <c r="O20" i="63"/>
  <c r="S20" i="63" s="1"/>
  <c r="L20" i="63"/>
  <c r="AS20" i="63" s="1"/>
  <c r="K20" i="63"/>
  <c r="AR20" i="63" s="1"/>
  <c r="AU19" i="63"/>
  <c r="AT19" i="63"/>
  <c r="AQ19" i="63"/>
  <c r="AP19" i="63"/>
  <c r="AO19" i="63"/>
  <c r="AN19" i="63"/>
  <c r="AM19" i="63"/>
  <c r="AL19" i="63"/>
  <c r="AK19" i="63"/>
  <c r="AJ19" i="63"/>
  <c r="U19" i="63"/>
  <c r="T19" i="63"/>
  <c r="O19" i="63"/>
  <c r="AV19" i="63" s="1"/>
  <c r="L19" i="63"/>
  <c r="K19" i="63"/>
  <c r="Q19" i="63" s="1"/>
  <c r="AV18" i="63"/>
  <c r="AU18" i="63"/>
  <c r="AT18" i="63"/>
  <c r="AS18" i="63"/>
  <c r="AR18" i="63"/>
  <c r="AQ18" i="63"/>
  <c r="AP18" i="63"/>
  <c r="AO18" i="63"/>
  <c r="AN18" i="63"/>
  <c r="AM18" i="63"/>
  <c r="AL18" i="63"/>
  <c r="AK18" i="63"/>
  <c r="AJ18" i="63"/>
  <c r="AV17" i="63"/>
  <c r="AU17" i="63"/>
  <c r="AT17" i="63"/>
  <c r="AS17" i="63"/>
  <c r="AR17" i="63"/>
  <c r="AQ17" i="63"/>
  <c r="AP17" i="63"/>
  <c r="AO17" i="63"/>
  <c r="AN17" i="63"/>
  <c r="AM17" i="63"/>
  <c r="AL17" i="63"/>
  <c r="AK17" i="63"/>
  <c r="AJ17" i="63"/>
  <c r="AV16" i="63"/>
  <c r="AU16" i="63"/>
  <c r="AT16" i="63"/>
  <c r="AS16" i="63"/>
  <c r="AR16" i="63"/>
  <c r="AQ16" i="63"/>
  <c r="AP16" i="63"/>
  <c r="AO16" i="63"/>
  <c r="AN16" i="63"/>
  <c r="AM16" i="63"/>
  <c r="AL16" i="63"/>
  <c r="AK16" i="63"/>
  <c r="AJ16" i="63"/>
  <c r="AU15" i="63"/>
  <c r="AT15" i="63"/>
  <c r="AQ15" i="63"/>
  <c r="AP15" i="63"/>
  <c r="AO15" i="63"/>
  <c r="AN15" i="63"/>
  <c r="AM15" i="63"/>
  <c r="AL15" i="63"/>
  <c r="AK15" i="63"/>
  <c r="AJ15" i="63"/>
  <c r="U15" i="63"/>
  <c r="O15" i="63"/>
  <c r="AV15" i="63" s="1"/>
  <c r="L15" i="63"/>
  <c r="R15" i="63" s="1"/>
  <c r="K15" i="63"/>
  <c r="AR15" i="63" s="1"/>
  <c r="AU14" i="63"/>
  <c r="AT14" i="63"/>
  <c r="AR14" i="63"/>
  <c r="AQ14" i="63"/>
  <c r="AP14" i="63"/>
  <c r="AO14" i="63"/>
  <c r="AN14" i="63"/>
  <c r="AM14" i="63"/>
  <c r="AL14" i="63"/>
  <c r="AK14" i="63"/>
  <c r="AJ14" i="63"/>
  <c r="U14" i="63"/>
  <c r="Q14" i="63"/>
  <c r="O14" i="63"/>
  <c r="L14" i="63"/>
  <c r="R14" i="63" s="1"/>
  <c r="AV13" i="63"/>
  <c r="AU13" i="63"/>
  <c r="AT13" i="63"/>
  <c r="AS13" i="63"/>
  <c r="AR13" i="63"/>
  <c r="AQ13" i="63"/>
  <c r="AP13" i="63"/>
  <c r="AO13" i="63"/>
  <c r="AN13" i="63"/>
  <c r="AM13" i="63"/>
  <c r="AL13" i="63"/>
  <c r="AK13" i="63"/>
  <c r="AJ13" i="63"/>
  <c r="U13" i="63"/>
  <c r="AU12" i="63"/>
  <c r="AT12" i="63"/>
  <c r="AQ12" i="63"/>
  <c r="AP12" i="63"/>
  <c r="AO12" i="63"/>
  <c r="AN12" i="63"/>
  <c r="AM12" i="63"/>
  <c r="AL12" i="63"/>
  <c r="AK12" i="63"/>
  <c r="AJ12" i="63"/>
  <c r="U12" i="63"/>
  <c r="O12" i="63"/>
  <c r="AV12" i="63" s="1"/>
  <c r="L12" i="63"/>
  <c r="R12" i="63" s="1"/>
  <c r="K12" i="63"/>
  <c r="AU11" i="63"/>
  <c r="AT11" i="63"/>
  <c r="AQ11" i="63"/>
  <c r="AP11" i="63"/>
  <c r="AO11" i="63"/>
  <c r="AN11" i="63"/>
  <c r="AM11" i="63"/>
  <c r="AL11" i="63"/>
  <c r="AK11" i="63"/>
  <c r="AJ11" i="63"/>
  <c r="U11" i="63"/>
  <c r="O11" i="63"/>
  <c r="L11" i="63"/>
  <c r="R11" i="63" s="1"/>
  <c r="K11" i="63"/>
  <c r="AV10" i="63"/>
  <c r="AU10" i="63"/>
  <c r="AT10" i="63"/>
  <c r="AS10" i="63"/>
  <c r="AR10" i="63"/>
  <c r="AQ10" i="63"/>
  <c r="AP10" i="63"/>
  <c r="AO10" i="63"/>
  <c r="AN10" i="63"/>
  <c r="AM10" i="63"/>
  <c r="AL10" i="63"/>
  <c r="AK10" i="63"/>
  <c r="AJ10" i="63"/>
  <c r="AV9" i="63"/>
  <c r="AU9" i="63"/>
  <c r="AT9" i="63"/>
  <c r="AS9" i="63"/>
  <c r="AR9" i="63"/>
  <c r="AQ9" i="63"/>
  <c r="AP9" i="63"/>
  <c r="AO9" i="63"/>
  <c r="AN9" i="63"/>
  <c r="AM9" i="63"/>
  <c r="AL9" i="63"/>
  <c r="AK9" i="63"/>
  <c r="AJ9" i="63"/>
  <c r="AU8" i="63"/>
  <c r="AT8" i="63"/>
  <c r="AQ8" i="63"/>
  <c r="AP8" i="63"/>
  <c r="AO8" i="63"/>
  <c r="AN8" i="63"/>
  <c r="AM8" i="63"/>
  <c r="AL8" i="63"/>
  <c r="AK8" i="63"/>
  <c r="AJ8" i="63"/>
  <c r="U8" i="63"/>
  <c r="O8" i="63"/>
  <c r="L8" i="63"/>
  <c r="R8" i="63" s="1"/>
  <c r="K8" i="63"/>
  <c r="AV7" i="63"/>
  <c r="AU7" i="63"/>
  <c r="AT7" i="63"/>
  <c r="AS7" i="63"/>
  <c r="AR7" i="63"/>
  <c r="AQ7" i="63"/>
  <c r="AP7" i="63"/>
  <c r="AO7" i="63"/>
  <c r="AN7" i="63"/>
  <c r="AM7" i="63"/>
  <c r="AL7" i="63"/>
  <c r="AK7" i="63"/>
  <c r="AJ7" i="63"/>
  <c r="AU6" i="63"/>
  <c r="AT6" i="63"/>
  <c r="AS6" i="63"/>
  <c r="AR6" i="63"/>
  <c r="AQ6" i="63"/>
  <c r="AP6" i="63"/>
  <c r="AO6" i="63"/>
  <c r="AN6" i="63"/>
  <c r="AM6" i="63"/>
  <c r="AL6" i="63"/>
  <c r="AK6" i="63"/>
  <c r="AJ6" i="63"/>
  <c r="U6" i="63"/>
  <c r="R6" i="63"/>
  <c r="O6" i="63"/>
  <c r="AU5" i="63"/>
  <c r="AT5" i="63"/>
  <c r="AQ5" i="63"/>
  <c r="AP5" i="63"/>
  <c r="AO5" i="63"/>
  <c r="AN5" i="63"/>
  <c r="AM5" i="63"/>
  <c r="AL5" i="63"/>
  <c r="AK5" i="63"/>
  <c r="AJ5" i="63"/>
  <c r="U5" i="63"/>
  <c r="O5" i="63"/>
  <c r="S5" i="63" s="1"/>
  <c r="L5" i="63"/>
  <c r="AS5" i="63" s="1"/>
  <c r="K5" i="63"/>
  <c r="AU4" i="63"/>
  <c r="AT4" i="63"/>
  <c r="AQ4" i="63"/>
  <c r="AP4" i="63"/>
  <c r="AO4" i="63"/>
  <c r="AN4" i="63"/>
  <c r="AM4" i="63"/>
  <c r="AL4" i="63"/>
  <c r="AK4" i="63"/>
  <c r="AJ4" i="63"/>
  <c r="O4" i="63"/>
  <c r="AV4" i="63" s="1"/>
  <c r="L4" i="63"/>
  <c r="AS4" i="63" s="1"/>
  <c r="K4" i="63"/>
  <c r="AH3" i="63"/>
  <c r="A3" i="63"/>
  <c r="C1" i="63"/>
  <c r="D1" i="63" s="1"/>
  <c r="E1" i="63" s="1"/>
  <c r="F1" i="63" s="1"/>
  <c r="G1" i="63" s="1"/>
  <c r="H1" i="63" s="1"/>
  <c r="I1" i="63" s="1"/>
  <c r="J1" i="63" s="1"/>
  <c r="K1" i="63" s="1"/>
  <c r="L1" i="63" s="1"/>
  <c r="M1" i="63" s="1"/>
  <c r="N1" i="63" s="1"/>
  <c r="O1" i="63" s="1"/>
  <c r="AD84" i="663"/>
  <c r="AC84" i="663"/>
  <c r="AB84" i="663"/>
  <c r="AA84" i="663"/>
  <c r="Z84" i="663"/>
  <c r="Y84" i="663"/>
  <c r="X84" i="663"/>
  <c r="AD83" i="663"/>
  <c r="AC83" i="663"/>
  <c r="AB83" i="663"/>
  <c r="AA83" i="663"/>
  <c r="Z83" i="663"/>
  <c r="Y83" i="663"/>
  <c r="X83" i="663"/>
  <c r="AD82" i="663"/>
  <c r="AC82" i="663"/>
  <c r="AB82" i="663"/>
  <c r="AA82" i="663"/>
  <c r="Z82" i="663"/>
  <c r="Y82" i="663"/>
  <c r="X82" i="663"/>
  <c r="AD81" i="663"/>
  <c r="AC81" i="663"/>
  <c r="AB81" i="663"/>
  <c r="AA81" i="663"/>
  <c r="Z81" i="663"/>
  <c r="Y81" i="663"/>
  <c r="X81" i="663"/>
  <c r="AD80" i="663"/>
  <c r="AC80" i="663"/>
  <c r="AB80" i="663"/>
  <c r="AA80" i="663"/>
  <c r="Z80" i="663"/>
  <c r="Y80" i="663"/>
  <c r="X80" i="663"/>
  <c r="AD79" i="663"/>
  <c r="AC79" i="663"/>
  <c r="AB79" i="663"/>
  <c r="AA79" i="663"/>
  <c r="Z79" i="663"/>
  <c r="Y79" i="663"/>
  <c r="X79" i="663"/>
  <c r="AD78" i="663"/>
  <c r="AC78" i="663"/>
  <c r="AB78" i="663"/>
  <c r="AA78" i="663"/>
  <c r="Z78" i="663"/>
  <c r="Y78" i="663"/>
  <c r="X78" i="663"/>
  <c r="AD77" i="663"/>
  <c r="AC77" i="663"/>
  <c r="AB77" i="663"/>
  <c r="AA77" i="663"/>
  <c r="Z77" i="663"/>
  <c r="Y77" i="663"/>
  <c r="X77" i="663"/>
  <c r="AD76" i="663"/>
  <c r="AC76" i="663"/>
  <c r="AB76" i="663"/>
  <c r="AA76" i="663"/>
  <c r="Z76" i="663"/>
  <c r="Y76" i="663"/>
  <c r="X76" i="663"/>
  <c r="AD75" i="663"/>
  <c r="AC75" i="663"/>
  <c r="AB75" i="663"/>
  <c r="AA75" i="663"/>
  <c r="Z75" i="663"/>
  <c r="Y75" i="663"/>
  <c r="X75" i="663"/>
  <c r="AD74" i="663"/>
  <c r="AC74" i="663"/>
  <c r="AB74" i="663"/>
  <c r="AA74" i="663"/>
  <c r="Z74" i="663"/>
  <c r="Y74" i="663"/>
  <c r="X74" i="663"/>
  <c r="AD73" i="663"/>
  <c r="AC73" i="663"/>
  <c r="AB73" i="663"/>
  <c r="AA73" i="663"/>
  <c r="Z73" i="663"/>
  <c r="Y73" i="663"/>
  <c r="X73" i="663"/>
  <c r="AD72" i="663"/>
  <c r="AC72" i="663"/>
  <c r="AB72" i="663"/>
  <c r="AA72" i="663"/>
  <c r="Z72" i="663"/>
  <c r="Y72" i="663"/>
  <c r="AD71" i="663"/>
  <c r="AC71" i="663"/>
  <c r="AB71" i="663"/>
  <c r="AA71" i="663"/>
  <c r="Z71" i="663"/>
  <c r="Y71" i="663"/>
  <c r="X71" i="663"/>
  <c r="AD70" i="663"/>
  <c r="AC70" i="663"/>
  <c r="AB70" i="663"/>
  <c r="AA70" i="663"/>
  <c r="Z70" i="663"/>
  <c r="Y70" i="663"/>
  <c r="X70" i="663"/>
  <c r="AD69" i="663"/>
  <c r="AC69" i="663"/>
  <c r="AB69" i="663"/>
  <c r="AA69" i="663"/>
  <c r="Z69" i="663"/>
  <c r="Y69" i="663"/>
  <c r="X69" i="663"/>
  <c r="T69" i="663"/>
  <c r="AD68" i="663"/>
  <c r="AC68" i="663"/>
  <c r="AB68" i="663"/>
  <c r="AA68" i="663"/>
  <c r="Z68" i="663"/>
  <c r="Y68" i="663"/>
  <c r="X68" i="663"/>
  <c r="AD67" i="663"/>
  <c r="AC67" i="663"/>
  <c r="AB67" i="663"/>
  <c r="AA67" i="663"/>
  <c r="Z67" i="663"/>
  <c r="Y67" i="663"/>
  <c r="X67" i="663"/>
  <c r="AD66" i="663"/>
  <c r="AC66" i="663"/>
  <c r="AB66" i="663"/>
  <c r="AA66" i="663"/>
  <c r="Z66" i="663"/>
  <c r="Y66" i="663"/>
  <c r="X66" i="663"/>
  <c r="AD65" i="663"/>
  <c r="AC65" i="663"/>
  <c r="AB65" i="663"/>
  <c r="AA65" i="663"/>
  <c r="Z65" i="663"/>
  <c r="Y65" i="663"/>
  <c r="X65" i="663"/>
  <c r="AD64" i="663"/>
  <c r="AC64" i="663"/>
  <c r="AB64" i="663"/>
  <c r="AA64" i="663"/>
  <c r="Z64" i="663"/>
  <c r="Y64" i="663"/>
  <c r="X64" i="663"/>
  <c r="AD63" i="663"/>
  <c r="AC63" i="663"/>
  <c r="AB63" i="663"/>
  <c r="AA63" i="663"/>
  <c r="Z63" i="663"/>
  <c r="Y63" i="663"/>
  <c r="X63" i="663"/>
  <c r="AD62" i="663"/>
  <c r="AC62" i="663"/>
  <c r="AB62" i="663"/>
  <c r="AA62" i="663"/>
  <c r="Z62" i="663"/>
  <c r="Y62" i="663"/>
  <c r="X62" i="663"/>
  <c r="AD61" i="663"/>
  <c r="AC61" i="663"/>
  <c r="AB61" i="663"/>
  <c r="AA61" i="663"/>
  <c r="Z61" i="663"/>
  <c r="Y61" i="663"/>
  <c r="X61" i="663"/>
  <c r="AD60" i="663"/>
  <c r="AC60" i="663"/>
  <c r="AB60" i="663"/>
  <c r="AA60" i="663"/>
  <c r="Z60" i="663"/>
  <c r="Y60" i="663"/>
  <c r="X60" i="663"/>
  <c r="AD59" i="663"/>
  <c r="AC59" i="663"/>
  <c r="AB59" i="663"/>
  <c r="AA59" i="663"/>
  <c r="Z59" i="663"/>
  <c r="Y59" i="663"/>
  <c r="X59" i="663"/>
  <c r="J39" i="663"/>
  <c r="I39" i="663"/>
  <c r="H39" i="663"/>
  <c r="G39" i="663"/>
  <c r="F39" i="663"/>
  <c r="E39" i="663"/>
  <c r="D39" i="663"/>
  <c r="C39" i="663"/>
  <c r="G38" i="663"/>
  <c r="F38" i="663"/>
  <c r="E38" i="663"/>
  <c r="D38" i="663"/>
  <c r="C38" i="663"/>
  <c r="P36" i="663"/>
  <c r="O36" i="663"/>
  <c r="J36" i="663"/>
  <c r="I36" i="663"/>
  <c r="H36" i="663"/>
  <c r="G36" i="663"/>
  <c r="F36" i="663"/>
  <c r="E36" i="663"/>
  <c r="D36" i="663"/>
  <c r="C36" i="663"/>
  <c r="A32" i="663"/>
  <c r="BE30" i="663"/>
  <c r="BC30" i="663"/>
  <c r="BB30" i="663"/>
  <c r="BA30" i="663"/>
  <c r="AZ30" i="663"/>
  <c r="AW30" i="663"/>
  <c r="AV30" i="663"/>
  <c r="AU30" i="663"/>
  <c r="AT30" i="663"/>
  <c r="AS30" i="663"/>
  <c r="AR30" i="663"/>
  <c r="AQ30" i="663"/>
  <c r="AP30" i="663"/>
  <c r="X30" i="663"/>
  <c r="W30" i="663"/>
  <c r="Q30" i="663"/>
  <c r="V30" i="663" s="1"/>
  <c r="L30" i="663"/>
  <c r="AY30" i="663" s="1"/>
  <c r="K30" i="663"/>
  <c r="AX30" i="663" s="1"/>
  <c r="BE29" i="663"/>
  <c r="BC29" i="663"/>
  <c r="BB29" i="663"/>
  <c r="BA29" i="663"/>
  <c r="AZ29" i="663"/>
  <c r="AW29" i="663"/>
  <c r="AV29" i="663"/>
  <c r="AU29" i="663"/>
  <c r="AT29" i="663"/>
  <c r="AS29" i="663"/>
  <c r="AR29" i="663"/>
  <c r="AQ29" i="663"/>
  <c r="AP29" i="663"/>
  <c r="X29" i="663"/>
  <c r="W29" i="663"/>
  <c r="Q29" i="663"/>
  <c r="V29" i="663" s="1"/>
  <c r="L29" i="663"/>
  <c r="AY29" i="663" s="1"/>
  <c r="K29" i="663"/>
  <c r="AX29" i="663" s="1"/>
  <c r="BE28" i="663"/>
  <c r="BC28" i="663"/>
  <c r="BB28" i="663"/>
  <c r="BA28" i="663"/>
  <c r="AZ28" i="663"/>
  <c r="AW28" i="663"/>
  <c r="AV28" i="663"/>
  <c r="AU28" i="663"/>
  <c r="AT28" i="663"/>
  <c r="AS28" i="663"/>
  <c r="AR28" i="663"/>
  <c r="AQ28" i="663"/>
  <c r="AP28" i="663"/>
  <c r="X28" i="663"/>
  <c r="W28" i="663"/>
  <c r="Q28" i="663"/>
  <c r="V28" i="663" s="1"/>
  <c r="L28" i="663"/>
  <c r="AY28" i="663" s="1"/>
  <c r="K28" i="663"/>
  <c r="AX28" i="663" s="1"/>
  <c r="BE27" i="663"/>
  <c r="BC27" i="663"/>
  <c r="BB27" i="663"/>
  <c r="BA27" i="663"/>
  <c r="AZ27" i="663"/>
  <c r="AW27" i="663"/>
  <c r="AV27" i="663"/>
  <c r="AU27" i="663"/>
  <c r="AT27" i="663"/>
  <c r="AS27" i="663"/>
  <c r="AR27" i="663"/>
  <c r="AQ27" i="663"/>
  <c r="AP27" i="663"/>
  <c r="X27" i="663"/>
  <c r="W27" i="663"/>
  <c r="Q27" i="663"/>
  <c r="V27" i="663" s="1"/>
  <c r="L27" i="663"/>
  <c r="AY27" i="663" s="1"/>
  <c r="K27" i="663"/>
  <c r="AX27" i="663" s="1"/>
  <c r="BE26" i="663"/>
  <c r="BC26" i="663"/>
  <c r="BB26" i="663"/>
  <c r="BA26" i="663"/>
  <c r="AZ26" i="663"/>
  <c r="AW26" i="663"/>
  <c r="AV26" i="663"/>
  <c r="AU26" i="663"/>
  <c r="AT26" i="663"/>
  <c r="AS26" i="663"/>
  <c r="AR26" i="663"/>
  <c r="AQ26" i="663"/>
  <c r="AP26" i="663"/>
  <c r="X26" i="663"/>
  <c r="W26" i="663"/>
  <c r="Q26" i="663"/>
  <c r="V26" i="663" s="1"/>
  <c r="L26" i="663"/>
  <c r="AY26" i="663" s="1"/>
  <c r="K26" i="663"/>
  <c r="AX26" i="663" s="1"/>
  <c r="BE25" i="663"/>
  <c r="BC25" i="663"/>
  <c r="BB25" i="663"/>
  <c r="BA25" i="663"/>
  <c r="AZ25" i="663"/>
  <c r="AW25" i="663"/>
  <c r="AV25" i="663"/>
  <c r="AU25" i="663"/>
  <c r="AT25" i="663"/>
  <c r="AS25" i="663"/>
  <c r="AR25" i="663"/>
  <c r="AQ25" i="663"/>
  <c r="AP25" i="663"/>
  <c r="X25" i="663"/>
  <c r="W25" i="663"/>
  <c r="Q25" i="663"/>
  <c r="V25" i="663" s="1"/>
  <c r="L25" i="663"/>
  <c r="AY25" i="663" s="1"/>
  <c r="K25" i="663"/>
  <c r="AX25" i="663" s="1"/>
  <c r="BE24" i="663"/>
  <c r="BC24" i="663"/>
  <c r="BB24" i="663"/>
  <c r="BA24" i="663"/>
  <c r="AZ24" i="663"/>
  <c r="AW24" i="663"/>
  <c r="AV24" i="663"/>
  <c r="AU24" i="663"/>
  <c r="AT24" i="663"/>
  <c r="AS24" i="663"/>
  <c r="AR24" i="663"/>
  <c r="AQ24" i="663"/>
  <c r="AP24" i="663"/>
  <c r="X24" i="663"/>
  <c r="W24" i="663"/>
  <c r="Q24" i="663"/>
  <c r="V24" i="663" s="1"/>
  <c r="L24" i="663"/>
  <c r="AY24" i="663" s="1"/>
  <c r="K24" i="663"/>
  <c r="AX24" i="663" s="1"/>
  <c r="BE23" i="663"/>
  <c r="BD23" i="663"/>
  <c r="BC23" i="663"/>
  <c r="BB23" i="663"/>
  <c r="BA23" i="663"/>
  <c r="AZ23" i="663"/>
  <c r="AY23" i="663"/>
  <c r="AX23" i="663"/>
  <c r="AW23" i="663"/>
  <c r="AV23" i="663"/>
  <c r="AU23" i="663"/>
  <c r="AT23" i="663"/>
  <c r="AS23" i="663"/>
  <c r="AR23" i="663"/>
  <c r="AQ23" i="663"/>
  <c r="AP23" i="663"/>
  <c r="BE22" i="663"/>
  <c r="BC22" i="663"/>
  <c r="BB22" i="663"/>
  <c r="BA22" i="663"/>
  <c r="AZ22" i="663"/>
  <c r="AW22" i="663"/>
  <c r="AV22" i="663"/>
  <c r="AU22" i="663"/>
  <c r="AT22" i="663"/>
  <c r="AS22" i="663"/>
  <c r="AR22" i="663"/>
  <c r="AQ22" i="663"/>
  <c r="AP22" i="663"/>
  <c r="X22" i="663"/>
  <c r="W22" i="663"/>
  <c r="Q22" i="663"/>
  <c r="V22" i="663" s="1"/>
  <c r="L22" i="663"/>
  <c r="AY22" i="663" s="1"/>
  <c r="K22" i="663"/>
  <c r="AX22" i="663" s="1"/>
  <c r="BE21" i="663"/>
  <c r="BC21" i="663"/>
  <c r="BB21" i="663"/>
  <c r="BA21" i="663"/>
  <c r="AZ21" i="663"/>
  <c r="AW21" i="663"/>
  <c r="AV21" i="663"/>
  <c r="AU21" i="663"/>
  <c r="AT21" i="663"/>
  <c r="AS21" i="663"/>
  <c r="AR21" i="663"/>
  <c r="AQ21" i="663"/>
  <c r="AP21" i="663"/>
  <c r="X21" i="663"/>
  <c r="W21" i="663"/>
  <c r="Q21" i="663"/>
  <c r="V21" i="663" s="1"/>
  <c r="L21" i="663"/>
  <c r="AY21" i="663" s="1"/>
  <c r="K21" i="663"/>
  <c r="AX21" i="663" s="1"/>
  <c r="BE20" i="663"/>
  <c r="BC20" i="663"/>
  <c r="BB20" i="663"/>
  <c r="BA20" i="663"/>
  <c r="AZ20" i="663"/>
  <c r="AW20" i="663"/>
  <c r="AV20" i="663"/>
  <c r="AU20" i="663"/>
  <c r="AT20" i="663"/>
  <c r="AS20" i="663"/>
  <c r="AR20" i="663"/>
  <c r="AQ20" i="663"/>
  <c r="AP20" i="663"/>
  <c r="X20" i="663"/>
  <c r="W20" i="663"/>
  <c r="Q20" i="663"/>
  <c r="BD20" i="663" s="1"/>
  <c r="L20" i="663"/>
  <c r="AY20" i="663" s="1"/>
  <c r="K20" i="663"/>
  <c r="AX20" i="663" s="1"/>
  <c r="BE19" i="663"/>
  <c r="BD19" i="663"/>
  <c r="BC19" i="663"/>
  <c r="BB19" i="663"/>
  <c r="BA19" i="663"/>
  <c r="AZ19" i="663"/>
  <c r="AY19" i="663"/>
  <c r="AX19" i="663"/>
  <c r="AW19" i="663"/>
  <c r="AV19" i="663"/>
  <c r="AU19" i="663"/>
  <c r="AT19" i="663"/>
  <c r="AS19" i="663"/>
  <c r="AR19" i="663"/>
  <c r="AQ19" i="663"/>
  <c r="AP19" i="663"/>
  <c r="BE18" i="663"/>
  <c r="BD18" i="663"/>
  <c r="BC18" i="663"/>
  <c r="BB18" i="663"/>
  <c r="BA18" i="663"/>
  <c r="AZ18" i="663"/>
  <c r="AY18" i="663"/>
  <c r="AX18" i="663"/>
  <c r="AW18" i="663"/>
  <c r="AV18" i="663"/>
  <c r="AU18" i="663"/>
  <c r="AT18" i="663"/>
  <c r="AS18" i="663"/>
  <c r="AR18" i="663"/>
  <c r="AQ18" i="663"/>
  <c r="AP18" i="663"/>
  <c r="BE17" i="663"/>
  <c r="BD17" i="663"/>
  <c r="BC17" i="663"/>
  <c r="BB17" i="663"/>
  <c r="BA17" i="663"/>
  <c r="AZ17" i="663"/>
  <c r="AY17" i="663"/>
  <c r="AX17" i="663"/>
  <c r="AW17" i="663"/>
  <c r="AV17" i="663"/>
  <c r="AU17" i="663"/>
  <c r="AT17" i="663"/>
  <c r="AS17" i="663"/>
  <c r="AR17" i="663"/>
  <c r="AQ17" i="663"/>
  <c r="AP17" i="663"/>
  <c r="BE16" i="663"/>
  <c r="BC16" i="663"/>
  <c r="BB16" i="663"/>
  <c r="BA16" i="663"/>
  <c r="AZ16" i="663"/>
  <c r="AW16" i="663"/>
  <c r="AV16" i="663"/>
  <c r="AU16" i="663"/>
  <c r="AT16" i="663"/>
  <c r="AS16" i="663"/>
  <c r="AR16" i="663"/>
  <c r="AQ16" i="663"/>
  <c r="AP16" i="663"/>
  <c r="X16" i="663"/>
  <c r="Q16" i="663"/>
  <c r="V16" i="663" s="1"/>
  <c r="L16" i="663"/>
  <c r="AY16" i="663" s="1"/>
  <c r="K16" i="663"/>
  <c r="AX16" i="663" s="1"/>
  <c r="BE15" i="663"/>
  <c r="BC15" i="663"/>
  <c r="BB15" i="663"/>
  <c r="BA15" i="663"/>
  <c r="AZ15" i="663"/>
  <c r="AX15" i="663"/>
  <c r="AW15" i="663"/>
  <c r="AV15" i="663"/>
  <c r="AU15" i="663"/>
  <c r="AT15" i="663"/>
  <c r="AS15" i="663"/>
  <c r="AR15" i="663"/>
  <c r="AQ15" i="663"/>
  <c r="AP15" i="663"/>
  <c r="X15" i="663"/>
  <c r="T15" i="663"/>
  <c r="Q15" i="663"/>
  <c r="BD15" i="663" s="1"/>
  <c r="L15" i="663"/>
  <c r="AY15" i="663" s="1"/>
  <c r="BE14" i="663"/>
  <c r="BD14" i="663"/>
  <c r="BC14" i="663"/>
  <c r="BB14" i="663"/>
  <c r="BA14" i="663"/>
  <c r="AZ14" i="663"/>
  <c r="AY14" i="663"/>
  <c r="AX14" i="663"/>
  <c r="AW14" i="663"/>
  <c r="AV14" i="663"/>
  <c r="AU14" i="663"/>
  <c r="AT14" i="663"/>
  <c r="AS14" i="663"/>
  <c r="AR14" i="663"/>
  <c r="AQ14" i="663"/>
  <c r="AP14" i="663"/>
  <c r="BE13" i="663"/>
  <c r="BC13" i="663"/>
  <c r="BB13" i="663"/>
  <c r="BA13" i="663"/>
  <c r="AZ13" i="663"/>
  <c r="AW13" i="663"/>
  <c r="AV13" i="663"/>
  <c r="AU13" i="663"/>
  <c r="AT13" i="663"/>
  <c r="AS13" i="663"/>
  <c r="AR13" i="663"/>
  <c r="AQ13" i="663"/>
  <c r="AP13" i="663"/>
  <c r="X13" i="663"/>
  <c r="Q13" i="663"/>
  <c r="BD13" i="663" s="1"/>
  <c r="L13" i="663"/>
  <c r="AY13" i="663" s="1"/>
  <c r="K13" i="663"/>
  <c r="AX13" i="663" s="1"/>
  <c r="BE12" i="663"/>
  <c r="BC12" i="663"/>
  <c r="BB12" i="663"/>
  <c r="BA12" i="663"/>
  <c r="AZ12" i="663"/>
  <c r="AW12" i="663"/>
  <c r="AV12" i="663"/>
  <c r="AU12" i="663"/>
  <c r="AT12" i="663"/>
  <c r="AS12" i="663"/>
  <c r="AR12" i="663"/>
  <c r="AQ12" i="663"/>
  <c r="AP12" i="663"/>
  <c r="X12" i="663"/>
  <c r="Q12" i="663"/>
  <c r="BD12" i="663" s="1"/>
  <c r="L12" i="663"/>
  <c r="AY12" i="663" s="1"/>
  <c r="K12" i="663"/>
  <c r="AX12" i="663" s="1"/>
  <c r="BE11" i="663"/>
  <c r="BD11" i="663"/>
  <c r="BC11" i="663"/>
  <c r="BB11" i="663"/>
  <c r="BA11" i="663"/>
  <c r="AZ11" i="663"/>
  <c r="AY11" i="663"/>
  <c r="AX11" i="663"/>
  <c r="AW11" i="663"/>
  <c r="AV11" i="663"/>
  <c r="AU11" i="663"/>
  <c r="AT11" i="663"/>
  <c r="AS11" i="663"/>
  <c r="AR11" i="663"/>
  <c r="AQ11" i="663"/>
  <c r="AP11" i="663"/>
  <c r="BE10" i="663"/>
  <c r="BD10" i="663"/>
  <c r="BC10" i="663"/>
  <c r="BB10" i="663"/>
  <c r="BA10" i="663"/>
  <c r="AZ10" i="663"/>
  <c r="AY10" i="663"/>
  <c r="AX10" i="663"/>
  <c r="AW10" i="663"/>
  <c r="AV10" i="663"/>
  <c r="AU10" i="663"/>
  <c r="AT10" i="663"/>
  <c r="AS10" i="663"/>
  <c r="AR10" i="663"/>
  <c r="AQ10" i="663"/>
  <c r="AP10" i="663"/>
  <c r="BE9" i="663"/>
  <c r="BC9" i="663"/>
  <c r="BB9" i="663"/>
  <c r="BA9" i="663"/>
  <c r="AZ9" i="663"/>
  <c r="AW9" i="663"/>
  <c r="AV9" i="663"/>
  <c r="AU9" i="663"/>
  <c r="AT9" i="663"/>
  <c r="AS9" i="663"/>
  <c r="AR9" i="663"/>
  <c r="AQ9" i="663"/>
  <c r="AP9" i="663"/>
  <c r="X9" i="663"/>
  <c r="Q9" i="663"/>
  <c r="V9" i="663" s="1"/>
  <c r="L9" i="663"/>
  <c r="AY9" i="663" s="1"/>
  <c r="K9" i="663"/>
  <c r="AX9" i="663" s="1"/>
  <c r="BE8" i="663"/>
  <c r="BC8" i="663"/>
  <c r="BB8" i="663"/>
  <c r="BA8" i="663"/>
  <c r="AZ8" i="663"/>
  <c r="AX8" i="663"/>
  <c r="AW8" i="663"/>
  <c r="AV8" i="663"/>
  <c r="AU8" i="663"/>
  <c r="AT8" i="663"/>
  <c r="AS8" i="663"/>
  <c r="AR8" i="663"/>
  <c r="AQ8" i="663"/>
  <c r="AP8" i="663"/>
  <c r="AY8" i="663"/>
  <c r="BE7" i="663"/>
  <c r="BC7" i="663"/>
  <c r="BB7" i="663"/>
  <c r="BA7" i="663"/>
  <c r="AZ7" i="663"/>
  <c r="AW7" i="663"/>
  <c r="AV7" i="663"/>
  <c r="AU7" i="663"/>
  <c r="AT7" i="663"/>
  <c r="AS7" i="663"/>
  <c r="AR7" i="663"/>
  <c r="AQ7" i="663"/>
  <c r="AP7" i="663"/>
  <c r="X7" i="663"/>
  <c r="Q7" i="663"/>
  <c r="V7" i="663" s="1"/>
  <c r="L7" i="663"/>
  <c r="U7" i="663" s="1"/>
  <c r="K7" i="663"/>
  <c r="AX7" i="663" s="1"/>
  <c r="BE6" i="663"/>
  <c r="BC6" i="663"/>
  <c r="BB6" i="663"/>
  <c r="BA6" i="663"/>
  <c r="AZ6" i="663"/>
  <c r="AW6" i="663"/>
  <c r="AV6" i="663"/>
  <c r="AU6" i="663"/>
  <c r="AT6" i="663"/>
  <c r="AS6" i="663"/>
  <c r="AR6" i="663"/>
  <c r="AQ6" i="663"/>
  <c r="AP6" i="663"/>
  <c r="X6" i="663"/>
  <c r="Q6" i="663"/>
  <c r="BD6" i="663" s="1"/>
  <c r="L6" i="663"/>
  <c r="AY6" i="663" s="1"/>
  <c r="K6" i="663"/>
  <c r="AX6" i="663" s="1"/>
  <c r="BE5" i="663"/>
  <c r="BC5" i="663"/>
  <c r="BB5" i="663"/>
  <c r="BA5" i="663"/>
  <c r="AZ5" i="663"/>
  <c r="AW5" i="663"/>
  <c r="AV5" i="663"/>
  <c r="AU5" i="663"/>
  <c r="AT5" i="663"/>
  <c r="AS5" i="663"/>
  <c r="AR5" i="663"/>
  <c r="AQ5" i="663"/>
  <c r="AP5" i="663"/>
  <c r="X5" i="663"/>
  <c r="Q5" i="663"/>
  <c r="BD5" i="663" s="1"/>
  <c r="L5" i="663"/>
  <c r="AY5" i="663" s="1"/>
  <c r="K5" i="663"/>
  <c r="AX5" i="663" s="1"/>
  <c r="R4" i="663"/>
  <c r="Q4" i="663"/>
  <c r="A4" i="663"/>
  <c r="B4" i="663" s="1"/>
  <c r="AO3" i="663"/>
  <c r="AN3" i="663"/>
  <c r="C1" i="663"/>
  <c r="D1" i="663" s="1"/>
  <c r="E1" i="663" s="1"/>
  <c r="F1" i="663" s="1"/>
  <c r="G1" i="663" s="1"/>
  <c r="H1" i="663" s="1"/>
  <c r="I1" i="663" s="1"/>
  <c r="U23" i="654"/>
  <c r="T23" i="654"/>
  <c r="S23" i="654"/>
  <c r="R23" i="654"/>
  <c r="N23" i="654"/>
  <c r="M23" i="654"/>
  <c r="L23" i="654"/>
  <c r="K23" i="654"/>
  <c r="U22" i="654"/>
  <c r="T22" i="654"/>
  <c r="S22" i="654"/>
  <c r="R22" i="654"/>
  <c r="N22" i="654"/>
  <c r="M22" i="654"/>
  <c r="L22" i="654"/>
  <c r="K22" i="654"/>
  <c r="U21" i="654"/>
  <c r="T21" i="654"/>
  <c r="S21" i="654"/>
  <c r="R21" i="654"/>
  <c r="N21" i="654"/>
  <c r="M21" i="654"/>
  <c r="L21" i="654"/>
  <c r="K21" i="654"/>
  <c r="AA18" i="654"/>
  <c r="Z18" i="654"/>
  <c r="Y18" i="654"/>
  <c r="X18" i="654"/>
  <c r="G18" i="654"/>
  <c r="F18" i="654"/>
  <c r="E18" i="654"/>
  <c r="D18" i="654"/>
  <c r="AA17" i="654"/>
  <c r="Z17" i="654"/>
  <c r="Y17" i="654"/>
  <c r="X17" i="654"/>
  <c r="G17" i="654"/>
  <c r="F17" i="654"/>
  <c r="E17" i="654"/>
  <c r="D17" i="654"/>
  <c r="G16" i="654"/>
  <c r="F16" i="654"/>
  <c r="E16" i="654"/>
  <c r="D16" i="654"/>
  <c r="G15" i="654"/>
  <c r="F15" i="654"/>
  <c r="E15" i="654"/>
  <c r="D15" i="654"/>
  <c r="G14" i="654"/>
  <c r="F14" i="654"/>
  <c r="E14" i="654"/>
  <c r="D14" i="654"/>
  <c r="G13" i="654"/>
  <c r="F13" i="654"/>
  <c r="E13" i="654"/>
  <c r="D13" i="654"/>
  <c r="G12" i="654"/>
  <c r="G23" i="654" s="1"/>
  <c r="F12" i="654"/>
  <c r="F23" i="654" s="1"/>
  <c r="E12" i="654"/>
  <c r="E23" i="654" s="1"/>
  <c r="D12" i="654"/>
  <c r="G11" i="654"/>
  <c r="F11" i="654"/>
  <c r="E11" i="654"/>
  <c r="D11" i="654"/>
  <c r="G10" i="654"/>
  <c r="F10" i="654"/>
  <c r="E10" i="654"/>
  <c r="D10" i="654"/>
  <c r="G9" i="654"/>
  <c r="F9" i="654"/>
  <c r="E9" i="654"/>
  <c r="D9" i="654"/>
  <c r="G8" i="654"/>
  <c r="G22" i="654" s="1"/>
  <c r="F8" i="654"/>
  <c r="F22" i="654" s="1"/>
  <c r="E8" i="654"/>
  <c r="E22" i="654" s="1"/>
  <c r="D8" i="654"/>
  <c r="D22" i="654" s="1"/>
  <c r="G7" i="654"/>
  <c r="F7" i="654"/>
  <c r="E7" i="654"/>
  <c r="D7" i="654"/>
  <c r="G6" i="654"/>
  <c r="F6" i="654"/>
  <c r="E6" i="654"/>
  <c r="D6" i="654"/>
  <c r="G5" i="654"/>
  <c r="F5" i="654"/>
  <c r="E5" i="654"/>
  <c r="D5" i="654"/>
  <c r="G4" i="654"/>
  <c r="G21" i="654" s="1"/>
  <c r="F4" i="654"/>
  <c r="F21" i="654" s="1"/>
  <c r="E4" i="654"/>
  <c r="E21" i="654" s="1"/>
  <c r="D4" i="654"/>
  <c r="D21" i="654" s="1"/>
  <c r="U3" i="654"/>
  <c r="T3" i="654"/>
  <c r="S3" i="654"/>
  <c r="R3" i="654"/>
  <c r="Q3" i="654"/>
  <c r="G3" i="654"/>
  <c r="F3" i="654"/>
  <c r="E3" i="654"/>
  <c r="D3" i="654"/>
  <c r="C3" i="654"/>
  <c r="A3" i="654"/>
  <c r="B3" i="654" s="1"/>
  <c r="C1" i="654"/>
  <c r="D1" i="654" s="1"/>
  <c r="E1" i="654" s="1"/>
  <c r="F1" i="654" s="1"/>
  <c r="G1" i="654" s="1"/>
  <c r="D23" i="654" l="1"/>
  <c r="L1" i="663"/>
  <c r="M1" i="663" s="1"/>
  <c r="N1" i="663" s="1"/>
  <c r="O1" i="663" s="1"/>
  <c r="P1" i="663" s="1"/>
  <c r="J1" i="663"/>
  <c r="K1" i="663" s="1"/>
  <c r="AA10" i="654"/>
  <c r="V15" i="664"/>
  <c r="AS17" i="632"/>
  <c r="S12" i="63"/>
  <c r="T25" i="664"/>
  <c r="V6" i="663"/>
  <c r="M3" i="513"/>
  <c r="AF3" i="513" s="1"/>
  <c r="Q20" i="63"/>
  <c r="O24" i="569"/>
  <c r="AR24" i="569" s="1"/>
  <c r="T30" i="664"/>
  <c r="AC3" i="568"/>
  <c r="U5" i="663"/>
  <c r="S15" i="63"/>
  <c r="O4" i="569"/>
  <c r="AR4" i="569" s="1"/>
  <c r="K5" i="569"/>
  <c r="AN5" i="569" s="1"/>
  <c r="O8" i="569"/>
  <c r="AR8" i="569" s="1"/>
  <c r="L15" i="569"/>
  <c r="AO15" i="569" s="1"/>
  <c r="U27" i="65"/>
  <c r="AG4" i="570"/>
  <c r="P4" i="571"/>
  <c r="AH4" i="571" s="1"/>
  <c r="V13" i="663"/>
  <c r="L28" i="569"/>
  <c r="AO28" i="569" s="1"/>
  <c r="O29" i="569"/>
  <c r="AR29" i="569" s="1"/>
  <c r="T28" i="664"/>
  <c r="N3" i="632"/>
  <c r="AG3" i="632" s="1"/>
  <c r="AV29" i="63"/>
  <c r="L4" i="569"/>
  <c r="AO4" i="569" s="1"/>
  <c r="K6" i="569"/>
  <c r="AN6" i="569" s="1"/>
  <c r="L24" i="569"/>
  <c r="AO24" i="569" s="1"/>
  <c r="K20" i="570"/>
  <c r="AT20" i="570" s="1"/>
  <c r="Q21" i="570"/>
  <c r="AZ21" i="570" s="1"/>
  <c r="K22" i="570"/>
  <c r="AT22" i="570" s="1"/>
  <c r="L25" i="570"/>
  <c r="AU25" i="570" s="1"/>
  <c r="L27" i="570"/>
  <c r="AU27" i="570" s="1"/>
  <c r="Q29" i="570"/>
  <c r="AZ29" i="570" s="1"/>
  <c r="L6" i="571"/>
  <c r="AU6" i="571" s="1"/>
  <c r="L9" i="571"/>
  <c r="AU9" i="571" s="1"/>
  <c r="U13" i="65"/>
  <c r="K21" i="571"/>
  <c r="AT21" i="571" s="1"/>
  <c r="Q29" i="571"/>
  <c r="AZ29" i="571" s="1"/>
  <c r="AX16" i="664"/>
  <c r="Q16" i="570"/>
  <c r="AZ16" i="570" s="1"/>
  <c r="Q9" i="571"/>
  <c r="AZ9" i="571" s="1"/>
  <c r="L12" i="571"/>
  <c r="AU12" i="571" s="1"/>
  <c r="Q16" i="571"/>
  <c r="AZ16" i="571" s="1"/>
  <c r="Q27" i="571"/>
  <c r="AZ27" i="571" s="1"/>
  <c r="V5" i="663"/>
  <c r="U16" i="663"/>
  <c r="L5" i="569"/>
  <c r="AO5" i="569" s="1"/>
  <c r="O14" i="569"/>
  <c r="AR14" i="569" s="1"/>
  <c r="L21" i="569"/>
  <c r="AO21" i="569" s="1"/>
  <c r="L26" i="569"/>
  <c r="AO26" i="569" s="1"/>
  <c r="O27" i="569"/>
  <c r="AR27" i="569" s="1"/>
  <c r="L9" i="570"/>
  <c r="AU9" i="570" s="1"/>
  <c r="K12" i="570"/>
  <c r="AT12" i="570" s="1"/>
  <c r="K5" i="571"/>
  <c r="AT5" i="571" s="1"/>
  <c r="Q12" i="571"/>
  <c r="AZ12" i="571" s="1"/>
  <c r="Q15" i="571"/>
  <c r="AZ15" i="571" s="1"/>
  <c r="Q24" i="571"/>
  <c r="AZ24" i="571" s="1"/>
  <c r="Q26" i="571"/>
  <c r="AZ26" i="571" s="1"/>
  <c r="Q30" i="571"/>
  <c r="AZ30" i="571" s="1"/>
  <c r="AY7" i="663"/>
  <c r="V12" i="663"/>
  <c r="K11" i="569"/>
  <c r="AN11" i="569" s="1"/>
  <c r="S15" i="66"/>
  <c r="K19" i="569"/>
  <c r="AN19" i="569" s="1"/>
  <c r="L21" i="570"/>
  <c r="AU21" i="570" s="1"/>
  <c r="Q26" i="570"/>
  <c r="AZ26" i="570" s="1"/>
  <c r="L29" i="570"/>
  <c r="AU29" i="570" s="1"/>
  <c r="Q13" i="571"/>
  <c r="AZ13" i="571" s="1"/>
  <c r="L20" i="571"/>
  <c r="AU20" i="571" s="1"/>
  <c r="U26" i="65"/>
  <c r="L29" i="571"/>
  <c r="AU29" i="571" s="1"/>
  <c r="N29" i="568"/>
  <c r="AQ29" i="568" s="1"/>
  <c r="H29" i="568"/>
  <c r="AK29" i="568" s="1"/>
  <c r="D29" i="568"/>
  <c r="AG29" i="568" s="1"/>
  <c r="J28" i="568"/>
  <c r="AM28" i="568" s="1"/>
  <c r="F28" i="568"/>
  <c r="AI28" i="568" s="1"/>
  <c r="N27" i="568"/>
  <c r="AQ27" i="568" s="1"/>
  <c r="H27" i="568"/>
  <c r="AK27" i="568" s="1"/>
  <c r="D27" i="568"/>
  <c r="AG27" i="568" s="1"/>
  <c r="J26" i="568"/>
  <c r="AM26" i="568" s="1"/>
  <c r="F26" i="568"/>
  <c r="AI26" i="568" s="1"/>
  <c r="N25" i="568"/>
  <c r="AQ25" i="568" s="1"/>
  <c r="H25" i="568"/>
  <c r="AK25" i="568" s="1"/>
  <c r="D25" i="568"/>
  <c r="AG25" i="568" s="1"/>
  <c r="M24" i="568"/>
  <c r="AP24" i="568" s="1"/>
  <c r="G24" i="568"/>
  <c r="AJ24" i="568" s="1"/>
  <c r="C24" i="568"/>
  <c r="AF24" i="568" s="1"/>
  <c r="I23" i="568"/>
  <c r="AL23" i="568" s="1"/>
  <c r="E23" i="568"/>
  <c r="AH23" i="568" s="1"/>
  <c r="N21" i="568"/>
  <c r="AQ21" i="568" s="1"/>
  <c r="H21" i="568"/>
  <c r="AK21" i="568" s="1"/>
  <c r="D21" i="568"/>
  <c r="AG21" i="568" s="1"/>
  <c r="K20" i="568"/>
  <c r="AN20" i="568" s="1"/>
  <c r="G20" i="568"/>
  <c r="AJ20" i="568" s="1"/>
  <c r="C20" i="568"/>
  <c r="AF20" i="568" s="1"/>
  <c r="I19" i="568"/>
  <c r="AL19" i="568" s="1"/>
  <c r="E19" i="568"/>
  <c r="AH19" i="568" s="1"/>
  <c r="J18" i="568"/>
  <c r="AM18" i="568" s="1"/>
  <c r="F18" i="568"/>
  <c r="AI18" i="568" s="1"/>
  <c r="M17" i="568"/>
  <c r="AP17" i="568" s="1"/>
  <c r="G17" i="568"/>
  <c r="AJ17" i="568" s="1"/>
  <c r="C17" i="568"/>
  <c r="AF17" i="568" s="1"/>
  <c r="N16" i="568"/>
  <c r="AQ16" i="568" s="1"/>
  <c r="H16" i="568"/>
  <c r="AK16" i="568" s="1"/>
  <c r="D16" i="568"/>
  <c r="AG16" i="568" s="1"/>
  <c r="J15" i="568"/>
  <c r="AM15" i="568" s="1"/>
  <c r="F15" i="568"/>
  <c r="AI15" i="568" s="1"/>
  <c r="N14" i="568"/>
  <c r="AQ14" i="568" s="1"/>
  <c r="I14" i="568"/>
  <c r="AL14" i="568" s="1"/>
  <c r="E14" i="568"/>
  <c r="AH14" i="568" s="1"/>
  <c r="N13" i="568"/>
  <c r="AQ13" i="568" s="1"/>
  <c r="J13" i="568"/>
  <c r="AM13" i="568" s="1"/>
  <c r="F13" i="568"/>
  <c r="AI13" i="568" s="1"/>
  <c r="N12" i="568"/>
  <c r="AQ12" i="568" s="1"/>
  <c r="H12" i="568"/>
  <c r="AK12" i="568" s="1"/>
  <c r="D12" i="568"/>
  <c r="AG12" i="568" s="1"/>
  <c r="J11" i="568"/>
  <c r="AM11" i="568" s="1"/>
  <c r="F11" i="568"/>
  <c r="AI11" i="568" s="1"/>
  <c r="O10" i="568"/>
  <c r="AR10" i="568" s="1"/>
  <c r="K10" i="568"/>
  <c r="AN10" i="568" s="1"/>
  <c r="G10" i="568"/>
  <c r="AJ10" i="568" s="1"/>
  <c r="C10" i="568"/>
  <c r="AF10" i="568" s="1"/>
  <c r="L9" i="568"/>
  <c r="AO9" i="568" s="1"/>
  <c r="H9" i="568"/>
  <c r="AK9" i="568" s="1"/>
  <c r="D9" i="568"/>
  <c r="AG9" i="568" s="1"/>
  <c r="J8" i="568"/>
  <c r="AM8" i="568" s="1"/>
  <c r="F8" i="568"/>
  <c r="AI8" i="568" s="1"/>
  <c r="O7" i="568"/>
  <c r="AR7" i="568" s="1"/>
  <c r="K7" i="568"/>
  <c r="AN7" i="568" s="1"/>
  <c r="G7" i="568"/>
  <c r="AJ7" i="568" s="1"/>
  <c r="C7" i="568"/>
  <c r="AF7" i="568" s="1"/>
  <c r="K6" i="568"/>
  <c r="AN6" i="568" s="1"/>
  <c r="G6" i="568"/>
  <c r="AJ6" i="568" s="1"/>
  <c r="C6" i="568"/>
  <c r="AF6" i="568" s="1"/>
  <c r="I5" i="568"/>
  <c r="AL5" i="568" s="1"/>
  <c r="E5" i="568"/>
  <c r="AH5" i="568" s="1"/>
  <c r="M4" i="568"/>
  <c r="AP4" i="568" s="1"/>
  <c r="G4" i="568"/>
  <c r="AJ4" i="568" s="1"/>
  <c r="C4" i="568"/>
  <c r="AF4" i="568" s="1"/>
  <c r="I29" i="568"/>
  <c r="AL29" i="568" s="1"/>
  <c r="C29" i="568"/>
  <c r="AF29" i="568" s="1"/>
  <c r="H28" i="568"/>
  <c r="AK28" i="568" s="1"/>
  <c r="C28" i="568"/>
  <c r="AF28" i="568" s="1"/>
  <c r="G27" i="568"/>
  <c r="AJ27" i="568" s="1"/>
  <c r="N26" i="568"/>
  <c r="AQ26" i="568" s="1"/>
  <c r="G26" i="568"/>
  <c r="AJ26" i="568" s="1"/>
  <c r="M25" i="568"/>
  <c r="AP25" i="568" s="1"/>
  <c r="F25" i="568"/>
  <c r="AI25" i="568" s="1"/>
  <c r="N24" i="568"/>
  <c r="AQ24" i="568" s="1"/>
  <c r="F24" i="568"/>
  <c r="AI24" i="568" s="1"/>
  <c r="M23" i="568"/>
  <c r="AP23" i="568" s="1"/>
  <c r="F23" i="568"/>
  <c r="AI23" i="568" s="1"/>
  <c r="M21" i="568"/>
  <c r="AP21" i="568" s="1"/>
  <c r="F21" i="568"/>
  <c r="AI21" i="568" s="1"/>
  <c r="M20" i="568"/>
  <c r="AP20" i="568" s="1"/>
  <c r="F20" i="568"/>
  <c r="AI20" i="568" s="1"/>
  <c r="M19" i="568"/>
  <c r="AP19" i="568" s="1"/>
  <c r="F19" i="568"/>
  <c r="AI19" i="568" s="1"/>
  <c r="I18" i="568"/>
  <c r="AL18" i="568" s="1"/>
  <c r="D18" i="568"/>
  <c r="AG18" i="568" s="1"/>
  <c r="H17" i="568"/>
  <c r="AK17" i="568" s="1"/>
  <c r="J16" i="568"/>
  <c r="AM16" i="568" s="1"/>
  <c r="E16" i="568"/>
  <c r="AH16" i="568" s="1"/>
  <c r="I15" i="568"/>
  <c r="AL15" i="568" s="1"/>
  <c r="D15" i="568"/>
  <c r="AG15" i="568" s="1"/>
  <c r="J14" i="568"/>
  <c r="AM14" i="568" s="1"/>
  <c r="D14" i="568"/>
  <c r="AG14" i="568" s="1"/>
  <c r="L13" i="568"/>
  <c r="AO13" i="568" s="1"/>
  <c r="G13" i="568"/>
  <c r="AJ13" i="568" s="1"/>
  <c r="M12" i="568"/>
  <c r="AP12" i="568" s="1"/>
  <c r="F12" i="568"/>
  <c r="AI12" i="568" s="1"/>
  <c r="M11" i="568"/>
  <c r="AP11" i="568" s="1"/>
  <c r="E11" i="568"/>
  <c r="AH11" i="568" s="1"/>
  <c r="M10" i="568"/>
  <c r="AP10" i="568" s="1"/>
  <c r="H10" i="568"/>
  <c r="AK10" i="568" s="1"/>
  <c r="O9" i="568"/>
  <c r="AR9" i="568" s="1"/>
  <c r="J9" i="568"/>
  <c r="AM9" i="568" s="1"/>
  <c r="E9" i="568"/>
  <c r="AH9" i="568" s="1"/>
  <c r="I8" i="568"/>
  <c r="AL8" i="568" s="1"/>
  <c r="D8" i="568"/>
  <c r="AG8" i="568" s="1"/>
  <c r="L7" i="568"/>
  <c r="AO7" i="568" s="1"/>
  <c r="F7" i="568"/>
  <c r="AI7" i="568" s="1"/>
  <c r="M6" i="568"/>
  <c r="AP6" i="568" s="1"/>
  <c r="H6" i="568"/>
  <c r="AK6" i="568" s="1"/>
  <c r="N5" i="568"/>
  <c r="AQ5" i="568" s="1"/>
  <c r="G5" i="568"/>
  <c r="AJ5" i="568" s="1"/>
  <c r="N4" i="568"/>
  <c r="AQ4" i="568" s="1"/>
  <c r="F4" i="568"/>
  <c r="AI4" i="568" s="1"/>
  <c r="G29" i="568"/>
  <c r="AJ29" i="568" s="1"/>
  <c r="N28" i="568"/>
  <c r="AQ28" i="568" s="1"/>
  <c r="G28" i="568"/>
  <c r="AJ28" i="568" s="1"/>
  <c r="M27" i="568"/>
  <c r="AP27" i="568" s="1"/>
  <c r="F27" i="568"/>
  <c r="AI27" i="568" s="1"/>
  <c r="M26" i="568"/>
  <c r="AP26" i="568" s="1"/>
  <c r="E26" i="568"/>
  <c r="AH26" i="568" s="1"/>
  <c r="J25" i="568"/>
  <c r="AM25" i="568" s="1"/>
  <c r="E25" i="568"/>
  <c r="AH25" i="568" s="1"/>
  <c r="J24" i="568"/>
  <c r="AM24" i="568" s="1"/>
  <c r="E24" i="568"/>
  <c r="AH24" i="568" s="1"/>
  <c r="J23" i="568"/>
  <c r="AM23" i="568" s="1"/>
  <c r="D23" i="568"/>
  <c r="AG23" i="568" s="1"/>
  <c r="J21" i="568"/>
  <c r="AM21" i="568" s="1"/>
  <c r="E21" i="568"/>
  <c r="AH21" i="568" s="1"/>
  <c r="J20" i="568"/>
  <c r="AM20" i="568" s="1"/>
  <c r="E20" i="568"/>
  <c r="AH20" i="568" s="1"/>
  <c r="J19" i="568"/>
  <c r="AM19" i="568" s="1"/>
  <c r="D19" i="568"/>
  <c r="AG19" i="568" s="1"/>
  <c r="H18" i="568"/>
  <c r="AK18" i="568" s="1"/>
  <c r="C18" i="568"/>
  <c r="AF18" i="568" s="1"/>
  <c r="N17" i="568"/>
  <c r="AQ17" i="568" s="1"/>
  <c r="F17" i="568"/>
  <c r="AI17" i="568" s="1"/>
  <c r="I16" i="568"/>
  <c r="AL16" i="568" s="1"/>
  <c r="C16" i="568"/>
  <c r="AF16" i="568" s="1"/>
  <c r="H15" i="568"/>
  <c r="AK15" i="568" s="1"/>
  <c r="C15" i="568"/>
  <c r="AF15" i="568" s="1"/>
  <c r="H14" i="568"/>
  <c r="AK14" i="568" s="1"/>
  <c r="C14" i="568"/>
  <c r="AF14" i="568" s="1"/>
  <c r="K13" i="568"/>
  <c r="AN13" i="568" s="1"/>
  <c r="E13" i="568"/>
  <c r="AH13" i="568" s="1"/>
  <c r="J12" i="568"/>
  <c r="AM12" i="568" s="1"/>
  <c r="E12" i="568"/>
  <c r="AH12" i="568" s="1"/>
  <c r="I11" i="568"/>
  <c r="AL11" i="568" s="1"/>
  <c r="D11" i="568"/>
  <c r="AG11" i="568" s="1"/>
  <c r="L10" i="568"/>
  <c r="AO10" i="568" s="1"/>
  <c r="F10" i="568"/>
  <c r="AI10" i="568" s="1"/>
  <c r="N9" i="568"/>
  <c r="AQ9" i="568" s="1"/>
  <c r="I9" i="568"/>
  <c r="AL9" i="568" s="1"/>
  <c r="C9" i="568"/>
  <c r="AF9" i="568" s="1"/>
  <c r="H8" i="568"/>
  <c r="AK8" i="568" s="1"/>
  <c r="C8" i="568"/>
  <c r="AF8" i="568" s="1"/>
  <c r="J7" i="568"/>
  <c r="AM7" i="568" s="1"/>
  <c r="E7" i="568"/>
  <c r="AH7" i="568" s="1"/>
  <c r="L6" i="568"/>
  <c r="AO6" i="568" s="1"/>
  <c r="F6" i="568"/>
  <c r="AI6" i="568" s="1"/>
  <c r="M5" i="568"/>
  <c r="AP5" i="568" s="1"/>
  <c r="F5" i="568"/>
  <c r="AI5" i="568" s="1"/>
  <c r="J4" i="568"/>
  <c r="AM4" i="568" s="1"/>
  <c r="E4" i="568"/>
  <c r="AH4" i="568" s="1"/>
  <c r="M29" i="568"/>
  <c r="AP29" i="568" s="1"/>
  <c r="F29" i="568"/>
  <c r="AI29" i="568" s="1"/>
  <c r="M28" i="568"/>
  <c r="AP28" i="568" s="1"/>
  <c r="E28" i="568"/>
  <c r="AH28" i="568" s="1"/>
  <c r="J27" i="568"/>
  <c r="AM27" i="568" s="1"/>
  <c r="E27" i="568"/>
  <c r="AH27" i="568" s="1"/>
  <c r="I26" i="568"/>
  <c r="AL26" i="568" s="1"/>
  <c r="D26" i="568"/>
  <c r="AG26" i="568" s="1"/>
  <c r="I25" i="568"/>
  <c r="AL25" i="568" s="1"/>
  <c r="C25" i="568"/>
  <c r="AF25" i="568" s="1"/>
  <c r="I24" i="568"/>
  <c r="AL24" i="568" s="1"/>
  <c r="D24" i="568"/>
  <c r="AG24" i="568" s="1"/>
  <c r="H23" i="568"/>
  <c r="AK23" i="568" s="1"/>
  <c r="C23" i="568"/>
  <c r="AF23" i="568" s="1"/>
  <c r="I21" i="568"/>
  <c r="AL21" i="568" s="1"/>
  <c r="C21" i="568"/>
  <c r="AF21" i="568" s="1"/>
  <c r="I20" i="568"/>
  <c r="AL20" i="568" s="1"/>
  <c r="D20" i="568"/>
  <c r="AG20" i="568" s="1"/>
  <c r="H19" i="568"/>
  <c r="AK19" i="568" s="1"/>
  <c r="C19" i="568"/>
  <c r="AF19" i="568" s="1"/>
  <c r="N18" i="568"/>
  <c r="AQ18" i="568" s="1"/>
  <c r="G18" i="568"/>
  <c r="AJ18" i="568" s="1"/>
  <c r="J17" i="568"/>
  <c r="AM17" i="568" s="1"/>
  <c r="E17" i="568"/>
  <c r="AH17" i="568" s="1"/>
  <c r="G16" i="568"/>
  <c r="AJ16" i="568" s="1"/>
  <c r="N15" i="568"/>
  <c r="AQ15" i="568" s="1"/>
  <c r="G15" i="568"/>
  <c r="AJ15" i="568" s="1"/>
  <c r="M14" i="568"/>
  <c r="AP14" i="568" s="1"/>
  <c r="G14" i="568"/>
  <c r="AJ14" i="568" s="1"/>
  <c r="O13" i="568"/>
  <c r="AR13" i="568" s="1"/>
  <c r="I13" i="568"/>
  <c r="AL13" i="568" s="1"/>
  <c r="D13" i="568"/>
  <c r="AG13" i="568" s="1"/>
  <c r="I12" i="568"/>
  <c r="AL12" i="568" s="1"/>
  <c r="C12" i="568"/>
  <c r="AF12" i="568" s="1"/>
  <c r="H11" i="568"/>
  <c r="AK11" i="568" s="1"/>
  <c r="C11" i="568"/>
  <c r="AF11" i="568" s="1"/>
  <c r="J10" i="568"/>
  <c r="AM10" i="568" s="1"/>
  <c r="E10" i="568"/>
  <c r="AH10" i="568" s="1"/>
  <c r="M9" i="568"/>
  <c r="AP9" i="568" s="1"/>
  <c r="G9" i="568"/>
  <c r="AJ9" i="568" s="1"/>
  <c r="N8" i="568"/>
  <c r="AQ8" i="568" s="1"/>
  <c r="G8" i="568"/>
  <c r="AJ8" i="568" s="1"/>
  <c r="N7" i="568"/>
  <c r="AQ7" i="568" s="1"/>
  <c r="I7" i="568"/>
  <c r="AL7" i="568" s="1"/>
  <c r="D7" i="568"/>
  <c r="AG7" i="568" s="1"/>
  <c r="J6" i="568"/>
  <c r="AM6" i="568" s="1"/>
  <c r="E6" i="568"/>
  <c r="AH6" i="568" s="1"/>
  <c r="J5" i="568"/>
  <c r="AM5" i="568" s="1"/>
  <c r="D5" i="568"/>
  <c r="AG5" i="568" s="1"/>
  <c r="I4" i="568"/>
  <c r="AL4" i="568" s="1"/>
  <c r="D4" i="568"/>
  <c r="AG4" i="568" s="1"/>
  <c r="J29" i="568"/>
  <c r="AM29" i="568" s="1"/>
  <c r="I27" i="568"/>
  <c r="AL27" i="568" s="1"/>
  <c r="G25" i="568"/>
  <c r="AJ25" i="568" s="1"/>
  <c r="G23" i="568"/>
  <c r="AJ23" i="568" s="1"/>
  <c r="H20" i="568"/>
  <c r="AK20" i="568" s="1"/>
  <c r="D17" i="568"/>
  <c r="AG17" i="568" s="1"/>
  <c r="M16" i="568"/>
  <c r="AP16" i="568" s="1"/>
  <c r="K14" i="568"/>
  <c r="AN14" i="568" s="1"/>
  <c r="C13" i="568"/>
  <c r="AF13" i="568" s="1"/>
  <c r="N10" i="568"/>
  <c r="AQ10" i="568" s="1"/>
  <c r="F9" i="568"/>
  <c r="AI9" i="568" s="1"/>
  <c r="H7" i="568"/>
  <c r="AK7" i="568" s="1"/>
  <c r="H5" i="568"/>
  <c r="AK5" i="568" s="1"/>
  <c r="E29" i="568"/>
  <c r="AH29" i="568" s="1"/>
  <c r="C27" i="568"/>
  <c r="AF27" i="568" s="1"/>
  <c r="O24" i="568"/>
  <c r="AR24" i="568" s="1"/>
  <c r="N19" i="568"/>
  <c r="AQ19" i="568" s="1"/>
  <c r="F16" i="568"/>
  <c r="AI16" i="568" s="1"/>
  <c r="F14" i="568"/>
  <c r="AI14" i="568" s="1"/>
  <c r="G12" i="568"/>
  <c r="AJ12" i="568" s="1"/>
  <c r="I10" i="568"/>
  <c r="AL10" i="568" s="1"/>
  <c r="M8" i="568"/>
  <c r="AP8" i="568" s="1"/>
  <c r="N6" i="568"/>
  <c r="AQ6" i="568" s="1"/>
  <c r="C5" i="568"/>
  <c r="AF5" i="568" s="1"/>
  <c r="I28" i="568"/>
  <c r="AL28" i="568" s="1"/>
  <c r="H26" i="568"/>
  <c r="AK26" i="568" s="1"/>
  <c r="H24" i="568"/>
  <c r="AK24" i="568" s="1"/>
  <c r="G21" i="568"/>
  <c r="AJ21" i="568" s="1"/>
  <c r="G19" i="568"/>
  <c r="AJ19" i="568" s="1"/>
  <c r="M18" i="568"/>
  <c r="AP18" i="568" s="1"/>
  <c r="M15" i="568"/>
  <c r="AP15" i="568" s="1"/>
  <c r="M13" i="568"/>
  <c r="AP13" i="568" s="1"/>
  <c r="N11" i="568"/>
  <c r="AQ11" i="568" s="1"/>
  <c r="D10" i="568"/>
  <c r="AG10" i="568" s="1"/>
  <c r="E8" i="568"/>
  <c r="AH8" i="568" s="1"/>
  <c r="I6" i="568"/>
  <c r="AL6" i="568" s="1"/>
  <c r="H4" i="568"/>
  <c r="AK4" i="568" s="1"/>
  <c r="D28" i="568"/>
  <c r="AG28" i="568" s="1"/>
  <c r="C26" i="568"/>
  <c r="AF26" i="568" s="1"/>
  <c r="N23" i="568"/>
  <c r="AQ23" i="568" s="1"/>
  <c r="N20" i="568"/>
  <c r="AQ20" i="568" s="1"/>
  <c r="E18" i="568"/>
  <c r="AH18" i="568" s="1"/>
  <c r="I17" i="568"/>
  <c r="AL17" i="568" s="1"/>
  <c r="E15" i="568"/>
  <c r="AH15" i="568" s="1"/>
  <c r="H13" i="568"/>
  <c r="AK13" i="568" s="1"/>
  <c r="G11" i="568"/>
  <c r="AJ11" i="568" s="1"/>
  <c r="K9" i="568"/>
  <c r="AN9" i="568" s="1"/>
  <c r="M7" i="568"/>
  <c r="AP7" i="568" s="1"/>
  <c r="D6" i="568"/>
  <c r="AG6" i="568" s="1"/>
  <c r="K5" i="568"/>
  <c r="AN5" i="568" s="1"/>
  <c r="O6" i="568"/>
  <c r="AR6" i="568" s="1"/>
  <c r="K12" i="568"/>
  <c r="AN12" i="568" s="1"/>
  <c r="O21" i="568"/>
  <c r="AR21" i="568" s="1"/>
  <c r="O23" i="568"/>
  <c r="AR23" i="568" s="1"/>
  <c r="L25" i="568"/>
  <c r="AO25" i="568" s="1"/>
  <c r="O26" i="568"/>
  <c r="AR26" i="568" s="1"/>
  <c r="O27" i="568"/>
  <c r="AR27" i="568" s="1"/>
  <c r="T6" i="664"/>
  <c r="V8" i="664"/>
  <c r="T26" i="664"/>
  <c r="T29" i="664"/>
  <c r="R30" i="660"/>
  <c r="BA30" i="660" s="1"/>
  <c r="N30" i="660"/>
  <c r="AW30" i="660" s="1"/>
  <c r="J30" i="660"/>
  <c r="AS30" i="660" s="1"/>
  <c r="F30" i="660"/>
  <c r="AO30" i="660" s="1"/>
  <c r="R29" i="660"/>
  <c r="BA29" i="660" s="1"/>
  <c r="N29" i="660"/>
  <c r="AW29" i="660" s="1"/>
  <c r="J29" i="660"/>
  <c r="AS29" i="660" s="1"/>
  <c r="F29" i="660"/>
  <c r="AO29" i="660" s="1"/>
  <c r="R28" i="660"/>
  <c r="BA28" i="660" s="1"/>
  <c r="N28" i="660"/>
  <c r="AW28" i="660" s="1"/>
  <c r="J28" i="660"/>
  <c r="AS28" i="660" s="1"/>
  <c r="F28" i="660"/>
  <c r="AO28" i="660" s="1"/>
  <c r="R27" i="660"/>
  <c r="BA27" i="660" s="1"/>
  <c r="N27" i="660"/>
  <c r="AW27" i="660" s="1"/>
  <c r="J27" i="660"/>
  <c r="AS27" i="660" s="1"/>
  <c r="F27" i="660"/>
  <c r="AO27" i="660" s="1"/>
  <c r="R26" i="660"/>
  <c r="BA26" i="660" s="1"/>
  <c r="N26" i="660"/>
  <c r="AW26" i="660" s="1"/>
  <c r="J26" i="660"/>
  <c r="AS26" i="660" s="1"/>
  <c r="F26" i="660"/>
  <c r="AO26" i="660" s="1"/>
  <c r="R25" i="660"/>
  <c r="BA25" i="660" s="1"/>
  <c r="N25" i="660"/>
  <c r="AW25" i="660" s="1"/>
  <c r="J25" i="660"/>
  <c r="AS25" i="660" s="1"/>
  <c r="F25" i="660"/>
  <c r="AO25" i="660" s="1"/>
  <c r="R24" i="660"/>
  <c r="BA24" i="660" s="1"/>
  <c r="N24" i="660"/>
  <c r="AW24" i="660" s="1"/>
  <c r="J24" i="660"/>
  <c r="AS24" i="660" s="1"/>
  <c r="F24" i="660"/>
  <c r="AO24" i="660" s="1"/>
  <c r="R22" i="660"/>
  <c r="BA22" i="660" s="1"/>
  <c r="N22" i="660"/>
  <c r="AW22" i="660" s="1"/>
  <c r="J22" i="660"/>
  <c r="AS22" i="660" s="1"/>
  <c r="F22" i="660"/>
  <c r="AO22" i="660" s="1"/>
  <c r="R21" i="660"/>
  <c r="BA21" i="660" s="1"/>
  <c r="N21" i="660"/>
  <c r="AW21" i="660" s="1"/>
  <c r="J21" i="660"/>
  <c r="AS21" i="660" s="1"/>
  <c r="F21" i="660"/>
  <c r="AO21" i="660" s="1"/>
  <c r="R20" i="660"/>
  <c r="BA20" i="660" s="1"/>
  <c r="N20" i="660"/>
  <c r="AW20" i="660" s="1"/>
  <c r="J20" i="660"/>
  <c r="AS20" i="660" s="1"/>
  <c r="F20" i="660"/>
  <c r="AO20" i="660" s="1"/>
  <c r="J19" i="660"/>
  <c r="AS19" i="660" s="1"/>
  <c r="F19" i="660"/>
  <c r="AO19" i="660" s="1"/>
  <c r="J18" i="660"/>
  <c r="AS18" i="660" s="1"/>
  <c r="F18" i="660"/>
  <c r="AO18" i="660" s="1"/>
  <c r="J17" i="660"/>
  <c r="AS17" i="660" s="1"/>
  <c r="F17" i="660"/>
  <c r="AO17" i="660" s="1"/>
  <c r="R16" i="660"/>
  <c r="BA16" i="660" s="1"/>
  <c r="N16" i="660"/>
  <c r="AW16" i="660" s="1"/>
  <c r="J16" i="660"/>
  <c r="AS16" i="660" s="1"/>
  <c r="F16" i="660"/>
  <c r="AO16" i="660" s="1"/>
  <c r="R15" i="660"/>
  <c r="BA15" i="660" s="1"/>
  <c r="N15" i="660"/>
  <c r="AW15" i="660" s="1"/>
  <c r="J15" i="660"/>
  <c r="AS15" i="660" s="1"/>
  <c r="F15" i="660"/>
  <c r="AO15" i="660" s="1"/>
  <c r="R14" i="660"/>
  <c r="BA14" i="660" s="1"/>
  <c r="N14" i="660"/>
  <c r="AW14" i="660" s="1"/>
  <c r="J14" i="660"/>
  <c r="AS14" i="660" s="1"/>
  <c r="F14" i="660"/>
  <c r="AO14" i="660" s="1"/>
  <c r="R13" i="660"/>
  <c r="BA13" i="660" s="1"/>
  <c r="N13" i="660"/>
  <c r="AW13" i="660" s="1"/>
  <c r="J13" i="660"/>
  <c r="AS13" i="660" s="1"/>
  <c r="F13" i="660"/>
  <c r="AO13" i="660" s="1"/>
  <c r="R12" i="660"/>
  <c r="BA12" i="660" s="1"/>
  <c r="N12" i="660"/>
  <c r="AW12" i="660" s="1"/>
  <c r="J12" i="660"/>
  <c r="AS12" i="660" s="1"/>
  <c r="F12" i="660"/>
  <c r="AO12" i="660" s="1"/>
  <c r="R11" i="660"/>
  <c r="BA11" i="660" s="1"/>
  <c r="N11" i="660"/>
  <c r="AW11" i="660" s="1"/>
  <c r="J11" i="660"/>
  <c r="AS11" i="660" s="1"/>
  <c r="F11" i="660"/>
  <c r="AO11" i="660" s="1"/>
  <c r="R10" i="660"/>
  <c r="BA10" i="660" s="1"/>
  <c r="N10" i="660"/>
  <c r="AW10" i="660" s="1"/>
  <c r="J10" i="660"/>
  <c r="AS10" i="660" s="1"/>
  <c r="F10" i="660"/>
  <c r="AO10" i="660" s="1"/>
  <c r="R9" i="660"/>
  <c r="BA9" i="660" s="1"/>
  <c r="N9" i="660"/>
  <c r="AW9" i="660" s="1"/>
  <c r="J9" i="660"/>
  <c r="AS9" i="660" s="1"/>
  <c r="F9" i="660"/>
  <c r="AO9" i="660" s="1"/>
  <c r="R8" i="660"/>
  <c r="BA8" i="660" s="1"/>
  <c r="N8" i="660"/>
  <c r="AW8" i="660" s="1"/>
  <c r="J8" i="660"/>
  <c r="AS8" i="660" s="1"/>
  <c r="F8" i="660"/>
  <c r="AO8" i="660" s="1"/>
  <c r="R7" i="660"/>
  <c r="BA7" i="660" s="1"/>
  <c r="N7" i="660"/>
  <c r="AW7" i="660" s="1"/>
  <c r="J7" i="660"/>
  <c r="AS7" i="660" s="1"/>
  <c r="F7" i="660"/>
  <c r="AO7" i="660" s="1"/>
  <c r="R6" i="660"/>
  <c r="BA6" i="660" s="1"/>
  <c r="N6" i="660"/>
  <c r="AW6" i="660" s="1"/>
  <c r="J6" i="660"/>
  <c r="AS6" i="660" s="1"/>
  <c r="F6" i="660"/>
  <c r="AO6" i="660" s="1"/>
  <c r="R5" i="660"/>
  <c r="BA5" i="660" s="1"/>
  <c r="N5" i="660"/>
  <c r="AW5" i="660" s="1"/>
  <c r="J5" i="660"/>
  <c r="AS5" i="660" s="1"/>
  <c r="F5" i="660"/>
  <c r="AO5" i="660" s="1"/>
  <c r="Q30" i="660"/>
  <c r="AZ30" i="660" s="1"/>
  <c r="M30" i="660"/>
  <c r="AV30" i="660" s="1"/>
  <c r="I30" i="660"/>
  <c r="AR30" i="660" s="1"/>
  <c r="E30" i="660"/>
  <c r="AN30" i="660" s="1"/>
  <c r="Q29" i="660"/>
  <c r="AZ29" i="660" s="1"/>
  <c r="M29" i="660"/>
  <c r="AV29" i="660" s="1"/>
  <c r="I29" i="660"/>
  <c r="AR29" i="660" s="1"/>
  <c r="E29" i="660"/>
  <c r="AN29" i="660" s="1"/>
  <c r="Q28" i="660"/>
  <c r="AZ28" i="660" s="1"/>
  <c r="M28" i="660"/>
  <c r="AV28" i="660" s="1"/>
  <c r="I28" i="660"/>
  <c r="AR28" i="660" s="1"/>
  <c r="E28" i="660"/>
  <c r="AN28" i="660" s="1"/>
  <c r="Q27" i="660"/>
  <c r="AZ27" i="660" s="1"/>
  <c r="M27" i="660"/>
  <c r="AV27" i="660" s="1"/>
  <c r="I27" i="660"/>
  <c r="AR27" i="660" s="1"/>
  <c r="E27" i="660"/>
  <c r="AN27" i="660" s="1"/>
  <c r="Q26" i="660"/>
  <c r="AZ26" i="660" s="1"/>
  <c r="M26" i="660"/>
  <c r="AV26" i="660" s="1"/>
  <c r="I26" i="660"/>
  <c r="AR26" i="660" s="1"/>
  <c r="E26" i="660"/>
  <c r="AN26" i="660" s="1"/>
  <c r="Q25" i="660"/>
  <c r="AZ25" i="660" s="1"/>
  <c r="M25" i="660"/>
  <c r="AV25" i="660" s="1"/>
  <c r="I25" i="660"/>
  <c r="AR25" i="660" s="1"/>
  <c r="E25" i="660"/>
  <c r="AN25" i="660" s="1"/>
  <c r="Q24" i="660"/>
  <c r="AZ24" i="660" s="1"/>
  <c r="M24" i="660"/>
  <c r="AV24" i="660" s="1"/>
  <c r="I24" i="660"/>
  <c r="AR24" i="660" s="1"/>
  <c r="E24" i="660"/>
  <c r="AN24" i="660" s="1"/>
  <c r="Q22" i="660"/>
  <c r="AZ22" i="660" s="1"/>
  <c r="M22" i="660"/>
  <c r="AV22" i="660" s="1"/>
  <c r="I22" i="660"/>
  <c r="AR22" i="660" s="1"/>
  <c r="E22" i="660"/>
  <c r="AN22" i="660" s="1"/>
  <c r="Q21" i="660"/>
  <c r="AZ21" i="660" s="1"/>
  <c r="M21" i="660"/>
  <c r="AV21" i="660" s="1"/>
  <c r="I21" i="660"/>
  <c r="AR21" i="660" s="1"/>
  <c r="E21" i="660"/>
  <c r="AN21" i="660" s="1"/>
  <c r="Q20" i="660"/>
  <c r="AZ20" i="660" s="1"/>
  <c r="M20" i="660"/>
  <c r="AV20" i="660" s="1"/>
  <c r="I20" i="660"/>
  <c r="AR20" i="660" s="1"/>
  <c r="E20" i="660"/>
  <c r="AN20" i="660" s="1"/>
  <c r="I19" i="660"/>
  <c r="AR19" i="660" s="1"/>
  <c r="E19" i="660"/>
  <c r="AN19" i="660" s="1"/>
  <c r="I18" i="660"/>
  <c r="AR18" i="660" s="1"/>
  <c r="E18" i="660"/>
  <c r="AN18" i="660" s="1"/>
  <c r="I17" i="660"/>
  <c r="AR17" i="660" s="1"/>
  <c r="E17" i="660"/>
  <c r="AN17" i="660" s="1"/>
  <c r="Q16" i="660"/>
  <c r="AZ16" i="660" s="1"/>
  <c r="M16" i="660"/>
  <c r="AV16" i="660" s="1"/>
  <c r="I16" i="660"/>
  <c r="AR16" i="660" s="1"/>
  <c r="E16" i="660"/>
  <c r="AN16" i="660" s="1"/>
  <c r="Q15" i="660"/>
  <c r="AZ15" i="660" s="1"/>
  <c r="M15" i="660"/>
  <c r="AV15" i="660" s="1"/>
  <c r="I15" i="660"/>
  <c r="AR15" i="660" s="1"/>
  <c r="E15" i="660"/>
  <c r="AN15" i="660" s="1"/>
  <c r="Q14" i="660"/>
  <c r="AZ14" i="660" s="1"/>
  <c r="M14" i="660"/>
  <c r="AV14" i="660" s="1"/>
  <c r="I14" i="660"/>
  <c r="AR14" i="660" s="1"/>
  <c r="E14" i="660"/>
  <c r="AN14" i="660" s="1"/>
  <c r="Q13" i="660"/>
  <c r="AZ13" i="660" s="1"/>
  <c r="M13" i="660"/>
  <c r="AV13" i="660" s="1"/>
  <c r="I13" i="660"/>
  <c r="AR13" i="660" s="1"/>
  <c r="E13" i="660"/>
  <c r="AN13" i="660" s="1"/>
  <c r="Q12" i="660"/>
  <c r="AZ12" i="660" s="1"/>
  <c r="M12" i="660"/>
  <c r="AV12" i="660" s="1"/>
  <c r="I12" i="660"/>
  <c r="AR12" i="660" s="1"/>
  <c r="E12" i="660"/>
  <c r="AN12" i="660" s="1"/>
  <c r="Q11" i="660"/>
  <c r="AZ11" i="660" s="1"/>
  <c r="M11" i="660"/>
  <c r="AV11" i="660" s="1"/>
  <c r="I11" i="660"/>
  <c r="AR11" i="660" s="1"/>
  <c r="E11" i="660"/>
  <c r="AN11" i="660" s="1"/>
  <c r="Q10" i="660"/>
  <c r="AZ10" i="660" s="1"/>
  <c r="M10" i="660"/>
  <c r="AV10" i="660" s="1"/>
  <c r="I10" i="660"/>
  <c r="AR10" i="660" s="1"/>
  <c r="E10" i="660"/>
  <c r="AN10" i="660" s="1"/>
  <c r="Q9" i="660"/>
  <c r="AZ9" i="660" s="1"/>
  <c r="M9" i="660"/>
  <c r="AV9" i="660" s="1"/>
  <c r="I9" i="660"/>
  <c r="AR9" i="660" s="1"/>
  <c r="E9" i="660"/>
  <c r="AN9" i="660" s="1"/>
  <c r="Q8" i="660"/>
  <c r="AZ8" i="660" s="1"/>
  <c r="M8" i="660"/>
  <c r="AV8" i="660" s="1"/>
  <c r="I8" i="660"/>
  <c r="AR8" i="660" s="1"/>
  <c r="E8" i="660"/>
  <c r="AN8" i="660" s="1"/>
  <c r="Q7" i="660"/>
  <c r="AZ7" i="660" s="1"/>
  <c r="M7" i="660"/>
  <c r="AV7" i="660" s="1"/>
  <c r="I7" i="660"/>
  <c r="AR7" i="660" s="1"/>
  <c r="E7" i="660"/>
  <c r="AN7" i="660" s="1"/>
  <c r="Q6" i="660"/>
  <c r="AZ6" i="660" s="1"/>
  <c r="M6" i="660"/>
  <c r="AV6" i="660" s="1"/>
  <c r="I6" i="660"/>
  <c r="AR6" i="660" s="1"/>
  <c r="E6" i="660"/>
  <c r="AN6" i="660" s="1"/>
  <c r="Q5" i="660"/>
  <c r="AZ5" i="660" s="1"/>
  <c r="M5" i="660"/>
  <c r="AV5" i="660" s="1"/>
  <c r="I5" i="660"/>
  <c r="AR5" i="660" s="1"/>
  <c r="E5" i="660"/>
  <c r="AN5" i="660" s="1"/>
  <c r="P30" i="660"/>
  <c r="AY30" i="660" s="1"/>
  <c r="L30" i="660"/>
  <c r="AU30" i="660" s="1"/>
  <c r="H30" i="660"/>
  <c r="AQ30" i="660" s="1"/>
  <c r="D30" i="660"/>
  <c r="AM30" i="660" s="1"/>
  <c r="P29" i="660"/>
  <c r="AY29" i="660" s="1"/>
  <c r="L29" i="660"/>
  <c r="AU29" i="660" s="1"/>
  <c r="H29" i="660"/>
  <c r="AQ29" i="660" s="1"/>
  <c r="D29" i="660"/>
  <c r="AM29" i="660" s="1"/>
  <c r="P28" i="660"/>
  <c r="AY28" i="660" s="1"/>
  <c r="L28" i="660"/>
  <c r="AU28" i="660" s="1"/>
  <c r="H28" i="660"/>
  <c r="AQ28" i="660" s="1"/>
  <c r="D28" i="660"/>
  <c r="AM28" i="660" s="1"/>
  <c r="P27" i="660"/>
  <c r="AY27" i="660" s="1"/>
  <c r="L27" i="660"/>
  <c r="AU27" i="660" s="1"/>
  <c r="H27" i="660"/>
  <c r="AQ27" i="660" s="1"/>
  <c r="D27" i="660"/>
  <c r="AM27" i="660" s="1"/>
  <c r="P26" i="660"/>
  <c r="AY26" i="660" s="1"/>
  <c r="L26" i="660"/>
  <c r="AU26" i="660" s="1"/>
  <c r="H26" i="660"/>
  <c r="AQ26" i="660" s="1"/>
  <c r="D26" i="660"/>
  <c r="AM26" i="660" s="1"/>
  <c r="P25" i="660"/>
  <c r="AY25" i="660" s="1"/>
  <c r="L25" i="660"/>
  <c r="AU25" i="660" s="1"/>
  <c r="H25" i="660"/>
  <c r="AQ25" i="660" s="1"/>
  <c r="D25" i="660"/>
  <c r="AM25" i="660" s="1"/>
  <c r="P24" i="660"/>
  <c r="AY24" i="660" s="1"/>
  <c r="L24" i="660"/>
  <c r="AU24" i="660" s="1"/>
  <c r="H24" i="660"/>
  <c r="AQ24" i="660" s="1"/>
  <c r="D24" i="660"/>
  <c r="AM24" i="660" s="1"/>
  <c r="P22" i="660"/>
  <c r="AY22" i="660" s="1"/>
  <c r="L22" i="660"/>
  <c r="AU22" i="660" s="1"/>
  <c r="H22" i="660"/>
  <c r="AQ22" i="660" s="1"/>
  <c r="D22" i="660"/>
  <c r="AM22" i="660" s="1"/>
  <c r="P21" i="660"/>
  <c r="AY21" i="660" s="1"/>
  <c r="L21" i="660"/>
  <c r="AU21" i="660" s="1"/>
  <c r="H21" i="660"/>
  <c r="AQ21" i="660" s="1"/>
  <c r="D21" i="660"/>
  <c r="AM21" i="660" s="1"/>
  <c r="P20" i="660"/>
  <c r="AY20" i="660" s="1"/>
  <c r="L20" i="660"/>
  <c r="AU20" i="660" s="1"/>
  <c r="H20" i="660"/>
  <c r="AQ20" i="660" s="1"/>
  <c r="D20" i="660"/>
  <c r="AM20" i="660" s="1"/>
  <c r="P19" i="660"/>
  <c r="AY19" i="660" s="1"/>
  <c r="H19" i="660"/>
  <c r="AQ19" i="660" s="1"/>
  <c r="D19" i="660"/>
  <c r="AM19" i="660" s="1"/>
  <c r="P18" i="660"/>
  <c r="AY18" i="660" s="1"/>
  <c r="H18" i="660"/>
  <c r="AQ18" i="660" s="1"/>
  <c r="D18" i="660"/>
  <c r="AM18" i="660" s="1"/>
  <c r="P17" i="660"/>
  <c r="AY17" i="660" s="1"/>
  <c r="H17" i="660"/>
  <c r="AQ17" i="660" s="1"/>
  <c r="D17" i="660"/>
  <c r="AM17" i="660" s="1"/>
  <c r="P16" i="660"/>
  <c r="AY16" i="660" s="1"/>
  <c r="L16" i="660"/>
  <c r="AU16" i="660" s="1"/>
  <c r="H16" i="660"/>
  <c r="AQ16" i="660" s="1"/>
  <c r="D16" i="660"/>
  <c r="AM16" i="660" s="1"/>
  <c r="P15" i="660"/>
  <c r="AY15" i="660" s="1"/>
  <c r="L15" i="660"/>
  <c r="AU15" i="660" s="1"/>
  <c r="H15" i="660"/>
  <c r="AQ15" i="660" s="1"/>
  <c r="D15" i="660"/>
  <c r="AM15" i="660" s="1"/>
  <c r="P14" i="660"/>
  <c r="AY14" i="660" s="1"/>
  <c r="L14" i="660"/>
  <c r="AU14" i="660" s="1"/>
  <c r="H14" i="660"/>
  <c r="AQ14" i="660" s="1"/>
  <c r="D14" i="660"/>
  <c r="AM14" i="660" s="1"/>
  <c r="P13" i="660"/>
  <c r="AY13" i="660" s="1"/>
  <c r="L13" i="660"/>
  <c r="AU13" i="660" s="1"/>
  <c r="H13" i="660"/>
  <c r="AQ13" i="660" s="1"/>
  <c r="D13" i="660"/>
  <c r="AM13" i="660" s="1"/>
  <c r="P12" i="660"/>
  <c r="AY12" i="660" s="1"/>
  <c r="L12" i="660"/>
  <c r="AU12" i="660" s="1"/>
  <c r="H12" i="660"/>
  <c r="AQ12" i="660" s="1"/>
  <c r="D12" i="660"/>
  <c r="AM12" i="660" s="1"/>
  <c r="P11" i="660"/>
  <c r="AY11" i="660" s="1"/>
  <c r="L11" i="660"/>
  <c r="AU11" i="660" s="1"/>
  <c r="H11" i="660"/>
  <c r="AQ11" i="660" s="1"/>
  <c r="D11" i="660"/>
  <c r="AM11" i="660" s="1"/>
  <c r="P10" i="660"/>
  <c r="AY10" i="660" s="1"/>
  <c r="L10" i="660"/>
  <c r="AU10" i="660" s="1"/>
  <c r="H10" i="660"/>
  <c r="AQ10" i="660" s="1"/>
  <c r="D10" i="660"/>
  <c r="AM10" i="660" s="1"/>
  <c r="P9" i="660"/>
  <c r="AY9" i="660" s="1"/>
  <c r="L9" i="660"/>
  <c r="AU9" i="660" s="1"/>
  <c r="H9" i="660"/>
  <c r="AQ9" i="660" s="1"/>
  <c r="D9" i="660"/>
  <c r="AM9" i="660" s="1"/>
  <c r="P8" i="660"/>
  <c r="AY8" i="660" s="1"/>
  <c r="L8" i="660"/>
  <c r="AU8" i="660" s="1"/>
  <c r="H8" i="660"/>
  <c r="AQ8" i="660" s="1"/>
  <c r="D8" i="660"/>
  <c r="AM8" i="660" s="1"/>
  <c r="P7" i="660"/>
  <c r="AY7" i="660" s="1"/>
  <c r="L7" i="660"/>
  <c r="AU7" i="660" s="1"/>
  <c r="H7" i="660"/>
  <c r="AQ7" i="660" s="1"/>
  <c r="D7" i="660"/>
  <c r="AM7" i="660" s="1"/>
  <c r="P6" i="660"/>
  <c r="AY6" i="660" s="1"/>
  <c r="L6" i="660"/>
  <c r="AU6" i="660" s="1"/>
  <c r="H6" i="660"/>
  <c r="AQ6" i="660" s="1"/>
  <c r="D6" i="660"/>
  <c r="AM6" i="660" s="1"/>
  <c r="P5" i="660"/>
  <c r="AY5" i="660" s="1"/>
  <c r="L5" i="660"/>
  <c r="AU5" i="660" s="1"/>
  <c r="H5" i="660"/>
  <c r="AQ5" i="660" s="1"/>
  <c r="D5" i="660"/>
  <c r="AM5" i="660" s="1"/>
  <c r="O30" i="660"/>
  <c r="AX30" i="660" s="1"/>
  <c r="O29" i="660"/>
  <c r="AX29" i="660" s="1"/>
  <c r="O28" i="660"/>
  <c r="AX28" i="660" s="1"/>
  <c r="O27" i="660"/>
  <c r="AX27" i="660" s="1"/>
  <c r="O26" i="660"/>
  <c r="AX26" i="660" s="1"/>
  <c r="O25" i="660"/>
  <c r="AX25" i="660" s="1"/>
  <c r="O24" i="660"/>
  <c r="AX24" i="660" s="1"/>
  <c r="O22" i="660"/>
  <c r="AX22" i="660" s="1"/>
  <c r="O21" i="660"/>
  <c r="AX21" i="660" s="1"/>
  <c r="O20" i="660"/>
  <c r="AX20" i="660" s="1"/>
  <c r="C19" i="660"/>
  <c r="AL19" i="660" s="1"/>
  <c r="G18" i="660"/>
  <c r="AP18" i="660" s="1"/>
  <c r="O17" i="660"/>
  <c r="AX17" i="660" s="1"/>
  <c r="K16" i="660"/>
  <c r="AT16" i="660" s="1"/>
  <c r="K15" i="660"/>
  <c r="AT15" i="660" s="1"/>
  <c r="K14" i="660"/>
  <c r="AT14" i="660" s="1"/>
  <c r="K13" i="660"/>
  <c r="AT13" i="660" s="1"/>
  <c r="K12" i="660"/>
  <c r="AT12" i="660" s="1"/>
  <c r="K11" i="660"/>
  <c r="AT11" i="660" s="1"/>
  <c r="K10" i="660"/>
  <c r="AT10" i="660" s="1"/>
  <c r="K9" i="660"/>
  <c r="AT9" i="660" s="1"/>
  <c r="K8" i="660"/>
  <c r="AT8" i="660" s="1"/>
  <c r="K7" i="660"/>
  <c r="AT7" i="660" s="1"/>
  <c r="K6" i="660"/>
  <c r="AT6" i="660" s="1"/>
  <c r="K5" i="660"/>
  <c r="AT5" i="660" s="1"/>
  <c r="K30" i="660"/>
  <c r="AT30" i="660" s="1"/>
  <c r="K29" i="660"/>
  <c r="AT29" i="660" s="1"/>
  <c r="K28" i="660"/>
  <c r="AT28" i="660" s="1"/>
  <c r="K27" i="660"/>
  <c r="AT27" i="660" s="1"/>
  <c r="K26" i="660"/>
  <c r="AT26" i="660" s="1"/>
  <c r="K25" i="660"/>
  <c r="AT25" i="660" s="1"/>
  <c r="K24" i="660"/>
  <c r="AT24" i="660" s="1"/>
  <c r="K22" i="660"/>
  <c r="AT22" i="660" s="1"/>
  <c r="K21" i="660"/>
  <c r="AT21" i="660" s="1"/>
  <c r="K20" i="660"/>
  <c r="AT20" i="660" s="1"/>
  <c r="C18" i="660"/>
  <c r="AL18" i="660" s="1"/>
  <c r="G17" i="660"/>
  <c r="AP17" i="660" s="1"/>
  <c r="G16" i="660"/>
  <c r="AP16" i="660" s="1"/>
  <c r="G15" i="660"/>
  <c r="AP15" i="660" s="1"/>
  <c r="G14" i="660"/>
  <c r="AP14" i="660" s="1"/>
  <c r="G13" i="660"/>
  <c r="AP13" i="660" s="1"/>
  <c r="G12" i="660"/>
  <c r="AP12" i="660" s="1"/>
  <c r="G11" i="660"/>
  <c r="AP11" i="660" s="1"/>
  <c r="G10" i="660"/>
  <c r="AP10" i="660" s="1"/>
  <c r="G9" i="660"/>
  <c r="AP9" i="660" s="1"/>
  <c r="G8" i="660"/>
  <c r="AP8" i="660" s="1"/>
  <c r="G7" i="660"/>
  <c r="AP7" i="660" s="1"/>
  <c r="G6" i="660"/>
  <c r="AP6" i="660" s="1"/>
  <c r="G5" i="660"/>
  <c r="AP5" i="660" s="1"/>
  <c r="C29" i="660"/>
  <c r="AL29" i="660" s="1"/>
  <c r="C27" i="660"/>
  <c r="AL27" i="660" s="1"/>
  <c r="C25" i="660"/>
  <c r="AL25" i="660" s="1"/>
  <c r="C22" i="660"/>
  <c r="AL22" i="660" s="1"/>
  <c r="C20" i="660"/>
  <c r="AL20" i="660" s="1"/>
  <c r="G19" i="660"/>
  <c r="AP19" i="660" s="1"/>
  <c r="C16" i="660"/>
  <c r="AL16" i="660" s="1"/>
  <c r="C14" i="660"/>
  <c r="AL14" i="660" s="1"/>
  <c r="C12" i="660"/>
  <c r="AL12" i="660" s="1"/>
  <c r="C10" i="660"/>
  <c r="AL10" i="660" s="1"/>
  <c r="C8" i="660"/>
  <c r="AL8" i="660" s="1"/>
  <c r="C6" i="660"/>
  <c r="AL6" i="660" s="1"/>
  <c r="G30" i="660"/>
  <c r="AP30" i="660" s="1"/>
  <c r="G28" i="660"/>
  <c r="AP28" i="660" s="1"/>
  <c r="G26" i="660"/>
  <c r="AP26" i="660" s="1"/>
  <c r="G24" i="660"/>
  <c r="AP24" i="660" s="1"/>
  <c r="G21" i="660"/>
  <c r="AP21" i="660" s="1"/>
  <c r="O15" i="660"/>
  <c r="AX15" i="660" s="1"/>
  <c r="O13" i="660"/>
  <c r="AX13" i="660" s="1"/>
  <c r="O11" i="660"/>
  <c r="AX11" i="660" s="1"/>
  <c r="O9" i="660"/>
  <c r="AX9" i="660" s="1"/>
  <c r="O7" i="660"/>
  <c r="AX7" i="660" s="1"/>
  <c r="O5" i="660"/>
  <c r="AX5" i="660" s="1"/>
  <c r="C30" i="660"/>
  <c r="AL30" i="660" s="1"/>
  <c r="C28" i="660"/>
  <c r="AL28" i="660" s="1"/>
  <c r="C26" i="660"/>
  <c r="AL26" i="660" s="1"/>
  <c r="C24" i="660"/>
  <c r="AL24" i="660" s="1"/>
  <c r="C21" i="660"/>
  <c r="AL21" i="660" s="1"/>
  <c r="C17" i="660"/>
  <c r="AL17" i="660" s="1"/>
  <c r="C15" i="660"/>
  <c r="AL15" i="660" s="1"/>
  <c r="C13" i="660"/>
  <c r="AL13" i="660" s="1"/>
  <c r="C11" i="660"/>
  <c r="AL11" i="660" s="1"/>
  <c r="C9" i="660"/>
  <c r="AL9" i="660" s="1"/>
  <c r="C7" i="660"/>
  <c r="AL7" i="660" s="1"/>
  <c r="C5" i="660"/>
  <c r="AL5" i="660" s="1"/>
  <c r="G25" i="660"/>
  <c r="AP25" i="660" s="1"/>
  <c r="O18" i="660"/>
  <c r="AX18" i="660" s="1"/>
  <c r="O14" i="660"/>
  <c r="AX14" i="660" s="1"/>
  <c r="O6" i="660"/>
  <c r="AX6" i="660" s="1"/>
  <c r="G22" i="660"/>
  <c r="AP22" i="660" s="1"/>
  <c r="O19" i="660"/>
  <c r="AX19" i="660" s="1"/>
  <c r="O12" i="660"/>
  <c r="AX12" i="660" s="1"/>
  <c r="G29" i="660"/>
  <c r="AP29" i="660" s="1"/>
  <c r="G20" i="660"/>
  <c r="AP20" i="660" s="1"/>
  <c r="O10" i="660"/>
  <c r="AX10" i="660" s="1"/>
  <c r="G27" i="660"/>
  <c r="AP27" i="660" s="1"/>
  <c r="O16" i="660"/>
  <c r="AX16" i="660" s="1"/>
  <c r="O8" i="660"/>
  <c r="AX8" i="660" s="1"/>
  <c r="R30" i="661"/>
  <c r="BA30" i="661" s="1"/>
  <c r="N30" i="661"/>
  <c r="AW30" i="661" s="1"/>
  <c r="J30" i="661"/>
  <c r="AS30" i="661" s="1"/>
  <c r="F30" i="661"/>
  <c r="AO30" i="661" s="1"/>
  <c r="R29" i="661"/>
  <c r="BA29" i="661" s="1"/>
  <c r="N29" i="661"/>
  <c r="AW29" i="661" s="1"/>
  <c r="J29" i="661"/>
  <c r="AS29" i="661" s="1"/>
  <c r="F29" i="661"/>
  <c r="AO29" i="661" s="1"/>
  <c r="R28" i="661"/>
  <c r="BA28" i="661" s="1"/>
  <c r="N28" i="661"/>
  <c r="AW28" i="661" s="1"/>
  <c r="J28" i="661"/>
  <c r="AS28" i="661" s="1"/>
  <c r="F28" i="661"/>
  <c r="AO28" i="661" s="1"/>
  <c r="R27" i="661"/>
  <c r="BA27" i="661" s="1"/>
  <c r="N27" i="661"/>
  <c r="AW27" i="661" s="1"/>
  <c r="J27" i="661"/>
  <c r="AS27" i="661" s="1"/>
  <c r="F27" i="661"/>
  <c r="AO27" i="661" s="1"/>
  <c r="R26" i="661"/>
  <c r="BA26" i="661" s="1"/>
  <c r="N26" i="661"/>
  <c r="AW26" i="661" s="1"/>
  <c r="J26" i="661"/>
  <c r="AS26" i="661" s="1"/>
  <c r="F26" i="661"/>
  <c r="AO26" i="661" s="1"/>
  <c r="R25" i="661"/>
  <c r="BA25" i="661" s="1"/>
  <c r="N25" i="661"/>
  <c r="AW25" i="661" s="1"/>
  <c r="J25" i="661"/>
  <c r="AS25" i="661" s="1"/>
  <c r="F25" i="661"/>
  <c r="AO25" i="661" s="1"/>
  <c r="R24" i="661"/>
  <c r="BA24" i="661" s="1"/>
  <c r="N24" i="661"/>
  <c r="AW24" i="661" s="1"/>
  <c r="J24" i="661"/>
  <c r="AS24" i="661" s="1"/>
  <c r="F24" i="661"/>
  <c r="AO24" i="661" s="1"/>
  <c r="R22" i="661"/>
  <c r="BA22" i="661" s="1"/>
  <c r="N22" i="661"/>
  <c r="AW22" i="661" s="1"/>
  <c r="J22" i="661"/>
  <c r="AS22" i="661" s="1"/>
  <c r="F22" i="661"/>
  <c r="AO22" i="661" s="1"/>
  <c r="R21" i="661"/>
  <c r="BA21" i="661" s="1"/>
  <c r="N21" i="661"/>
  <c r="AW21" i="661" s="1"/>
  <c r="J21" i="661"/>
  <c r="AS21" i="661" s="1"/>
  <c r="F21" i="661"/>
  <c r="AO21" i="661" s="1"/>
  <c r="R20" i="661"/>
  <c r="BA20" i="661" s="1"/>
  <c r="N20" i="661"/>
  <c r="AW20" i="661" s="1"/>
  <c r="J20" i="661"/>
  <c r="AS20" i="661" s="1"/>
  <c r="F20" i="661"/>
  <c r="AO20" i="661" s="1"/>
  <c r="J19" i="661"/>
  <c r="AS19" i="661" s="1"/>
  <c r="F19" i="661"/>
  <c r="AO19" i="661" s="1"/>
  <c r="J18" i="661"/>
  <c r="AS18" i="661" s="1"/>
  <c r="F18" i="661"/>
  <c r="AO18" i="661" s="1"/>
  <c r="J17" i="661"/>
  <c r="AS17" i="661" s="1"/>
  <c r="F17" i="661"/>
  <c r="AO17" i="661" s="1"/>
  <c r="R16" i="661"/>
  <c r="BA16" i="661" s="1"/>
  <c r="N16" i="661"/>
  <c r="AW16" i="661" s="1"/>
  <c r="J16" i="661"/>
  <c r="AS16" i="661" s="1"/>
  <c r="F16" i="661"/>
  <c r="AO16" i="661" s="1"/>
  <c r="R15" i="661"/>
  <c r="BA15" i="661" s="1"/>
  <c r="N15" i="661"/>
  <c r="AW15" i="661" s="1"/>
  <c r="J15" i="661"/>
  <c r="AS15" i="661" s="1"/>
  <c r="F15" i="661"/>
  <c r="AO15" i="661" s="1"/>
  <c r="R14" i="661"/>
  <c r="BA14" i="661" s="1"/>
  <c r="N14" i="661"/>
  <c r="AW14" i="661" s="1"/>
  <c r="J14" i="661"/>
  <c r="AS14" i="661" s="1"/>
  <c r="F14" i="661"/>
  <c r="AO14" i="661" s="1"/>
  <c r="Q30" i="661"/>
  <c r="AZ30" i="661" s="1"/>
  <c r="M30" i="661"/>
  <c r="AV30" i="661" s="1"/>
  <c r="I30" i="661"/>
  <c r="AR30" i="661" s="1"/>
  <c r="E30" i="661"/>
  <c r="AN30" i="661" s="1"/>
  <c r="Q29" i="661"/>
  <c r="AZ29" i="661" s="1"/>
  <c r="M29" i="661"/>
  <c r="AV29" i="661" s="1"/>
  <c r="I29" i="661"/>
  <c r="AR29" i="661" s="1"/>
  <c r="E29" i="661"/>
  <c r="AN29" i="661" s="1"/>
  <c r="Q28" i="661"/>
  <c r="AZ28" i="661" s="1"/>
  <c r="M28" i="661"/>
  <c r="AV28" i="661" s="1"/>
  <c r="I28" i="661"/>
  <c r="AR28" i="661" s="1"/>
  <c r="E28" i="661"/>
  <c r="AN28" i="661" s="1"/>
  <c r="Q27" i="661"/>
  <c r="AZ27" i="661" s="1"/>
  <c r="M27" i="661"/>
  <c r="AV27" i="661" s="1"/>
  <c r="I27" i="661"/>
  <c r="AR27" i="661" s="1"/>
  <c r="E27" i="661"/>
  <c r="AN27" i="661" s="1"/>
  <c r="Q26" i="661"/>
  <c r="AZ26" i="661" s="1"/>
  <c r="M26" i="661"/>
  <c r="AV26" i="661" s="1"/>
  <c r="I26" i="661"/>
  <c r="AR26" i="661" s="1"/>
  <c r="E26" i="661"/>
  <c r="AN26" i="661" s="1"/>
  <c r="Q25" i="661"/>
  <c r="AZ25" i="661" s="1"/>
  <c r="M25" i="661"/>
  <c r="AV25" i="661" s="1"/>
  <c r="I25" i="661"/>
  <c r="AR25" i="661" s="1"/>
  <c r="E25" i="661"/>
  <c r="AN25" i="661" s="1"/>
  <c r="Q24" i="661"/>
  <c r="AZ24" i="661" s="1"/>
  <c r="M24" i="661"/>
  <c r="AV24" i="661" s="1"/>
  <c r="I24" i="661"/>
  <c r="AR24" i="661" s="1"/>
  <c r="E24" i="661"/>
  <c r="AN24" i="661" s="1"/>
  <c r="Q22" i="661"/>
  <c r="AZ22" i="661" s="1"/>
  <c r="M22" i="661"/>
  <c r="AV22" i="661" s="1"/>
  <c r="I22" i="661"/>
  <c r="AR22" i="661" s="1"/>
  <c r="E22" i="661"/>
  <c r="AN22" i="661" s="1"/>
  <c r="Q21" i="661"/>
  <c r="AZ21" i="661" s="1"/>
  <c r="M21" i="661"/>
  <c r="AV21" i="661" s="1"/>
  <c r="I21" i="661"/>
  <c r="AR21" i="661" s="1"/>
  <c r="E21" i="661"/>
  <c r="AN21" i="661" s="1"/>
  <c r="Q20" i="661"/>
  <c r="AZ20" i="661" s="1"/>
  <c r="M20" i="661"/>
  <c r="AV20" i="661" s="1"/>
  <c r="I20" i="661"/>
  <c r="AR20" i="661" s="1"/>
  <c r="E20" i="661"/>
  <c r="AN20" i="661" s="1"/>
  <c r="I19" i="661"/>
  <c r="AR19" i="661" s="1"/>
  <c r="E19" i="661"/>
  <c r="AN19" i="661" s="1"/>
  <c r="I18" i="661"/>
  <c r="AR18" i="661" s="1"/>
  <c r="E18" i="661"/>
  <c r="AN18" i="661" s="1"/>
  <c r="I17" i="661"/>
  <c r="AR17" i="661" s="1"/>
  <c r="E17" i="661"/>
  <c r="AN17" i="661" s="1"/>
  <c r="Q16" i="661"/>
  <c r="AZ16" i="661" s="1"/>
  <c r="M16" i="661"/>
  <c r="AV16" i="661" s="1"/>
  <c r="I16" i="661"/>
  <c r="AR16" i="661" s="1"/>
  <c r="E16" i="661"/>
  <c r="AN16" i="661" s="1"/>
  <c r="Q15" i="661"/>
  <c r="AZ15" i="661" s="1"/>
  <c r="M15" i="661"/>
  <c r="AV15" i="661" s="1"/>
  <c r="I15" i="661"/>
  <c r="AR15" i="661" s="1"/>
  <c r="E15" i="661"/>
  <c r="AN15" i="661" s="1"/>
  <c r="Q14" i="661"/>
  <c r="AZ14" i="661" s="1"/>
  <c r="M14" i="661"/>
  <c r="AV14" i="661" s="1"/>
  <c r="I14" i="661"/>
  <c r="AR14" i="661" s="1"/>
  <c r="P30" i="661"/>
  <c r="AY30" i="661" s="1"/>
  <c r="L30" i="661"/>
  <c r="AU30" i="661" s="1"/>
  <c r="H30" i="661"/>
  <c r="AQ30" i="661" s="1"/>
  <c r="D30" i="661"/>
  <c r="AM30" i="661" s="1"/>
  <c r="P29" i="661"/>
  <c r="AY29" i="661" s="1"/>
  <c r="L29" i="661"/>
  <c r="AU29" i="661" s="1"/>
  <c r="H29" i="661"/>
  <c r="AQ29" i="661" s="1"/>
  <c r="D29" i="661"/>
  <c r="AM29" i="661" s="1"/>
  <c r="P28" i="661"/>
  <c r="AY28" i="661" s="1"/>
  <c r="L28" i="661"/>
  <c r="AU28" i="661" s="1"/>
  <c r="H28" i="661"/>
  <c r="AQ28" i="661" s="1"/>
  <c r="D28" i="661"/>
  <c r="AM28" i="661" s="1"/>
  <c r="P27" i="661"/>
  <c r="AY27" i="661" s="1"/>
  <c r="L27" i="661"/>
  <c r="AU27" i="661" s="1"/>
  <c r="H27" i="661"/>
  <c r="AQ27" i="661" s="1"/>
  <c r="D27" i="661"/>
  <c r="AM27" i="661" s="1"/>
  <c r="P26" i="661"/>
  <c r="AY26" i="661" s="1"/>
  <c r="L26" i="661"/>
  <c r="AU26" i="661" s="1"/>
  <c r="H26" i="661"/>
  <c r="AQ26" i="661" s="1"/>
  <c r="D26" i="661"/>
  <c r="AM26" i="661" s="1"/>
  <c r="P25" i="661"/>
  <c r="AY25" i="661" s="1"/>
  <c r="L25" i="661"/>
  <c r="AU25" i="661" s="1"/>
  <c r="H25" i="661"/>
  <c r="AQ25" i="661" s="1"/>
  <c r="D25" i="661"/>
  <c r="AM25" i="661" s="1"/>
  <c r="P24" i="661"/>
  <c r="AY24" i="661" s="1"/>
  <c r="L24" i="661"/>
  <c r="AU24" i="661" s="1"/>
  <c r="H24" i="661"/>
  <c r="AQ24" i="661" s="1"/>
  <c r="D24" i="661"/>
  <c r="AM24" i="661" s="1"/>
  <c r="P22" i="661"/>
  <c r="AY22" i="661" s="1"/>
  <c r="L22" i="661"/>
  <c r="AU22" i="661" s="1"/>
  <c r="H22" i="661"/>
  <c r="AQ22" i="661" s="1"/>
  <c r="D22" i="661"/>
  <c r="AM22" i="661" s="1"/>
  <c r="P21" i="661"/>
  <c r="AY21" i="661" s="1"/>
  <c r="L21" i="661"/>
  <c r="AU21" i="661" s="1"/>
  <c r="H21" i="661"/>
  <c r="AQ21" i="661" s="1"/>
  <c r="D21" i="661"/>
  <c r="AM21" i="661" s="1"/>
  <c r="P20" i="661"/>
  <c r="AY20" i="661" s="1"/>
  <c r="L20" i="661"/>
  <c r="AU20" i="661" s="1"/>
  <c r="H20" i="661"/>
  <c r="AQ20" i="661" s="1"/>
  <c r="D20" i="661"/>
  <c r="AM20" i="661" s="1"/>
  <c r="P19" i="661"/>
  <c r="AY19" i="661" s="1"/>
  <c r="H19" i="661"/>
  <c r="AQ19" i="661" s="1"/>
  <c r="D19" i="661"/>
  <c r="AM19" i="661" s="1"/>
  <c r="P18" i="661"/>
  <c r="AY18" i="661" s="1"/>
  <c r="H18" i="661"/>
  <c r="AQ18" i="661" s="1"/>
  <c r="D18" i="661"/>
  <c r="AM18" i="661" s="1"/>
  <c r="P17" i="661"/>
  <c r="AY17" i="661" s="1"/>
  <c r="H17" i="661"/>
  <c r="AQ17" i="661" s="1"/>
  <c r="D17" i="661"/>
  <c r="AM17" i="661" s="1"/>
  <c r="P16" i="661"/>
  <c r="AY16" i="661" s="1"/>
  <c r="L16" i="661"/>
  <c r="AU16" i="661" s="1"/>
  <c r="H16" i="661"/>
  <c r="AQ16" i="661" s="1"/>
  <c r="D16" i="661"/>
  <c r="AM16" i="661" s="1"/>
  <c r="P15" i="661"/>
  <c r="AY15" i="661" s="1"/>
  <c r="G30" i="661"/>
  <c r="AP30" i="661" s="1"/>
  <c r="G29" i="661"/>
  <c r="AP29" i="661" s="1"/>
  <c r="G28" i="661"/>
  <c r="AP28" i="661" s="1"/>
  <c r="G27" i="661"/>
  <c r="AP27" i="661" s="1"/>
  <c r="G26" i="661"/>
  <c r="AP26" i="661" s="1"/>
  <c r="G25" i="661"/>
  <c r="AP25" i="661" s="1"/>
  <c r="G24" i="661"/>
  <c r="AP24" i="661" s="1"/>
  <c r="G22" i="661"/>
  <c r="AP22" i="661" s="1"/>
  <c r="G21" i="661"/>
  <c r="AP21" i="661" s="1"/>
  <c r="G20" i="661"/>
  <c r="AP20" i="661" s="1"/>
  <c r="O19" i="661"/>
  <c r="AX19" i="661" s="1"/>
  <c r="C17" i="661"/>
  <c r="AL17" i="661" s="1"/>
  <c r="C16" i="661"/>
  <c r="AL16" i="661" s="1"/>
  <c r="H15" i="661"/>
  <c r="AQ15" i="661" s="1"/>
  <c r="P14" i="661"/>
  <c r="AY14" i="661" s="1"/>
  <c r="H14" i="661"/>
  <c r="AQ14" i="661" s="1"/>
  <c r="C14" i="661"/>
  <c r="AL14" i="661" s="1"/>
  <c r="O13" i="661"/>
  <c r="AX13" i="661" s="1"/>
  <c r="K13" i="661"/>
  <c r="AT13" i="661" s="1"/>
  <c r="G13" i="661"/>
  <c r="AP13" i="661" s="1"/>
  <c r="C13" i="661"/>
  <c r="AL13" i="661" s="1"/>
  <c r="O12" i="661"/>
  <c r="AX12" i="661" s="1"/>
  <c r="K12" i="661"/>
  <c r="AT12" i="661" s="1"/>
  <c r="G12" i="661"/>
  <c r="AP12" i="661" s="1"/>
  <c r="C12" i="661"/>
  <c r="AL12" i="661" s="1"/>
  <c r="O11" i="661"/>
  <c r="AX11" i="661" s="1"/>
  <c r="K11" i="661"/>
  <c r="AT11" i="661" s="1"/>
  <c r="G11" i="661"/>
  <c r="AP11" i="661" s="1"/>
  <c r="C11" i="661"/>
  <c r="AL11" i="661" s="1"/>
  <c r="O10" i="661"/>
  <c r="AX10" i="661" s="1"/>
  <c r="K10" i="661"/>
  <c r="AT10" i="661" s="1"/>
  <c r="G10" i="661"/>
  <c r="AP10" i="661" s="1"/>
  <c r="C10" i="661"/>
  <c r="AL10" i="661" s="1"/>
  <c r="O9" i="661"/>
  <c r="AX9" i="661" s="1"/>
  <c r="K9" i="661"/>
  <c r="AT9" i="661" s="1"/>
  <c r="G9" i="661"/>
  <c r="AP9" i="661" s="1"/>
  <c r="C9" i="661"/>
  <c r="AL9" i="661" s="1"/>
  <c r="O8" i="661"/>
  <c r="AX8" i="661" s="1"/>
  <c r="K8" i="661"/>
  <c r="AT8" i="661" s="1"/>
  <c r="G8" i="661"/>
  <c r="AP8" i="661" s="1"/>
  <c r="C8" i="661"/>
  <c r="AL8" i="661" s="1"/>
  <c r="O7" i="661"/>
  <c r="AX7" i="661" s="1"/>
  <c r="K7" i="661"/>
  <c r="AT7" i="661" s="1"/>
  <c r="G7" i="661"/>
  <c r="AP7" i="661" s="1"/>
  <c r="C7" i="661"/>
  <c r="AL7" i="661" s="1"/>
  <c r="O6" i="661"/>
  <c r="AX6" i="661" s="1"/>
  <c r="K6" i="661"/>
  <c r="AT6" i="661" s="1"/>
  <c r="G6" i="661"/>
  <c r="AP6" i="661" s="1"/>
  <c r="C6" i="661"/>
  <c r="AL6" i="661" s="1"/>
  <c r="O5" i="661"/>
  <c r="AX5" i="661" s="1"/>
  <c r="K5" i="661"/>
  <c r="AT5" i="661" s="1"/>
  <c r="G5" i="661"/>
  <c r="AP5" i="661" s="1"/>
  <c r="C5" i="661"/>
  <c r="AL5" i="661" s="1"/>
  <c r="C30" i="661"/>
  <c r="AL30" i="661" s="1"/>
  <c r="C29" i="661"/>
  <c r="AL29" i="661" s="1"/>
  <c r="C28" i="661"/>
  <c r="AL28" i="661" s="1"/>
  <c r="C27" i="661"/>
  <c r="AL27" i="661" s="1"/>
  <c r="C26" i="661"/>
  <c r="AL26" i="661" s="1"/>
  <c r="C25" i="661"/>
  <c r="AL25" i="661" s="1"/>
  <c r="C24" i="661"/>
  <c r="AL24" i="661" s="1"/>
  <c r="C22" i="661"/>
  <c r="AL22" i="661" s="1"/>
  <c r="C21" i="661"/>
  <c r="AL21" i="661" s="1"/>
  <c r="C20" i="661"/>
  <c r="AL20" i="661" s="1"/>
  <c r="G19" i="661"/>
  <c r="AP19" i="661" s="1"/>
  <c r="O18" i="661"/>
  <c r="AX18" i="661" s="1"/>
  <c r="O16" i="661"/>
  <c r="AX16" i="661" s="1"/>
  <c r="O15" i="661"/>
  <c r="AX15" i="661" s="1"/>
  <c r="G15" i="661"/>
  <c r="AP15" i="661" s="1"/>
  <c r="O14" i="661"/>
  <c r="AX14" i="661" s="1"/>
  <c r="G14" i="661"/>
  <c r="AP14" i="661" s="1"/>
  <c r="R13" i="661"/>
  <c r="BA13" i="661" s="1"/>
  <c r="N13" i="661"/>
  <c r="AW13" i="661" s="1"/>
  <c r="J13" i="661"/>
  <c r="AS13" i="661" s="1"/>
  <c r="F13" i="661"/>
  <c r="AO13" i="661" s="1"/>
  <c r="R12" i="661"/>
  <c r="BA12" i="661" s="1"/>
  <c r="N12" i="661"/>
  <c r="AW12" i="661" s="1"/>
  <c r="J12" i="661"/>
  <c r="AS12" i="661" s="1"/>
  <c r="F12" i="661"/>
  <c r="AO12" i="661" s="1"/>
  <c r="R11" i="661"/>
  <c r="BA11" i="661" s="1"/>
  <c r="N11" i="661"/>
  <c r="AW11" i="661" s="1"/>
  <c r="J11" i="661"/>
  <c r="AS11" i="661" s="1"/>
  <c r="F11" i="661"/>
  <c r="AO11" i="661" s="1"/>
  <c r="R10" i="661"/>
  <c r="BA10" i="661" s="1"/>
  <c r="N10" i="661"/>
  <c r="AW10" i="661" s="1"/>
  <c r="J10" i="661"/>
  <c r="AS10" i="661" s="1"/>
  <c r="F10" i="661"/>
  <c r="AO10" i="661" s="1"/>
  <c r="R9" i="661"/>
  <c r="BA9" i="661" s="1"/>
  <c r="N9" i="661"/>
  <c r="AW9" i="661" s="1"/>
  <c r="J9" i="661"/>
  <c r="AS9" i="661" s="1"/>
  <c r="F9" i="661"/>
  <c r="AO9" i="661" s="1"/>
  <c r="R8" i="661"/>
  <c r="BA8" i="661" s="1"/>
  <c r="N8" i="661"/>
  <c r="AW8" i="661" s="1"/>
  <c r="J8" i="661"/>
  <c r="AS8" i="661" s="1"/>
  <c r="F8" i="661"/>
  <c r="AO8" i="661" s="1"/>
  <c r="R7" i="661"/>
  <c r="BA7" i="661" s="1"/>
  <c r="N7" i="661"/>
  <c r="AW7" i="661" s="1"/>
  <c r="J7" i="661"/>
  <c r="AS7" i="661" s="1"/>
  <c r="F7" i="661"/>
  <c r="AO7" i="661" s="1"/>
  <c r="R6" i="661"/>
  <c r="BA6" i="661" s="1"/>
  <c r="N6" i="661"/>
  <c r="AW6" i="661" s="1"/>
  <c r="J6" i="661"/>
  <c r="AS6" i="661" s="1"/>
  <c r="F6" i="661"/>
  <c r="AO6" i="661" s="1"/>
  <c r="R5" i="661"/>
  <c r="BA5" i="661" s="1"/>
  <c r="N5" i="661"/>
  <c r="AW5" i="661" s="1"/>
  <c r="J5" i="661"/>
  <c r="AS5" i="661" s="1"/>
  <c r="F5" i="661"/>
  <c r="AO5" i="661" s="1"/>
  <c r="O30" i="661"/>
  <c r="AX30" i="661" s="1"/>
  <c r="O29" i="661"/>
  <c r="AX29" i="661" s="1"/>
  <c r="O28" i="661"/>
  <c r="AX28" i="661" s="1"/>
  <c r="O27" i="661"/>
  <c r="AX27" i="661" s="1"/>
  <c r="O26" i="661"/>
  <c r="AX26" i="661" s="1"/>
  <c r="O25" i="661"/>
  <c r="AX25" i="661" s="1"/>
  <c r="O24" i="661"/>
  <c r="AX24" i="661" s="1"/>
  <c r="O22" i="661"/>
  <c r="AX22" i="661" s="1"/>
  <c r="O21" i="661"/>
  <c r="AX21" i="661" s="1"/>
  <c r="O20" i="661"/>
  <c r="AX20" i="661" s="1"/>
  <c r="C19" i="661"/>
  <c r="AL19" i="661" s="1"/>
  <c r="G18" i="661"/>
  <c r="AP18" i="661" s="1"/>
  <c r="O17" i="661"/>
  <c r="AX17" i="661" s="1"/>
  <c r="K16" i="661"/>
  <c r="AT16" i="661" s="1"/>
  <c r="L15" i="661"/>
  <c r="AU15" i="661" s="1"/>
  <c r="D15" i="661"/>
  <c r="AM15" i="661" s="1"/>
  <c r="L14" i="661"/>
  <c r="AU14" i="661" s="1"/>
  <c r="E14" i="661"/>
  <c r="AN14" i="661" s="1"/>
  <c r="Q13" i="661"/>
  <c r="AZ13" i="661" s="1"/>
  <c r="M13" i="661"/>
  <c r="AV13" i="661" s="1"/>
  <c r="I13" i="661"/>
  <c r="AR13" i="661" s="1"/>
  <c r="E13" i="661"/>
  <c r="AN13" i="661" s="1"/>
  <c r="Q12" i="661"/>
  <c r="AZ12" i="661" s="1"/>
  <c r="M12" i="661"/>
  <c r="AV12" i="661" s="1"/>
  <c r="I12" i="661"/>
  <c r="AR12" i="661" s="1"/>
  <c r="E12" i="661"/>
  <c r="AN12" i="661" s="1"/>
  <c r="Q11" i="661"/>
  <c r="AZ11" i="661" s="1"/>
  <c r="M11" i="661"/>
  <c r="AV11" i="661" s="1"/>
  <c r="I11" i="661"/>
  <c r="AR11" i="661" s="1"/>
  <c r="E11" i="661"/>
  <c r="AN11" i="661" s="1"/>
  <c r="Q10" i="661"/>
  <c r="AZ10" i="661" s="1"/>
  <c r="M10" i="661"/>
  <c r="AV10" i="661" s="1"/>
  <c r="I10" i="661"/>
  <c r="AR10" i="661" s="1"/>
  <c r="E10" i="661"/>
  <c r="AN10" i="661" s="1"/>
  <c r="Q9" i="661"/>
  <c r="AZ9" i="661" s="1"/>
  <c r="M9" i="661"/>
  <c r="AV9" i="661" s="1"/>
  <c r="I9" i="661"/>
  <c r="AR9" i="661" s="1"/>
  <c r="E9" i="661"/>
  <c r="AN9" i="661" s="1"/>
  <c r="Q8" i="661"/>
  <c r="AZ8" i="661" s="1"/>
  <c r="M8" i="661"/>
  <c r="AV8" i="661" s="1"/>
  <c r="I8" i="661"/>
  <c r="AR8" i="661" s="1"/>
  <c r="E8" i="661"/>
  <c r="AN8" i="661" s="1"/>
  <c r="Q7" i="661"/>
  <c r="AZ7" i="661" s="1"/>
  <c r="M7" i="661"/>
  <c r="AV7" i="661" s="1"/>
  <c r="I7" i="661"/>
  <c r="AR7" i="661" s="1"/>
  <c r="E7" i="661"/>
  <c r="AN7" i="661" s="1"/>
  <c r="Q6" i="661"/>
  <c r="AZ6" i="661" s="1"/>
  <c r="M6" i="661"/>
  <c r="AV6" i="661" s="1"/>
  <c r="I6" i="661"/>
  <c r="AR6" i="661" s="1"/>
  <c r="E6" i="661"/>
  <c r="AN6" i="661" s="1"/>
  <c r="Q5" i="661"/>
  <c r="AZ5" i="661" s="1"/>
  <c r="M5" i="661"/>
  <c r="AV5" i="661" s="1"/>
  <c r="I5" i="661"/>
  <c r="AR5" i="661" s="1"/>
  <c r="E5" i="661"/>
  <c r="AN5" i="661" s="1"/>
  <c r="K30" i="661"/>
  <c r="AT30" i="661" s="1"/>
  <c r="K26" i="661"/>
  <c r="AT26" i="661" s="1"/>
  <c r="K21" i="661"/>
  <c r="AT21" i="661" s="1"/>
  <c r="C15" i="661"/>
  <c r="AL15" i="661" s="1"/>
  <c r="L13" i="661"/>
  <c r="AU13" i="661" s="1"/>
  <c r="L12" i="661"/>
  <c r="AU12" i="661" s="1"/>
  <c r="L11" i="661"/>
  <c r="AU11" i="661" s="1"/>
  <c r="L10" i="661"/>
  <c r="AU10" i="661" s="1"/>
  <c r="L9" i="661"/>
  <c r="AU9" i="661" s="1"/>
  <c r="L8" i="661"/>
  <c r="AU8" i="661" s="1"/>
  <c r="L7" i="661"/>
  <c r="AU7" i="661" s="1"/>
  <c r="L6" i="661"/>
  <c r="AU6" i="661" s="1"/>
  <c r="L5" i="661"/>
  <c r="AU5" i="661" s="1"/>
  <c r="K29" i="661"/>
  <c r="AT29" i="661" s="1"/>
  <c r="K25" i="661"/>
  <c r="AT25" i="661" s="1"/>
  <c r="K20" i="661"/>
  <c r="AT20" i="661" s="1"/>
  <c r="G17" i="661"/>
  <c r="AP17" i="661" s="1"/>
  <c r="K14" i="661"/>
  <c r="AT14" i="661" s="1"/>
  <c r="H13" i="661"/>
  <c r="AQ13" i="661" s="1"/>
  <c r="H12" i="661"/>
  <c r="AQ12" i="661" s="1"/>
  <c r="H11" i="661"/>
  <c r="AQ11" i="661" s="1"/>
  <c r="H10" i="661"/>
  <c r="AQ10" i="661" s="1"/>
  <c r="H9" i="661"/>
  <c r="AQ9" i="661" s="1"/>
  <c r="H8" i="661"/>
  <c r="AQ8" i="661" s="1"/>
  <c r="H7" i="661"/>
  <c r="AQ7" i="661" s="1"/>
  <c r="H6" i="661"/>
  <c r="AQ6" i="661" s="1"/>
  <c r="H5" i="661"/>
  <c r="AQ5" i="661" s="1"/>
  <c r="K24" i="661"/>
  <c r="AT24" i="661" s="1"/>
  <c r="P13" i="661"/>
  <c r="AY13" i="661" s="1"/>
  <c r="P11" i="661"/>
  <c r="AY11" i="661" s="1"/>
  <c r="P9" i="661"/>
  <c r="AY9" i="661" s="1"/>
  <c r="P7" i="661"/>
  <c r="AY7" i="661" s="1"/>
  <c r="P5" i="661"/>
  <c r="AY5" i="661" s="1"/>
  <c r="K22" i="661"/>
  <c r="AT22" i="661" s="1"/>
  <c r="G16" i="661"/>
  <c r="AP16" i="661" s="1"/>
  <c r="D13" i="661"/>
  <c r="AM13" i="661" s="1"/>
  <c r="D11" i="661"/>
  <c r="AM11" i="661" s="1"/>
  <c r="D9" i="661"/>
  <c r="AM9" i="661" s="1"/>
  <c r="D7" i="661"/>
  <c r="AM7" i="661" s="1"/>
  <c r="D5" i="661"/>
  <c r="AM5" i="661" s="1"/>
  <c r="K28" i="661"/>
  <c r="AT28" i="661" s="1"/>
  <c r="C18" i="661"/>
  <c r="AL18" i="661" s="1"/>
  <c r="K15" i="661"/>
  <c r="AT15" i="661" s="1"/>
  <c r="P12" i="661"/>
  <c r="AY12" i="661" s="1"/>
  <c r="P10" i="661"/>
  <c r="AY10" i="661" s="1"/>
  <c r="P8" i="661"/>
  <c r="AY8" i="661" s="1"/>
  <c r="P6" i="661"/>
  <c r="AY6" i="661" s="1"/>
  <c r="K27" i="661"/>
  <c r="AT27" i="661" s="1"/>
  <c r="D12" i="661"/>
  <c r="AM12" i="661" s="1"/>
  <c r="D10" i="661"/>
  <c r="AM10" i="661" s="1"/>
  <c r="D8" i="661"/>
  <c r="AM8" i="661" s="1"/>
  <c r="D14" i="661"/>
  <c r="AM14" i="661" s="1"/>
  <c r="D6" i="661"/>
  <c r="AM6" i="661" s="1"/>
  <c r="R30" i="662"/>
  <c r="BA30" i="662" s="1"/>
  <c r="N30" i="662"/>
  <c r="AW30" i="662" s="1"/>
  <c r="J30" i="662"/>
  <c r="AS30" i="662" s="1"/>
  <c r="F30" i="662"/>
  <c r="AO30" i="662" s="1"/>
  <c r="R29" i="662"/>
  <c r="BA29" i="662" s="1"/>
  <c r="N29" i="662"/>
  <c r="AW29" i="662" s="1"/>
  <c r="J29" i="662"/>
  <c r="AS29" i="662" s="1"/>
  <c r="F29" i="662"/>
  <c r="AO29" i="662" s="1"/>
  <c r="R28" i="662"/>
  <c r="BA28" i="662" s="1"/>
  <c r="N28" i="662"/>
  <c r="AW28" i="662" s="1"/>
  <c r="J28" i="662"/>
  <c r="AS28" i="662" s="1"/>
  <c r="F28" i="662"/>
  <c r="AO28" i="662" s="1"/>
  <c r="R27" i="662"/>
  <c r="BA27" i="662" s="1"/>
  <c r="N27" i="662"/>
  <c r="AW27" i="662" s="1"/>
  <c r="J27" i="662"/>
  <c r="AS27" i="662" s="1"/>
  <c r="F27" i="662"/>
  <c r="AO27" i="662" s="1"/>
  <c r="R26" i="662"/>
  <c r="BA26" i="662" s="1"/>
  <c r="N26" i="662"/>
  <c r="AW26" i="662" s="1"/>
  <c r="J26" i="662"/>
  <c r="AS26" i="662" s="1"/>
  <c r="F26" i="662"/>
  <c r="AO26" i="662" s="1"/>
  <c r="R25" i="662"/>
  <c r="BA25" i="662" s="1"/>
  <c r="N25" i="662"/>
  <c r="AW25" i="662" s="1"/>
  <c r="J25" i="662"/>
  <c r="AS25" i="662" s="1"/>
  <c r="F25" i="662"/>
  <c r="AO25" i="662" s="1"/>
  <c r="R24" i="662"/>
  <c r="BA24" i="662" s="1"/>
  <c r="N24" i="662"/>
  <c r="AW24" i="662" s="1"/>
  <c r="J24" i="662"/>
  <c r="AS24" i="662" s="1"/>
  <c r="F24" i="662"/>
  <c r="AO24" i="662" s="1"/>
  <c r="P22" i="662"/>
  <c r="AY22" i="662" s="1"/>
  <c r="J22" i="662"/>
  <c r="AS22" i="662" s="1"/>
  <c r="F22" i="662"/>
  <c r="AO22" i="662" s="1"/>
  <c r="P21" i="662"/>
  <c r="AY21" i="662" s="1"/>
  <c r="J21" i="662"/>
  <c r="AS21" i="662" s="1"/>
  <c r="F21" i="662"/>
  <c r="AO21" i="662" s="1"/>
  <c r="P20" i="662"/>
  <c r="AY20" i="662" s="1"/>
  <c r="J20" i="662"/>
  <c r="AS20" i="662" s="1"/>
  <c r="F20" i="662"/>
  <c r="AO20" i="662" s="1"/>
  <c r="J19" i="662"/>
  <c r="AS19" i="662" s="1"/>
  <c r="F19" i="662"/>
  <c r="AO19" i="662" s="1"/>
  <c r="J18" i="662"/>
  <c r="AS18" i="662" s="1"/>
  <c r="F18" i="662"/>
  <c r="AO18" i="662" s="1"/>
  <c r="J17" i="662"/>
  <c r="AS17" i="662" s="1"/>
  <c r="F17" i="662"/>
  <c r="AO17" i="662" s="1"/>
  <c r="R16" i="662"/>
  <c r="BA16" i="662" s="1"/>
  <c r="N16" i="662"/>
  <c r="AW16" i="662" s="1"/>
  <c r="J16" i="662"/>
  <c r="AS16" i="662" s="1"/>
  <c r="F16" i="662"/>
  <c r="AO16" i="662" s="1"/>
  <c r="R15" i="662"/>
  <c r="BA15" i="662" s="1"/>
  <c r="N15" i="662"/>
  <c r="AW15" i="662" s="1"/>
  <c r="J15" i="662"/>
  <c r="AS15" i="662" s="1"/>
  <c r="F15" i="662"/>
  <c r="AO15" i="662" s="1"/>
  <c r="O14" i="662"/>
  <c r="AX14" i="662" s="1"/>
  <c r="K14" i="662"/>
  <c r="AT14" i="662" s="1"/>
  <c r="G14" i="662"/>
  <c r="AP14" i="662" s="1"/>
  <c r="C14" i="662"/>
  <c r="AL14" i="662" s="1"/>
  <c r="O13" i="662"/>
  <c r="AX13" i="662" s="1"/>
  <c r="K13" i="662"/>
  <c r="AT13" i="662" s="1"/>
  <c r="G13" i="662"/>
  <c r="AP13" i="662" s="1"/>
  <c r="C13" i="662"/>
  <c r="AL13" i="662" s="1"/>
  <c r="O12" i="662"/>
  <c r="AX12" i="662" s="1"/>
  <c r="K12" i="662"/>
  <c r="AT12" i="662" s="1"/>
  <c r="G12" i="662"/>
  <c r="AP12" i="662" s="1"/>
  <c r="C12" i="662"/>
  <c r="AL12" i="662" s="1"/>
  <c r="O11" i="662"/>
  <c r="AX11" i="662" s="1"/>
  <c r="K11" i="662"/>
  <c r="AT11" i="662" s="1"/>
  <c r="G11" i="662"/>
  <c r="AP11" i="662" s="1"/>
  <c r="C11" i="662"/>
  <c r="AL11" i="662" s="1"/>
  <c r="O10" i="662"/>
  <c r="AX10" i="662" s="1"/>
  <c r="K10" i="662"/>
  <c r="AT10" i="662" s="1"/>
  <c r="G10" i="662"/>
  <c r="AP10" i="662" s="1"/>
  <c r="C10" i="662"/>
  <c r="AL10" i="662" s="1"/>
  <c r="O9" i="662"/>
  <c r="AX9" i="662" s="1"/>
  <c r="K9" i="662"/>
  <c r="AT9" i="662" s="1"/>
  <c r="G9" i="662"/>
  <c r="AP9" i="662" s="1"/>
  <c r="C9" i="662"/>
  <c r="AL9" i="662" s="1"/>
  <c r="O8" i="662"/>
  <c r="AX8" i="662" s="1"/>
  <c r="K8" i="662"/>
  <c r="AT8" i="662" s="1"/>
  <c r="G8" i="662"/>
  <c r="AP8" i="662" s="1"/>
  <c r="C8" i="662"/>
  <c r="AL8" i="662" s="1"/>
  <c r="O7" i="662"/>
  <c r="AX7" i="662" s="1"/>
  <c r="K7" i="662"/>
  <c r="AT7" i="662" s="1"/>
  <c r="G7" i="662"/>
  <c r="AP7" i="662" s="1"/>
  <c r="C7" i="662"/>
  <c r="AL7" i="662" s="1"/>
  <c r="O6" i="662"/>
  <c r="AX6" i="662" s="1"/>
  <c r="K6" i="662"/>
  <c r="AT6" i="662" s="1"/>
  <c r="G6" i="662"/>
  <c r="AP6" i="662" s="1"/>
  <c r="C6" i="662"/>
  <c r="AL6" i="662" s="1"/>
  <c r="O5" i="662"/>
  <c r="AX5" i="662" s="1"/>
  <c r="K5" i="662"/>
  <c r="AT5" i="662" s="1"/>
  <c r="G5" i="662"/>
  <c r="AP5" i="662" s="1"/>
  <c r="C5" i="662"/>
  <c r="AL5" i="662" s="1"/>
  <c r="Q30" i="662"/>
  <c r="AZ30" i="662" s="1"/>
  <c r="M30" i="662"/>
  <c r="AV30" i="662" s="1"/>
  <c r="I30" i="662"/>
  <c r="AR30" i="662" s="1"/>
  <c r="E30" i="662"/>
  <c r="AN30" i="662" s="1"/>
  <c r="Q29" i="662"/>
  <c r="AZ29" i="662" s="1"/>
  <c r="M29" i="662"/>
  <c r="AV29" i="662" s="1"/>
  <c r="I29" i="662"/>
  <c r="AR29" i="662" s="1"/>
  <c r="E29" i="662"/>
  <c r="AN29" i="662" s="1"/>
  <c r="Q28" i="662"/>
  <c r="AZ28" i="662" s="1"/>
  <c r="M28" i="662"/>
  <c r="AV28" i="662" s="1"/>
  <c r="I28" i="662"/>
  <c r="AR28" i="662" s="1"/>
  <c r="E28" i="662"/>
  <c r="AN28" i="662" s="1"/>
  <c r="Q27" i="662"/>
  <c r="AZ27" i="662" s="1"/>
  <c r="M27" i="662"/>
  <c r="AV27" i="662" s="1"/>
  <c r="I27" i="662"/>
  <c r="AR27" i="662" s="1"/>
  <c r="E27" i="662"/>
  <c r="AN27" i="662" s="1"/>
  <c r="Q26" i="662"/>
  <c r="AZ26" i="662" s="1"/>
  <c r="M26" i="662"/>
  <c r="AV26" i="662" s="1"/>
  <c r="I26" i="662"/>
  <c r="AR26" i="662" s="1"/>
  <c r="E26" i="662"/>
  <c r="AN26" i="662" s="1"/>
  <c r="Q25" i="662"/>
  <c r="AZ25" i="662" s="1"/>
  <c r="M25" i="662"/>
  <c r="AV25" i="662" s="1"/>
  <c r="I25" i="662"/>
  <c r="AR25" i="662" s="1"/>
  <c r="E25" i="662"/>
  <c r="AN25" i="662" s="1"/>
  <c r="Q24" i="662"/>
  <c r="AZ24" i="662" s="1"/>
  <c r="M24" i="662"/>
  <c r="AV24" i="662" s="1"/>
  <c r="I24" i="662"/>
  <c r="AR24" i="662" s="1"/>
  <c r="E24" i="662"/>
  <c r="AN24" i="662" s="1"/>
  <c r="O22" i="662"/>
  <c r="AX22" i="662" s="1"/>
  <c r="I22" i="662"/>
  <c r="AR22" i="662" s="1"/>
  <c r="E22" i="662"/>
  <c r="AN22" i="662" s="1"/>
  <c r="O21" i="662"/>
  <c r="AX21" i="662" s="1"/>
  <c r="I21" i="662"/>
  <c r="AR21" i="662" s="1"/>
  <c r="E21" i="662"/>
  <c r="AN21" i="662" s="1"/>
  <c r="O20" i="662"/>
  <c r="AX20" i="662" s="1"/>
  <c r="I20" i="662"/>
  <c r="AR20" i="662" s="1"/>
  <c r="E20" i="662"/>
  <c r="AN20" i="662" s="1"/>
  <c r="I19" i="662"/>
  <c r="AR19" i="662" s="1"/>
  <c r="E19" i="662"/>
  <c r="AN19" i="662" s="1"/>
  <c r="I18" i="662"/>
  <c r="AR18" i="662" s="1"/>
  <c r="E18" i="662"/>
  <c r="AN18" i="662" s="1"/>
  <c r="I17" i="662"/>
  <c r="AR17" i="662" s="1"/>
  <c r="E17" i="662"/>
  <c r="AN17" i="662" s="1"/>
  <c r="Q16" i="662"/>
  <c r="AZ16" i="662" s="1"/>
  <c r="M16" i="662"/>
  <c r="AV16" i="662" s="1"/>
  <c r="I16" i="662"/>
  <c r="AR16" i="662" s="1"/>
  <c r="E16" i="662"/>
  <c r="AN16" i="662" s="1"/>
  <c r="Q15" i="662"/>
  <c r="AZ15" i="662" s="1"/>
  <c r="M15" i="662"/>
  <c r="AV15" i="662" s="1"/>
  <c r="I15" i="662"/>
  <c r="AR15" i="662" s="1"/>
  <c r="E15" i="662"/>
  <c r="AN15" i="662" s="1"/>
  <c r="R14" i="662"/>
  <c r="BA14" i="662" s="1"/>
  <c r="N14" i="662"/>
  <c r="AW14" i="662" s="1"/>
  <c r="J14" i="662"/>
  <c r="AS14" i="662" s="1"/>
  <c r="F14" i="662"/>
  <c r="AO14" i="662" s="1"/>
  <c r="R13" i="662"/>
  <c r="BA13" i="662" s="1"/>
  <c r="N13" i="662"/>
  <c r="AW13" i="662" s="1"/>
  <c r="J13" i="662"/>
  <c r="AS13" i="662" s="1"/>
  <c r="F13" i="662"/>
  <c r="AO13" i="662" s="1"/>
  <c r="R12" i="662"/>
  <c r="BA12" i="662" s="1"/>
  <c r="N12" i="662"/>
  <c r="AW12" i="662" s="1"/>
  <c r="J12" i="662"/>
  <c r="AS12" i="662" s="1"/>
  <c r="F12" i="662"/>
  <c r="AO12" i="662" s="1"/>
  <c r="R11" i="662"/>
  <c r="BA11" i="662" s="1"/>
  <c r="N11" i="662"/>
  <c r="AW11" i="662" s="1"/>
  <c r="J11" i="662"/>
  <c r="AS11" i="662" s="1"/>
  <c r="F11" i="662"/>
  <c r="AO11" i="662" s="1"/>
  <c r="R10" i="662"/>
  <c r="BA10" i="662" s="1"/>
  <c r="N10" i="662"/>
  <c r="AW10" i="662" s="1"/>
  <c r="J10" i="662"/>
  <c r="AS10" i="662" s="1"/>
  <c r="F10" i="662"/>
  <c r="AO10" i="662" s="1"/>
  <c r="R9" i="662"/>
  <c r="BA9" i="662" s="1"/>
  <c r="N9" i="662"/>
  <c r="AW9" i="662" s="1"/>
  <c r="J9" i="662"/>
  <c r="AS9" i="662" s="1"/>
  <c r="F9" i="662"/>
  <c r="AO9" i="662" s="1"/>
  <c r="R8" i="662"/>
  <c r="BA8" i="662" s="1"/>
  <c r="N8" i="662"/>
  <c r="AW8" i="662" s="1"/>
  <c r="J8" i="662"/>
  <c r="AS8" i="662" s="1"/>
  <c r="F8" i="662"/>
  <c r="AO8" i="662" s="1"/>
  <c r="R7" i="662"/>
  <c r="BA7" i="662" s="1"/>
  <c r="N7" i="662"/>
  <c r="AW7" i="662" s="1"/>
  <c r="J7" i="662"/>
  <c r="AS7" i="662" s="1"/>
  <c r="F7" i="662"/>
  <c r="AO7" i="662" s="1"/>
  <c r="R6" i="662"/>
  <c r="BA6" i="662" s="1"/>
  <c r="N6" i="662"/>
  <c r="AW6" i="662" s="1"/>
  <c r="J6" i="662"/>
  <c r="AS6" i="662" s="1"/>
  <c r="F6" i="662"/>
  <c r="AO6" i="662" s="1"/>
  <c r="R5" i="662"/>
  <c r="BA5" i="662" s="1"/>
  <c r="N5" i="662"/>
  <c r="AW5" i="662" s="1"/>
  <c r="J5" i="662"/>
  <c r="AS5" i="662" s="1"/>
  <c r="F5" i="662"/>
  <c r="AO5" i="662" s="1"/>
  <c r="P30" i="662"/>
  <c r="AY30" i="662" s="1"/>
  <c r="L30" i="662"/>
  <c r="AU30" i="662" s="1"/>
  <c r="H30" i="662"/>
  <c r="AQ30" i="662" s="1"/>
  <c r="D30" i="662"/>
  <c r="AM30" i="662" s="1"/>
  <c r="P29" i="662"/>
  <c r="AY29" i="662" s="1"/>
  <c r="L29" i="662"/>
  <c r="AU29" i="662" s="1"/>
  <c r="H29" i="662"/>
  <c r="AQ29" i="662" s="1"/>
  <c r="D29" i="662"/>
  <c r="AM29" i="662" s="1"/>
  <c r="P28" i="662"/>
  <c r="AY28" i="662" s="1"/>
  <c r="L28" i="662"/>
  <c r="AU28" i="662" s="1"/>
  <c r="H28" i="662"/>
  <c r="AQ28" i="662" s="1"/>
  <c r="D28" i="662"/>
  <c r="AM28" i="662" s="1"/>
  <c r="P27" i="662"/>
  <c r="AY27" i="662" s="1"/>
  <c r="L27" i="662"/>
  <c r="AU27" i="662" s="1"/>
  <c r="H27" i="662"/>
  <c r="AQ27" i="662" s="1"/>
  <c r="D27" i="662"/>
  <c r="AM27" i="662" s="1"/>
  <c r="P26" i="662"/>
  <c r="AY26" i="662" s="1"/>
  <c r="L26" i="662"/>
  <c r="AU26" i="662" s="1"/>
  <c r="H26" i="662"/>
  <c r="AQ26" i="662" s="1"/>
  <c r="D26" i="662"/>
  <c r="AM26" i="662" s="1"/>
  <c r="P25" i="662"/>
  <c r="AY25" i="662" s="1"/>
  <c r="L25" i="662"/>
  <c r="AU25" i="662" s="1"/>
  <c r="H25" i="662"/>
  <c r="AQ25" i="662" s="1"/>
  <c r="D25" i="662"/>
  <c r="AM25" i="662" s="1"/>
  <c r="P24" i="662"/>
  <c r="AY24" i="662" s="1"/>
  <c r="L24" i="662"/>
  <c r="AU24" i="662" s="1"/>
  <c r="H24" i="662"/>
  <c r="AQ24" i="662" s="1"/>
  <c r="D24" i="662"/>
  <c r="AM24" i="662" s="1"/>
  <c r="R22" i="662"/>
  <c r="BA22" i="662" s="1"/>
  <c r="L22" i="662"/>
  <c r="AU22" i="662" s="1"/>
  <c r="H22" i="662"/>
  <c r="AQ22" i="662" s="1"/>
  <c r="D22" i="662"/>
  <c r="AM22" i="662" s="1"/>
  <c r="R21" i="662"/>
  <c r="BA21" i="662" s="1"/>
  <c r="L21" i="662"/>
  <c r="AU21" i="662" s="1"/>
  <c r="H21" i="662"/>
  <c r="AQ21" i="662" s="1"/>
  <c r="D21" i="662"/>
  <c r="AM21" i="662" s="1"/>
  <c r="R20" i="662"/>
  <c r="BA20" i="662" s="1"/>
  <c r="L20" i="662"/>
  <c r="AU20" i="662" s="1"/>
  <c r="H20" i="662"/>
  <c r="AQ20" i="662" s="1"/>
  <c r="D20" i="662"/>
  <c r="AM20" i="662" s="1"/>
  <c r="P19" i="662"/>
  <c r="AY19" i="662" s="1"/>
  <c r="H19" i="662"/>
  <c r="AQ19" i="662" s="1"/>
  <c r="D19" i="662"/>
  <c r="AM19" i="662" s="1"/>
  <c r="P18" i="662"/>
  <c r="AY18" i="662" s="1"/>
  <c r="H18" i="662"/>
  <c r="AQ18" i="662" s="1"/>
  <c r="D18" i="662"/>
  <c r="AM18" i="662" s="1"/>
  <c r="P17" i="662"/>
  <c r="AY17" i="662" s="1"/>
  <c r="H17" i="662"/>
  <c r="AQ17" i="662" s="1"/>
  <c r="D17" i="662"/>
  <c r="AM17" i="662" s="1"/>
  <c r="P16" i="662"/>
  <c r="AY16" i="662" s="1"/>
  <c r="L16" i="662"/>
  <c r="AU16" i="662" s="1"/>
  <c r="H16" i="662"/>
  <c r="AQ16" i="662" s="1"/>
  <c r="D16" i="662"/>
  <c r="AM16" i="662" s="1"/>
  <c r="P15" i="662"/>
  <c r="AY15" i="662" s="1"/>
  <c r="L15" i="662"/>
  <c r="AU15" i="662" s="1"/>
  <c r="H15" i="662"/>
  <c r="AQ15" i="662" s="1"/>
  <c r="D15" i="662"/>
  <c r="AM15" i="662" s="1"/>
  <c r="Q14" i="662"/>
  <c r="AZ14" i="662" s="1"/>
  <c r="M14" i="662"/>
  <c r="AV14" i="662" s="1"/>
  <c r="I14" i="662"/>
  <c r="AR14" i="662" s="1"/>
  <c r="E14" i="662"/>
  <c r="AN14" i="662" s="1"/>
  <c r="Q13" i="662"/>
  <c r="AZ13" i="662" s="1"/>
  <c r="M13" i="662"/>
  <c r="AV13" i="662" s="1"/>
  <c r="I13" i="662"/>
  <c r="AR13" i="662" s="1"/>
  <c r="E13" i="662"/>
  <c r="AN13" i="662" s="1"/>
  <c r="Q12" i="662"/>
  <c r="AZ12" i="662" s="1"/>
  <c r="M12" i="662"/>
  <c r="AV12" i="662" s="1"/>
  <c r="I12" i="662"/>
  <c r="AR12" i="662" s="1"/>
  <c r="E12" i="662"/>
  <c r="AN12" i="662" s="1"/>
  <c r="Q11" i="662"/>
  <c r="AZ11" i="662" s="1"/>
  <c r="M11" i="662"/>
  <c r="AV11" i="662" s="1"/>
  <c r="I11" i="662"/>
  <c r="AR11" i="662" s="1"/>
  <c r="E11" i="662"/>
  <c r="AN11" i="662" s="1"/>
  <c r="Q10" i="662"/>
  <c r="AZ10" i="662" s="1"/>
  <c r="M10" i="662"/>
  <c r="AV10" i="662" s="1"/>
  <c r="I10" i="662"/>
  <c r="AR10" i="662" s="1"/>
  <c r="E10" i="662"/>
  <c r="AN10" i="662" s="1"/>
  <c r="Q9" i="662"/>
  <c r="AZ9" i="662" s="1"/>
  <c r="M9" i="662"/>
  <c r="AV9" i="662" s="1"/>
  <c r="I9" i="662"/>
  <c r="AR9" i="662" s="1"/>
  <c r="E9" i="662"/>
  <c r="AN9" i="662" s="1"/>
  <c r="Q8" i="662"/>
  <c r="AZ8" i="662" s="1"/>
  <c r="M8" i="662"/>
  <c r="AV8" i="662" s="1"/>
  <c r="I8" i="662"/>
  <c r="AR8" i="662" s="1"/>
  <c r="E8" i="662"/>
  <c r="AN8" i="662" s="1"/>
  <c r="Q7" i="662"/>
  <c r="AZ7" i="662" s="1"/>
  <c r="M7" i="662"/>
  <c r="AV7" i="662" s="1"/>
  <c r="I7" i="662"/>
  <c r="AR7" i="662" s="1"/>
  <c r="E7" i="662"/>
  <c r="AN7" i="662" s="1"/>
  <c r="Q6" i="662"/>
  <c r="AZ6" i="662" s="1"/>
  <c r="M6" i="662"/>
  <c r="AV6" i="662" s="1"/>
  <c r="I6" i="662"/>
  <c r="AR6" i="662" s="1"/>
  <c r="E6" i="662"/>
  <c r="AN6" i="662" s="1"/>
  <c r="Q5" i="662"/>
  <c r="AZ5" i="662" s="1"/>
  <c r="M5" i="662"/>
  <c r="AV5" i="662" s="1"/>
  <c r="I5" i="662"/>
  <c r="AR5" i="662" s="1"/>
  <c r="E5" i="662"/>
  <c r="AN5" i="662" s="1"/>
  <c r="G30" i="662"/>
  <c r="AP30" i="662" s="1"/>
  <c r="G29" i="662"/>
  <c r="AP29" i="662" s="1"/>
  <c r="G28" i="662"/>
  <c r="AP28" i="662" s="1"/>
  <c r="G27" i="662"/>
  <c r="AP27" i="662" s="1"/>
  <c r="G26" i="662"/>
  <c r="AP26" i="662" s="1"/>
  <c r="G25" i="662"/>
  <c r="AP25" i="662" s="1"/>
  <c r="G24" i="662"/>
  <c r="AP24" i="662" s="1"/>
  <c r="Q22" i="662"/>
  <c r="AZ22" i="662" s="1"/>
  <c r="G21" i="662"/>
  <c r="AP21" i="662" s="1"/>
  <c r="Q20" i="662"/>
  <c r="AZ20" i="662" s="1"/>
  <c r="C19" i="662"/>
  <c r="AL19" i="662" s="1"/>
  <c r="G18" i="662"/>
  <c r="AP18" i="662" s="1"/>
  <c r="O17" i="662"/>
  <c r="AX17" i="662" s="1"/>
  <c r="K16" i="662"/>
  <c r="AT16" i="662" s="1"/>
  <c r="K15" i="662"/>
  <c r="AT15" i="662" s="1"/>
  <c r="L14" i="662"/>
  <c r="AU14" i="662" s="1"/>
  <c r="L13" i="662"/>
  <c r="AU13" i="662" s="1"/>
  <c r="L12" i="662"/>
  <c r="AU12" i="662" s="1"/>
  <c r="L11" i="662"/>
  <c r="AU11" i="662" s="1"/>
  <c r="L10" i="662"/>
  <c r="AU10" i="662" s="1"/>
  <c r="L9" i="662"/>
  <c r="AU9" i="662" s="1"/>
  <c r="L8" i="662"/>
  <c r="AU8" i="662" s="1"/>
  <c r="L7" i="662"/>
  <c r="AU7" i="662" s="1"/>
  <c r="L6" i="662"/>
  <c r="AU6" i="662" s="1"/>
  <c r="L5" i="662"/>
  <c r="AU5" i="662" s="1"/>
  <c r="C30" i="662"/>
  <c r="AL30" i="662" s="1"/>
  <c r="C29" i="662"/>
  <c r="AL29" i="662" s="1"/>
  <c r="C28" i="662"/>
  <c r="AL28" i="662" s="1"/>
  <c r="C27" i="662"/>
  <c r="AL27" i="662" s="1"/>
  <c r="C26" i="662"/>
  <c r="AL26" i="662" s="1"/>
  <c r="C25" i="662"/>
  <c r="AL25" i="662" s="1"/>
  <c r="C24" i="662"/>
  <c r="AL24" i="662" s="1"/>
  <c r="K22" i="662"/>
  <c r="AT22" i="662" s="1"/>
  <c r="C21" i="662"/>
  <c r="AL21" i="662" s="1"/>
  <c r="K20" i="662"/>
  <c r="AT20" i="662" s="1"/>
  <c r="C18" i="662"/>
  <c r="AL18" i="662" s="1"/>
  <c r="G17" i="662"/>
  <c r="AP17" i="662" s="1"/>
  <c r="G16" i="662"/>
  <c r="AP16" i="662" s="1"/>
  <c r="G15" i="662"/>
  <c r="AP15" i="662" s="1"/>
  <c r="H14" i="662"/>
  <c r="AQ14" i="662" s="1"/>
  <c r="H13" i="662"/>
  <c r="AQ13" i="662" s="1"/>
  <c r="H12" i="662"/>
  <c r="AQ12" i="662" s="1"/>
  <c r="H11" i="662"/>
  <c r="AQ11" i="662" s="1"/>
  <c r="H10" i="662"/>
  <c r="AQ10" i="662" s="1"/>
  <c r="H9" i="662"/>
  <c r="AQ9" i="662" s="1"/>
  <c r="H8" i="662"/>
  <c r="AQ8" i="662" s="1"/>
  <c r="H7" i="662"/>
  <c r="AQ7" i="662" s="1"/>
  <c r="H6" i="662"/>
  <c r="AQ6" i="662" s="1"/>
  <c r="H5" i="662"/>
  <c r="AQ5" i="662" s="1"/>
  <c r="O30" i="662"/>
  <c r="AX30" i="662" s="1"/>
  <c r="O29" i="662"/>
  <c r="AX29" i="662" s="1"/>
  <c r="O28" i="662"/>
  <c r="AX28" i="662" s="1"/>
  <c r="O27" i="662"/>
  <c r="AX27" i="662" s="1"/>
  <c r="O26" i="662"/>
  <c r="AX26" i="662" s="1"/>
  <c r="O25" i="662"/>
  <c r="AX25" i="662" s="1"/>
  <c r="O24" i="662"/>
  <c r="AX24" i="662" s="1"/>
  <c r="G22" i="662"/>
  <c r="AP22" i="662" s="1"/>
  <c r="Q21" i="662"/>
  <c r="AZ21" i="662" s="1"/>
  <c r="G20" i="662"/>
  <c r="AP20" i="662" s="1"/>
  <c r="O19" i="662"/>
  <c r="AX19" i="662" s="1"/>
  <c r="C17" i="662"/>
  <c r="AL17" i="662" s="1"/>
  <c r="C16" i="662"/>
  <c r="AL16" i="662" s="1"/>
  <c r="C15" i="662"/>
  <c r="AL15" i="662" s="1"/>
  <c r="D14" i="662"/>
  <c r="AM14" i="662" s="1"/>
  <c r="D13" i="662"/>
  <c r="AM13" i="662" s="1"/>
  <c r="D12" i="662"/>
  <c r="AM12" i="662" s="1"/>
  <c r="D11" i="662"/>
  <c r="AM11" i="662" s="1"/>
  <c r="D10" i="662"/>
  <c r="AM10" i="662" s="1"/>
  <c r="D9" i="662"/>
  <c r="AM9" i="662" s="1"/>
  <c r="D8" i="662"/>
  <c r="AM8" i="662" s="1"/>
  <c r="D7" i="662"/>
  <c r="AM7" i="662" s="1"/>
  <c r="D6" i="662"/>
  <c r="AM6" i="662" s="1"/>
  <c r="D5" i="662"/>
  <c r="AM5" i="662" s="1"/>
  <c r="K30" i="662"/>
  <c r="AT30" i="662" s="1"/>
  <c r="K26" i="662"/>
  <c r="AT26" i="662" s="1"/>
  <c r="K21" i="662"/>
  <c r="AT21" i="662" s="1"/>
  <c r="O16" i="662"/>
  <c r="AX16" i="662" s="1"/>
  <c r="P12" i="662"/>
  <c r="AY12" i="662" s="1"/>
  <c r="P8" i="662"/>
  <c r="AY8" i="662" s="1"/>
  <c r="K29" i="662"/>
  <c r="AT29" i="662" s="1"/>
  <c r="K25" i="662"/>
  <c r="AT25" i="662" s="1"/>
  <c r="C22" i="662"/>
  <c r="AL22" i="662" s="1"/>
  <c r="O18" i="662"/>
  <c r="AX18" i="662" s="1"/>
  <c r="O15" i="662"/>
  <c r="AX15" i="662" s="1"/>
  <c r="P11" i="662"/>
  <c r="AY11" i="662" s="1"/>
  <c r="P7" i="662"/>
  <c r="AY7" i="662" s="1"/>
  <c r="K27" i="662"/>
  <c r="AT27" i="662" s="1"/>
  <c r="C20" i="662"/>
  <c r="AL20" i="662" s="1"/>
  <c r="P14" i="662"/>
  <c r="AY14" i="662" s="1"/>
  <c r="P6" i="662"/>
  <c r="AY6" i="662" s="1"/>
  <c r="K24" i="662"/>
  <c r="AT24" i="662" s="1"/>
  <c r="P13" i="662"/>
  <c r="AY13" i="662" s="1"/>
  <c r="P5" i="662"/>
  <c r="AY5" i="662" s="1"/>
  <c r="P10" i="662"/>
  <c r="AY10" i="662" s="1"/>
  <c r="K28" i="662"/>
  <c r="AT28" i="662" s="1"/>
  <c r="G19" i="662"/>
  <c r="AP19" i="662" s="1"/>
  <c r="P9" i="662"/>
  <c r="AY9" i="662" s="1"/>
  <c r="B3" i="63"/>
  <c r="AR5" i="63"/>
  <c r="K8" i="568"/>
  <c r="AN8" i="568" s="1"/>
  <c r="K11" i="568"/>
  <c r="AN11" i="568" s="1"/>
  <c r="AV23" i="63"/>
  <c r="O25" i="568"/>
  <c r="AR25" i="568" s="1"/>
  <c r="K28" i="568"/>
  <c r="AN28" i="568" s="1"/>
  <c r="AH3" i="66"/>
  <c r="AX5" i="65"/>
  <c r="AY9" i="65"/>
  <c r="BD27" i="65"/>
  <c r="M29" i="573"/>
  <c r="AQ29" i="573" s="1"/>
  <c r="I29" i="573"/>
  <c r="AM29" i="573" s="1"/>
  <c r="E29" i="573"/>
  <c r="AI29" i="573" s="1"/>
  <c r="N28" i="573"/>
  <c r="AR28" i="573" s="1"/>
  <c r="J28" i="573"/>
  <c r="AN28" i="573" s="1"/>
  <c r="F28" i="573"/>
  <c r="AJ28" i="573" s="1"/>
  <c r="O27" i="573"/>
  <c r="AS27" i="573" s="1"/>
  <c r="K27" i="573"/>
  <c r="AO27" i="573" s="1"/>
  <c r="G27" i="573"/>
  <c r="AK27" i="573" s="1"/>
  <c r="C27" i="573"/>
  <c r="AG27" i="573" s="1"/>
  <c r="L26" i="573"/>
  <c r="AP26" i="573" s="1"/>
  <c r="H26" i="573"/>
  <c r="AL26" i="573" s="1"/>
  <c r="D26" i="573"/>
  <c r="AH26" i="573" s="1"/>
  <c r="M25" i="573"/>
  <c r="AQ25" i="573" s="1"/>
  <c r="I25" i="573"/>
  <c r="AM25" i="573" s="1"/>
  <c r="E25" i="573"/>
  <c r="AI25" i="573" s="1"/>
  <c r="N24" i="573"/>
  <c r="AR24" i="573" s="1"/>
  <c r="J24" i="573"/>
  <c r="AN24" i="573" s="1"/>
  <c r="F24" i="573"/>
  <c r="AJ24" i="573" s="1"/>
  <c r="O23" i="573"/>
  <c r="AS23" i="573" s="1"/>
  <c r="K23" i="573"/>
  <c r="AO23" i="573" s="1"/>
  <c r="G23" i="573"/>
  <c r="AK23" i="573" s="1"/>
  <c r="C23" i="573"/>
  <c r="AG23" i="573" s="1"/>
  <c r="M21" i="573"/>
  <c r="AQ21" i="573" s="1"/>
  <c r="I21" i="573"/>
  <c r="AM21" i="573" s="1"/>
  <c r="E21" i="573"/>
  <c r="AI21" i="573" s="1"/>
  <c r="N20" i="573"/>
  <c r="AR20" i="573" s="1"/>
  <c r="J20" i="573"/>
  <c r="AN20" i="573" s="1"/>
  <c r="F20" i="573"/>
  <c r="AJ20" i="573" s="1"/>
  <c r="O19" i="573"/>
  <c r="AS19" i="573" s="1"/>
  <c r="K19" i="573"/>
  <c r="AO19" i="573" s="1"/>
  <c r="G19" i="573"/>
  <c r="AK19" i="573" s="1"/>
  <c r="C19" i="573"/>
  <c r="AG19" i="573" s="1"/>
  <c r="N18" i="573"/>
  <c r="AR18" i="573" s="1"/>
  <c r="H18" i="573"/>
  <c r="AL18" i="573" s="1"/>
  <c r="D18" i="573"/>
  <c r="AH18" i="573" s="1"/>
  <c r="I17" i="573"/>
  <c r="AM17" i="573" s="1"/>
  <c r="E17" i="573"/>
  <c r="AI17" i="573" s="1"/>
  <c r="J16" i="573"/>
  <c r="AN16" i="573" s="1"/>
  <c r="F16" i="573"/>
  <c r="AJ16" i="573" s="1"/>
  <c r="L15" i="573"/>
  <c r="AP15" i="573" s="1"/>
  <c r="H15" i="573"/>
  <c r="AL15" i="573" s="1"/>
  <c r="D15" i="573"/>
  <c r="AH15" i="573" s="1"/>
  <c r="M14" i="573"/>
  <c r="AQ14" i="573" s="1"/>
  <c r="I14" i="573"/>
  <c r="AM14" i="573" s="1"/>
  <c r="E14" i="573"/>
  <c r="AI14" i="573" s="1"/>
  <c r="N13" i="573"/>
  <c r="AR13" i="573" s="1"/>
  <c r="J13" i="573"/>
  <c r="AN13" i="573" s="1"/>
  <c r="F13" i="573"/>
  <c r="AJ13" i="573" s="1"/>
  <c r="O12" i="573"/>
  <c r="AS12" i="573" s="1"/>
  <c r="K12" i="573"/>
  <c r="AO12" i="573" s="1"/>
  <c r="G12" i="573"/>
  <c r="AK12" i="573" s="1"/>
  <c r="C12" i="573"/>
  <c r="AG12" i="573" s="1"/>
  <c r="M11" i="573"/>
  <c r="AQ11" i="573" s="1"/>
  <c r="I11" i="573"/>
  <c r="AM11" i="573" s="1"/>
  <c r="E11" i="573"/>
  <c r="AI11" i="573" s="1"/>
  <c r="N10" i="573"/>
  <c r="AR10" i="573" s="1"/>
  <c r="J10" i="573"/>
  <c r="AN10" i="573" s="1"/>
  <c r="F10" i="573"/>
  <c r="AJ10" i="573" s="1"/>
  <c r="O9" i="573"/>
  <c r="AS9" i="573" s="1"/>
  <c r="K9" i="573"/>
  <c r="AO9" i="573" s="1"/>
  <c r="G9" i="573"/>
  <c r="AK9" i="573" s="1"/>
  <c r="C9" i="573"/>
  <c r="AG9" i="573" s="1"/>
  <c r="L8" i="573"/>
  <c r="AP8" i="573" s="1"/>
  <c r="H8" i="573"/>
  <c r="AL8" i="573" s="1"/>
  <c r="D8" i="573"/>
  <c r="AH8" i="573" s="1"/>
  <c r="M7" i="573"/>
  <c r="AQ7" i="573" s="1"/>
  <c r="I7" i="573"/>
  <c r="AM7" i="573" s="1"/>
  <c r="E7" i="573"/>
  <c r="AI7" i="573" s="1"/>
  <c r="N6" i="573"/>
  <c r="AR6" i="573" s="1"/>
  <c r="J6" i="573"/>
  <c r="AN6" i="573" s="1"/>
  <c r="F6" i="573"/>
  <c r="AJ6" i="573" s="1"/>
  <c r="O5" i="573"/>
  <c r="AS5" i="573" s="1"/>
  <c r="K5" i="573"/>
  <c r="AO5" i="573" s="1"/>
  <c r="G5" i="573"/>
  <c r="AK5" i="573" s="1"/>
  <c r="C5" i="573"/>
  <c r="AG5" i="573" s="1"/>
  <c r="L4" i="573"/>
  <c r="AP4" i="573" s="1"/>
  <c r="H4" i="573"/>
  <c r="AL4" i="573" s="1"/>
  <c r="D4" i="573"/>
  <c r="AH4" i="573" s="1"/>
  <c r="L29" i="573"/>
  <c r="AP29" i="573" s="1"/>
  <c r="H29" i="573"/>
  <c r="AL29" i="573" s="1"/>
  <c r="D29" i="573"/>
  <c r="AH29" i="573" s="1"/>
  <c r="M28" i="573"/>
  <c r="AQ28" i="573" s="1"/>
  <c r="I28" i="573"/>
  <c r="AM28" i="573" s="1"/>
  <c r="E28" i="573"/>
  <c r="AI28" i="573" s="1"/>
  <c r="N27" i="573"/>
  <c r="AR27" i="573" s="1"/>
  <c r="J27" i="573"/>
  <c r="AN27" i="573" s="1"/>
  <c r="F27" i="573"/>
  <c r="AJ27" i="573" s="1"/>
  <c r="O26" i="573"/>
  <c r="AS26" i="573" s="1"/>
  <c r="K26" i="573"/>
  <c r="AO26" i="573" s="1"/>
  <c r="G26" i="573"/>
  <c r="AK26" i="573" s="1"/>
  <c r="C26" i="573"/>
  <c r="AG26" i="573" s="1"/>
  <c r="L25" i="573"/>
  <c r="AP25" i="573" s="1"/>
  <c r="H25" i="573"/>
  <c r="AL25" i="573" s="1"/>
  <c r="D25" i="573"/>
  <c r="AH25" i="573" s="1"/>
  <c r="M24" i="573"/>
  <c r="AQ24" i="573" s="1"/>
  <c r="I24" i="573"/>
  <c r="AM24" i="573" s="1"/>
  <c r="E24" i="573"/>
  <c r="AI24" i="573" s="1"/>
  <c r="N23" i="573"/>
  <c r="AR23" i="573" s="1"/>
  <c r="J23" i="573"/>
  <c r="AN23" i="573" s="1"/>
  <c r="F23" i="573"/>
  <c r="AJ23" i="573" s="1"/>
  <c r="L21" i="573"/>
  <c r="AP21" i="573" s="1"/>
  <c r="H21" i="573"/>
  <c r="AL21" i="573" s="1"/>
  <c r="D21" i="573"/>
  <c r="AH21" i="573" s="1"/>
  <c r="M20" i="573"/>
  <c r="AQ20" i="573" s="1"/>
  <c r="I20" i="573"/>
  <c r="AM20" i="573" s="1"/>
  <c r="E20" i="573"/>
  <c r="AI20" i="573" s="1"/>
  <c r="N19" i="573"/>
  <c r="AR19" i="573" s="1"/>
  <c r="J19" i="573"/>
  <c r="AN19" i="573" s="1"/>
  <c r="F19" i="573"/>
  <c r="AJ19" i="573" s="1"/>
  <c r="M18" i="573"/>
  <c r="AQ18" i="573" s="1"/>
  <c r="G18" i="573"/>
  <c r="AK18" i="573" s="1"/>
  <c r="C18" i="573"/>
  <c r="AG18" i="573" s="1"/>
  <c r="N17" i="573"/>
  <c r="AR17" i="573" s="1"/>
  <c r="H17" i="573"/>
  <c r="AL17" i="573" s="1"/>
  <c r="D17" i="573"/>
  <c r="AH17" i="573" s="1"/>
  <c r="I16" i="573"/>
  <c r="AM16" i="573" s="1"/>
  <c r="E16" i="573"/>
  <c r="AI16" i="573" s="1"/>
  <c r="O15" i="573"/>
  <c r="AS15" i="573" s="1"/>
  <c r="K15" i="573"/>
  <c r="AO15" i="573" s="1"/>
  <c r="G15" i="573"/>
  <c r="AK15" i="573" s="1"/>
  <c r="C15" i="573"/>
  <c r="AG15" i="573" s="1"/>
  <c r="L14" i="573"/>
  <c r="AP14" i="573" s="1"/>
  <c r="H14" i="573"/>
  <c r="AL14" i="573" s="1"/>
  <c r="D14" i="573"/>
  <c r="AH14" i="573" s="1"/>
  <c r="M13" i="573"/>
  <c r="AQ13" i="573" s="1"/>
  <c r="I13" i="573"/>
  <c r="AM13" i="573" s="1"/>
  <c r="E13" i="573"/>
  <c r="AI13" i="573" s="1"/>
  <c r="N12" i="573"/>
  <c r="AR12" i="573" s="1"/>
  <c r="J12" i="573"/>
  <c r="AN12" i="573" s="1"/>
  <c r="F12" i="573"/>
  <c r="AJ12" i="573" s="1"/>
  <c r="L11" i="573"/>
  <c r="AP11" i="573" s="1"/>
  <c r="H11" i="573"/>
  <c r="AL11" i="573" s="1"/>
  <c r="D11" i="573"/>
  <c r="AH11" i="573" s="1"/>
  <c r="M10" i="573"/>
  <c r="AQ10" i="573" s="1"/>
  <c r="I10" i="573"/>
  <c r="AM10" i="573" s="1"/>
  <c r="E10" i="573"/>
  <c r="AI10" i="573" s="1"/>
  <c r="N9" i="573"/>
  <c r="AR9" i="573" s="1"/>
  <c r="J9" i="573"/>
  <c r="AN9" i="573" s="1"/>
  <c r="F9" i="573"/>
  <c r="AJ9" i="573" s="1"/>
  <c r="O8" i="573"/>
  <c r="AS8" i="573" s="1"/>
  <c r="K8" i="573"/>
  <c r="AO8" i="573" s="1"/>
  <c r="G8" i="573"/>
  <c r="AK8" i="573" s="1"/>
  <c r="C8" i="573"/>
  <c r="AG8" i="573" s="1"/>
  <c r="L7" i="573"/>
  <c r="AP7" i="573" s="1"/>
  <c r="H7" i="573"/>
  <c r="AL7" i="573" s="1"/>
  <c r="D7" i="573"/>
  <c r="AH7" i="573" s="1"/>
  <c r="M6" i="573"/>
  <c r="AQ6" i="573" s="1"/>
  <c r="I6" i="573"/>
  <c r="AM6" i="573" s="1"/>
  <c r="E6" i="573"/>
  <c r="AI6" i="573" s="1"/>
  <c r="N5" i="573"/>
  <c r="AR5" i="573" s="1"/>
  <c r="J5" i="573"/>
  <c r="AN5" i="573" s="1"/>
  <c r="F5" i="573"/>
  <c r="AJ5" i="573" s="1"/>
  <c r="O4" i="573"/>
  <c r="AS4" i="573" s="1"/>
  <c r="K4" i="573"/>
  <c r="AO4" i="573" s="1"/>
  <c r="G4" i="573"/>
  <c r="AK4" i="573" s="1"/>
  <c r="C4" i="573"/>
  <c r="AG4" i="573" s="1"/>
  <c r="N29" i="573"/>
  <c r="AR29" i="573" s="1"/>
  <c r="F29" i="573"/>
  <c r="AJ29" i="573" s="1"/>
  <c r="K28" i="573"/>
  <c r="AO28" i="573" s="1"/>
  <c r="C28" i="573"/>
  <c r="AG28" i="573" s="1"/>
  <c r="H27" i="573"/>
  <c r="AL27" i="573" s="1"/>
  <c r="M26" i="573"/>
  <c r="AQ26" i="573" s="1"/>
  <c r="E26" i="573"/>
  <c r="AI26" i="573" s="1"/>
  <c r="J25" i="573"/>
  <c r="AN25" i="573" s="1"/>
  <c r="O24" i="573"/>
  <c r="AS24" i="573" s="1"/>
  <c r="G24" i="573"/>
  <c r="AK24" i="573" s="1"/>
  <c r="L23" i="573"/>
  <c r="AP23" i="573" s="1"/>
  <c r="D23" i="573"/>
  <c r="AH23" i="573" s="1"/>
  <c r="K21" i="573"/>
  <c r="AO21" i="573" s="1"/>
  <c r="C21" i="573"/>
  <c r="AG21" i="573" s="1"/>
  <c r="H20" i="573"/>
  <c r="AL20" i="573" s="1"/>
  <c r="M19" i="573"/>
  <c r="AQ19" i="573" s="1"/>
  <c r="E19" i="573"/>
  <c r="AI19" i="573" s="1"/>
  <c r="E18" i="573"/>
  <c r="AI18" i="573" s="1"/>
  <c r="M17" i="573"/>
  <c r="AQ17" i="573" s="1"/>
  <c r="C17" i="573"/>
  <c r="AG17" i="573" s="1"/>
  <c r="N16" i="573"/>
  <c r="AR16" i="573" s="1"/>
  <c r="D16" i="573"/>
  <c r="AH16" i="573" s="1"/>
  <c r="J15" i="573"/>
  <c r="AN15" i="573" s="1"/>
  <c r="O14" i="573"/>
  <c r="AS14" i="573" s="1"/>
  <c r="G14" i="573"/>
  <c r="AK14" i="573" s="1"/>
  <c r="L13" i="573"/>
  <c r="AP13" i="573" s="1"/>
  <c r="D13" i="573"/>
  <c r="AH13" i="573" s="1"/>
  <c r="I12" i="573"/>
  <c r="AM12" i="573" s="1"/>
  <c r="O11" i="573"/>
  <c r="AS11" i="573" s="1"/>
  <c r="G11" i="573"/>
  <c r="AK11" i="573" s="1"/>
  <c r="L10" i="573"/>
  <c r="AP10" i="573" s="1"/>
  <c r="D10" i="573"/>
  <c r="AH10" i="573" s="1"/>
  <c r="I9" i="573"/>
  <c r="AM9" i="573" s="1"/>
  <c r="N8" i="573"/>
  <c r="AR8" i="573" s="1"/>
  <c r="F8" i="573"/>
  <c r="AJ8" i="573" s="1"/>
  <c r="K7" i="573"/>
  <c r="AO7" i="573" s="1"/>
  <c r="C7" i="573"/>
  <c r="AG7" i="573" s="1"/>
  <c r="H6" i="573"/>
  <c r="AL6" i="573" s="1"/>
  <c r="M5" i="573"/>
  <c r="AQ5" i="573" s="1"/>
  <c r="E5" i="573"/>
  <c r="AI5" i="573" s="1"/>
  <c r="J4" i="573"/>
  <c r="AN4" i="573" s="1"/>
  <c r="K29" i="573"/>
  <c r="AO29" i="573" s="1"/>
  <c r="C29" i="573"/>
  <c r="AG29" i="573" s="1"/>
  <c r="H28" i="573"/>
  <c r="AL28" i="573" s="1"/>
  <c r="M27" i="573"/>
  <c r="AQ27" i="573" s="1"/>
  <c r="E27" i="573"/>
  <c r="AI27" i="573" s="1"/>
  <c r="J26" i="573"/>
  <c r="AN26" i="573" s="1"/>
  <c r="O25" i="573"/>
  <c r="AS25" i="573" s="1"/>
  <c r="G25" i="573"/>
  <c r="AK25" i="573" s="1"/>
  <c r="L24" i="573"/>
  <c r="AP24" i="573" s="1"/>
  <c r="D24" i="573"/>
  <c r="AH24" i="573" s="1"/>
  <c r="I23" i="573"/>
  <c r="AM23" i="573" s="1"/>
  <c r="J21" i="573"/>
  <c r="AN21" i="573" s="1"/>
  <c r="O20" i="573"/>
  <c r="AS20" i="573" s="1"/>
  <c r="G20" i="573"/>
  <c r="AK20" i="573" s="1"/>
  <c r="L19" i="573"/>
  <c r="AP19" i="573" s="1"/>
  <c r="D19" i="573"/>
  <c r="AH19" i="573" s="1"/>
  <c r="J18" i="573"/>
  <c r="AN18" i="573" s="1"/>
  <c r="J17" i="573"/>
  <c r="AN17" i="573" s="1"/>
  <c r="M16" i="573"/>
  <c r="AQ16" i="573" s="1"/>
  <c r="C16" i="573"/>
  <c r="AG16" i="573" s="1"/>
  <c r="I15" i="573"/>
  <c r="AM15" i="573" s="1"/>
  <c r="N14" i="573"/>
  <c r="AR14" i="573" s="1"/>
  <c r="F14" i="573"/>
  <c r="AJ14" i="573" s="1"/>
  <c r="K13" i="573"/>
  <c r="AO13" i="573" s="1"/>
  <c r="C13" i="573"/>
  <c r="AG13" i="573" s="1"/>
  <c r="H12" i="573"/>
  <c r="AL12" i="573" s="1"/>
  <c r="N11" i="573"/>
  <c r="AR11" i="573" s="1"/>
  <c r="F11" i="573"/>
  <c r="AJ11" i="573" s="1"/>
  <c r="K10" i="573"/>
  <c r="AO10" i="573" s="1"/>
  <c r="C10" i="573"/>
  <c r="AG10" i="573" s="1"/>
  <c r="H9" i="573"/>
  <c r="AL9" i="573" s="1"/>
  <c r="M8" i="573"/>
  <c r="AQ8" i="573" s="1"/>
  <c r="E8" i="573"/>
  <c r="AI8" i="573" s="1"/>
  <c r="J7" i="573"/>
  <c r="AN7" i="573" s="1"/>
  <c r="O6" i="573"/>
  <c r="AS6" i="573" s="1"/>
  <c r="G6" i="573"/>
  <c r="AK6" i="573" s="1"/>
  <c r="L5" i="573"/>
  <c r="AP5" i="573" s="1"/>
  <c r="D5" i="573"/>
  <c r="AH5" i="573" s="1"/>
  <c r="I4" i="573"/>
  <c r="AM4" i="573" s="1"/>
  <c r="J29" i="573"/>
  <c r="AN29" i="573" s="1"/>
  <c r="O28" i="573"/>
  <c r="AS28" i="573" s="1"/>
  <c r="G28" i="573"/>
  <c r="AK28" i="573" s="1"/>
  <c r="L27" i="573"/>
  <c r="AP27" i="573" s="1"/>
  <c r="D27" i="573"/>
  <c r="AH27" i="573" s="1"/>
  <c r="I26" i="573"/>
  <c r="AM26" i="573" s="1"/>
  <c r="N25" i="573"/>
  <c r="AR25" i="573" s="1"/>
  <c r="F25" i="573"/>
  <c r="AJ25" i="573" s="1"/>
  <c r="K24" i="573"/>
  <c r="AO24" i="573" s="1"/>
  <c r="C24" i="573"/>
  <c r="AG24" i="573" s="1"/>
  <c r="H23" i="573"/>
  <c r="AL23" i="573" s="1"/>
  <c r="O21" i="573"/>
  <c r="AS21" i="573" s="1"/>
  <c r="G21" i="573"/>
  <c r="AK21" i="573" s="1"/>
  <c r="L20" i="573"/>
  <c r="AP20" i="573" s="1"/>
  <c r="D20" i="573"/>
  <c r="AH20" i="573" s="1"/>
  <c r="I19" i="573"/>
  <c r="AM19" i="573" s="1"/>
  <c r="I18" i="573"/>
  <c r="AM18" i="573" s="1"/>
  <c r="G17" i="573"/>
  <c r="AK17" i="573" s="1"/>
  <c r="H16" i="573"/>
  <c r="AL16" i="573" s="1"/>
  <c r="N15" i="573"/>
  <c r="AR15" i="573" s="1"/>
  <c r="F15" i="573"/>
  <c r="AJ15" i="573" s="1"/>
  <c r="K14" i="573"/>
  <c r="AO14" i="573" s="1"/>
  <c r="C14" i="573"/>
  <c r="AG14" i="573" s="1"/>
  <c r="H13" i="573"/>
  <c r="AL13" i="573" s="1"/>
  <c r="M12" i="573"/>
  <c r="AQ12" i="573" s="1"/>
  <c r="E12" i="573"/>
  <c r="AI12" i="573" s="1"/>
  <c r="K11" i="573"/>
  <c r="AO11" i="573" s="1"/>
  <c r="C11" i="573"/>
  <c r="AG11" i="573" s="1"/>
  <c r="H10" i="573"/>
  <c r="AL10" i="573" s="1"/>
  <c r="M9" i="573"/>
  <c r="AQ9" i="573" s="1"/>
  <c r="E9" i="573"/>
  <c r="AI9" i="573" s="1"/>
  <c r="J8" i="573"/>
  <c r="AN8" i="573" s="1"/>
  <c r="O7" i="573"/>
  <c r="AS7" i="573" s="1"/>
  <c r="G7" i="573"/>
  <c r="AK7" i="573" s="1"/>
  <c r="L6" i="573"/>
  <c r="AP6" i="573" s="1"/>
  <c r="D6" i="573"/>
  <c r="AH6" i="573" s="1"/>
  <c r="I5" i="573"/>
  <c r="AM5" i="573" s="1"/>
  <c r="N4" i="573"/>
  <c r="AR4" i="573" s="1"/>
  <c r="F4" i="573"/>
  <c r="AJ4" i="573" s="1"/>
  <c r="D28" i="573"/>
  <c r="AH28" i="573" s="1"/>
  <c r="K25" i="573"/>
  <c r="AO25" i="573" s="1"/>
  <c r="E23" i="573"/>
  <c r="AI23" i="573" s="1"/>
  <c r="K20" i="573"/>
  <c r="AO20" i="573" s="1"/>
  <c r="E15" i="573"/>
  <c r="AI15" i="573" s="1"/>
  <c r="L12" i="573"/>
  <c r="AP12" i="573" s="1"/>
  <c r="G10" i="573"/>
  <c r="AK10" i="573" s="1"/>
  <c r="N7" i="573"/>
  <c r="AR7" i="573" s="1"/>
  <c r="H5" i="573"/>
  <c r="AL5" i="573" s="1"/>
  <c r="O29" i="573"/>
  <c r="AS29" i="573" s="1"/>
  <c r="I27" i="573"/>
  <c r="AM27" i="573" s="1"/>
  <c r="C25" i="573"/>
  <c r="AG25" i="573" s="1"/>
  <c r="C20" i="573"/>
  <c r="AG20" i="573" s="1"/>
  <c r="J14" i="573"/>
  <c r="AN14" i="573" s="1"/>
  <c r="D12" i="573"/>
  <c r="AH12" i="573" s="1"/>
  <c r="L9" i="573"/>
  <c r="AP9" i="573" s="1"/>
  <c r="F7" i="573"/>
  <c r="AJ7" i="573" s="1"/>
  <c r="M4" i="573"/>
  <c r="AQ4" i="573" s="1"/>
  <c r="G29" i="573"/>
  <c r="AK29" i="573" s="1"/>
  <c r="N26" i="573"/>
  <c r="AR26" i="573" s="1"/>
  <c r="H24" i="573"/>
  <c r="AL24" i="573" s="1"/>
  <c r="N21" i="573"/>
  <c r="AR21" i="573" s="1"/>
  <c r="H19" i="573"/>
  <c r="AL19" i="573" s="1"/>
  <c r="F18" i="573"/>
  <c r="AJ18" i="573" s="1"/>
  <c r="F17" i="573"/>
  <c r="AJ17" i="573" s="1"/>
  <c r="G16" i="573"/>
  <c r="AK16" i="573" s="1"/>
  <c r="O13" i="573"/>
  <c r="AS13" i="573" s="1"/>
  <c r="J11" i="573"/>
  <c r="AN11" i="573" s="1"/>
  <c r="D9" i="573"/>
  <c r="AH9" i="573" s="1"/>
  <c r="K6" i="573"/>
  <c r="AO6" i="573" s="1"/>
  <c r="E4" i="573"/>
  <c r="AI4" i="573" s="1"/>
  <c r="L28" i="573"/>
  <c r="AP28" i="573" s="1"/>
  <c r="F26" i="573"/>
  <c r="AJ26" i="573" s="1"/>
  <c r="M23" i="573"/>
  <c r="AQ23" i="573" s="1"/>
  <c r="F21" i="573"/>
  <c r="AJ21" i="573" s="1"/>
  <c r="M15" i="573"/>
  <c r="AQ15" i="573" s="1"/>
  <c r="G13" i="573"/>
  <c r="AK13" i="573" s="1"/>
  <c r="O10" i="573"/>
  <c r="AS10" i="573" s="1"/>
  <c r="I8" i="573"/>
  <c r="AM8" i="573" s="1"/>
  <c r="C6" i="573"/>
  <c r="AG6" i="573" s="1"/>
  <c r="J25" i="635"/>
  <c r="F25" i="635"/>
  <c r="J24" i="635"/>
  <c r="F24" i="635"/>
  <c r="J23" i="635"/>
  <c r="F23" i="635"/>
  <c r="J22" i="635"/>
  <c r="F22" i="635"/>
  <c r="J21" i="635"/>
  <c r="F21" i="635"/>
  <c r="J20" i="635"/>
  <c r="F20" i="635"/>
  <c r="J19" i="635"/>
  <c r="F19" i="635"/>
  <c r="J17" i="635"/>
  <c r="AM17" i="635" s="1"/>
  <c r="F17" i="635"/>
  <c r="AI17" i="635" s="1"/>
  <c r="N16" i="635"/>
  <c r="AQ16" i="635" s="1"/>
  <c r="H16" i="635"/>
  <c r="AK16" i="635" s="1"/>
  <c r="D16" i="635"/>
  <c r="AG16" i="635" s="1"/>
  <c r="M15" i="635"/>
  <c r="AP15" i="635" s="1"/>
  <c r="I15" i="635"/>
  <c r="AL15" i="635" s="1"/>
  <c r="E15" i="635"/>
  <c r="AH15" i="635" s="1"/>
  <c r="N14" i="635"/>
  <c r="AQ14" i="635" s="1"/>
  <c r="J14" i="635"/>
  <c r="AM14" i="635" s="1"/>
  <c r="F14" i="635"/>
  <c r="AI14" i="635" s="1"/>
  <c r="O13" i="635"/>
  <c r="AR13" i="635" s="1"/>
  <c r="K13" i="635"/>
  <c r="AN13" i="635" s="1"/>
  <c r="G13" i="635"/>
  <c r="AJ13" i="635" s="1"/>
  <c r="C13" i="635"/>
  <c r="AF13" i="635" s="1"/>
  <c r="L12" i="635"/>
  <c r="AO12" i="635" s="1"/>
  <c r="H25" i="635"/>
  <c r="D25" i="635"/>
  <c r="H24" i="635"/>
  <c r="D24" i="635"/>
  <c r="H23" i="635"/>
  <c r="D23" i="635"/>
  <c r="H22" i="635"/>
  <c r="D22" i="635"/>
  <c r="H21" i="635"/>
  <c r="D21" i="635"/>
  <c r="H20" i="635"/>
  <c r="D20" i="635"/>
  <c r="H19" i="635"/>
  <c r="D19" i="635"/>
  <c r="N17" i="635"/>
  <c r="AQ17" i="635" s="1"/>
  <c r="H17" i="635"/>
  <c r="AK17" i="635" s="1"/>
  <c r="D17" i="635"/>
  <c r="AG17" i="635" s="1"/>
  <c r="J16" i="635"/>
  <c r="AM16" i="635" s="1"/>
  <c r="F16" i="635"/>
  <c r="AI16" i="635" s="1"/>
  <c r="O15" i="635"/>
  <c r="AR15" i="635" s="1"/>
  <c r="K15" i="635"/>
  <c r="AN15" i="635" s="1"/>
  <c r="G15" i="635"/>
  <c r="AJ15" i="635" s="1"/>
  <c r="C15" i="635"/>
  <c r="AF15" i="635" s="1"/>
  <c r="L14" i="635"/>
  <c r="AO14" i="635" s="1"/>
  <c r="H14" i="635"/>
  <c r="AK14" i="635" s="1"/>
  <c r="D14" i="635"/>
  <c r="AG14" i="635" s="1"/>
  <c r="M13" i="635"/>
  <c r="AP13" i="635" s="1"/>
  <c r="I13" i="635"/>
  <c r="AL13" i="635" s="1"/>
  <c r="G25" i="635"/>
  <c r="G24" i="635"/>
  <c r="G23" i="635"/>
  <c r="G22" i="635"/>
  <c r="G21" i="635"/>
  <c r="G20" i="635"/>
  <c r="G19" i="635"/>
  <c r="E17" i="635"/>
  <c r="AH17" i="635" s="1"/>
  <c r="G16" i="635"/>
  <c r="AJ16" i="635" s="1"/>
  <c r="L15" i="635"/>
  <c r="AO15" i="635" s="1"/>
  <c r="D15" i="635"/>
  <c r="AG15" i="635" s="1"/>
  <c r="I14" i="635"/>
  <c r="AL14" i="635" s="1"/>
  <c r="N13" i="635"/>
  <c r="AQ13" i="635" s="1"/>
  <c r="F13" i="635"/>
  <c r="AI13" i="635" s="1"/>
  <c r="N12" i="635"/>
  <c r="AQ12" i="635" s="1"/>
  <c r="I12" i="635"/>
  <c r="AL12" i="635" s="1"/>
  <c r="E12" i="635"/>
  <c r="AH12" i="635" s="1"/>
  <c r="N11" i="635"/>
  <c r="AQ11" i="635" s="1"/>
  <c r="J11" i="635"/>
  <c r="AM11" i="635" s="1"/>
  <c r="F11" i="635"/>
  <c r="AI11" i="635" s="1"/>
  <c r="O10" i="635"/>
  <c r="AR10" i="635" s="1"/>
  <c r="K10" i="635"/>
  <c r="AN10" i="635" s="1"/>
  <c r="G10" i="635"/>
  <c r="AJ10" i="635" s="1"/>
  <c r="C10" i="635"/>
  <c r="AF10" i="635" s="1"/>
  <c r="L9" i="635"/>
  <c r="AO9" i="635" s="1"/>
  <c r="H9" i="635"/>
  <c r="AK9" i="635" s="1"/>
  <c r="D9" i="635"/>
  <c r="AG9" i="635" s="1"/>
  <c r="M8" i="635"/>
  <c r="AP8" i="635" s="1"/>
  <c r="I8" i="635"/>
  <c r="AL8" i="635" s="1"/>
  <c r="E8" i="635"/>
  <c r="AH8" i="635" s="1"/>
  <c r="N7" i="635"/>
  <c r="AQ7" i="635" s="1"/>
  <c r="J7" i="635"/>
  <c r="AM7" i="635" s="1"/>
  <c r="F7" i="635"/>
  <c r="AI7" i="635" s="1"/>
  <c r="O6" i="635"/>
  <c r="AR6" i="635" s="1"/>
  <c r="K6" i="635"/>
  <c r="AN6" i="635" s="1"/>
  <c r="G6" i="635"/>
  <c r="AJ6" i="635" s="1"/>
  <c r="C6" i="635"/>
  <c r="AF6" i="635" s="1"/>
  <c r="L5" i="635"/>
  <c r="AO5" i="635" s="1"/>
  <c r="H5" i="635"/>
  <c r="AK5" i="635" s="1"/>
  <c r="D5" i="635"/>
  <c r="AG5" i="635" s="1"/>
  <c r="M4" i="635"/>
  <c r="AP4" i="635" s="1"/>
  <c r="I4" i="635"/>
  <c r="AL4" i="635" s="1"/>
  <c r="E4" i="635"/>
  <c r="AH4" i="635" s="1"/>
  <c r="E25" i="635"/>
  <c r="E24" i="635"/>
  <c r="E23" i="635"/>
  <c r="E22" i="635"/>
  <c r="E21" i="635"/>
  <c r="E20" i="635"/>
  <c r="E19" i="635"/>
  <c r="M17" i="635"/>
  <c r="AP17" i="635" s="1"/>
  <c r="C17" i="635"/>
  <c r="AF17" i="635" s="1"/>
  <c r="E16" i="635"/>
  <c r="AH16" i="635" s="1"/>
  <c r="J15" i="635"/>
  <c r="AM15" i="635" s="1"/>
  <c r="O14" i="635"/>
  <c r="AR14" i="635" s="1"/>
  <c r="G14" i="635"/>
  <c r="AJ14" i="635" s="1"/>
  <c r="L13" i="635"/>
  <c r="AO13" i="635" s="1"/>
  <c r="E13" i="635"/>
  <c r="AH13" i="635" s="1"/>
  <c r="M12" i="635"/>
  <c r="AP12" i="635" s="1"/>
  <c r="H12" i="635"/>
  <c r="AK12" i="635" s="1"/>
  <c r="D12" i="635"/>
  <c r="AG12" i="635" s="1"/>
  <c r="M11" i="635"/>
  <c r="AP11" i="635" s="1"/>
  <c r="I11" i="635"/>
  <c r="AL11" i="635" s="1"/>
  <c r="E11" i="635"/>
  <c r="AH11" i="635" s="1"/>
  <c r="N10" i="635"/>
  <c r="AQ10" i="635" s="1"/>
  <c r="J10" i="635"/>
  <c r="AM10" i="635" s="1"/>
  <c r="F10" i="635"/>
  <c r="AI10" i="635" s="1"/>
  <c r="O9" i="635"/>
  <c r="AR9" i="635" s="1"/>
  <c r="K9" i="635"/>
  <c r="AN9" i="635" s="1"/>
  <c r="G9" i="635"/>
  <c r="AJ9" i="635" s="1"/>
  <c r="C9" i="635"/>
  <c r="AF9" i="635" s="1"/>
  <c r="L8" i="635"/>
  <c r="AO8" i="635" s="1"/>
  <c r="H8" i="635"/>
  <c r="AK8" i="635" s="1"/>
  <c r="D8" i="635"/>
  <c r="AG8" i="635" s="1"/>
  <c r="M7" i="635"/>
  <c r="AP7" i="635" s="1"/>
  <c r="I7" i="635"/>
  <c r="AL7" i="635" s="1"/>
  <c r="E7" i="635"/>
  <c r="AH7" i="635" s="1"/>
  <c r="N6" i="635"/>
  <c r="AQ6" i="635" s="1"/>
  <c r="J6" i="635"/>
  <c r="AM6" i="635" s="1"/>
  <c r="F6" i="635"/>
  <c r="AI6" i="635" s="1"/>
  <c r="O5" i="635"/>
  <c r="AR5" i="635" s="1"/>
  <c r="K5" i="635"/>
  <c r="AN5" i="635" s="1"/>
  <c r="G5" i="635"/>
  <c r="AJ5" i="635" s="1"/>
  <c r="C5" i="635"/>
  <c r="AF5" i="635" s="1"/>
  <c r="L4" i="635"/>
  <c r="AO4" i="635" s="1"/>
  <c r="H4" i="635"/>
  <c r="AK4" i="635" s="1"/>
  <c r="D4" i="635"/>
  <c r="AG4" i="635" s="1"/>
  <c r="C24" i="635"/>
  <c r="K24" i="635" s="1"/>
  <c r="C22" i="635"/>
  <c r="C20" i="635"/>
  <c r="I16" i="635"/>
  <c r="AL16" i="635" s="1"/>
  <c r="F15" i="635"/>
  <c r="AI15" i="635" s="1"/>
  <c r="C14" i="635"/>
  <c r="AF14" i="635" s="1"/>
  <c r="O12" i="635"/>
  <c r="AR12" i="635" s="1"/>
  <c r="F12" i="635"/>
  <c r="AI12" i="635" s="1"/>
  <c r="K11" i="635"/>
  <c r="AN11" i="635" s="1"/>
  <c r="C11" i="635"/>
  <c r="AF11" i="635" s="1"/>
  <c r="H10" i="635"/>
  <c r="AK10" i="635" s="1"/>
  <c r="M9" i="635"/>
  <c r="AP9" i="635" s="1"/>
  <c r="E9" i="635"/>
  <c r="AH9" i="635" s="1"/>
  <c r="J8" i="635"/>
  <c r="AM8" i="635" s="1"/>
  <c r="O7" i="635"/>
  <c r="AR7" i="635" s="1"/>
  <c r="G7" i="635"/>
  <c r="AJ7" i="635" s="1"/>
  <c r="L6" i="635"/>
  <c r="AO6" i="635" s="1"/>
  <c r="D6" i="635"/>
  <c r="AG6" i="635" s="1"/>
  <c r="I5" i="635"/>
  <c r="AL5" i="635" s="1"/>
  <c r="N4" i="635"/>
  <c r="AQ4" i="635" s="1"/>
  <c r="F4" i="635"/>
  <c r="AI4" i="635" s="1"/>
  <c r="I25" i="635"/>
  <c r="I23" i="635"/>
  <c r="I21" i="635"/>
  <c r="I19" i="635"/>
  <c r="I17" i="635"/>
  <c r="AL17" i="635" s="1"/>
  <c r="C16" i="635"/>
  <c r="AF16" i="635" s="1"/>
  <c r="M14" i="635"/>
  <c r="AP14" i="635" s="1"/>
  <c r="J13" i="635"/>
  <c r="AM13" i="635" s="1"/>
  <c r="K12" i="635"/>
  <c r="AN12" i="635" s="1"/>
  <c r="C12" i="635"/>
  <c r="AF12" i="635" s="1"/>
  <c r="H11" i="635"/>
  <c r="AK11" i="635" s="1"/>
  <c r="M10" i="635"/>
  <c r="AP10" i="635" s="1"/>
  <c r="E10" i="635"/>
  <c r="AH10" i="635" s="1"/>
  <c r="J9" i="635"/>
  <c r="AM9" i="635" s="1"/>
  <c r="O8" i="635"/>
  <c r="AR8" i="635" s="1"/>
  <c r="G8" i="635"/>
  <c r="AJ8" i="635" s="1"/>
  <c r="L7" i="635"/>
  <c r="AO7" i="635" s="1"/>
  <c r="D7" i="635"/>
  <c r="AG7" i="635" s="1"/>
  <c r="I6" i="635"/>
  <c r="AL6" i="635" s="1"/>
  <c r="N5" i="635"/>
  <c r="AQ5" i="635" s="1"/>
  <c r="F5" i="635"/>
  <c r="AI5" i="635" s="1"/>
  <c r="K4" i="635"/>
  <c r="AN4" i="635" s="1"/>
  <c r="C4" i="635"/>
  <c r="AF4" i="635" s="1"/>
  <c r="C25" i="635"/>
  <c r="C23" i="635"/>
  <c r="C21" i="635"/>
  <c r="C19" i="635"/>
  <c r="G17" i="635"/>
  <c r="AJ17" i="635" s="1"/>
  <c r="N15" i="635"/>
  <c r="AQ15" i="635" s="1"/>
  <c r="K14" i="635"/>
  <c r="AN14" i="635" s="1"/>
  <c r="H13" i="635"/>
  <c r="AK13" i="635" s="1"/>
  <c r="J12" i="635"/>
  <c r="AM12" i="635" s="1"/>
  <c r="O11" i="635"/>
  <c r="AR11" i="635" s="1"/>
  <c r="G11" i="635"/>
  <c r="AJ11" i="635" s="1"/>
  <c r="L10" i="635"/>
  <c r="AO10" i="635" s="1"/>
  <c r="D10" i="635"/>
  <c r="AG10" i="635" s="1"/>
  <c r="I9" i="635"/>
  <c r="AL9" i="635" s="1"/>
  <c r="N8" i="635"/>
  <c r="AQ8" i="635" s="1"/>
  <c r="F8" i="635"/>
  <c r="AI8" i="635" s="1"/>
  <c r="K7" i="635"/>
  <c r="AN7" i="635" s="1"/>
  <c r="C7" i="635"/>
  <c r="AF7" i="635" s="1"/>
  <c r="H6" i="635"/>
  <c r="AK6" i="635" s="1"/>
  <c r="M5" i="635"/>
  <c r="AP5" i="635" s="1"/>
  <c r="E5" i="635"/>
  <c r="AH5" i="635" s="1"/>
  <c r="J4" i="635"/>
  <c r="AM4" i="635" s="1"/>
  <c r="E14" i="635"/>
  <c r="AH14" i="635" s="1"/>
  <c r="D11" i="635"/>
  <c r="AG11" i="635" s="1"/>
  <c r="K8" i="635"/>
  <c r="AN8" i="635" s="1"/>
  <c r="E6" i="635"/>
  <c r="AH6" i="635" s="1"/>
  <c r="I24" i="635"/>
  <c r="D13" i="635"/>
  <c r="AG13" i="635" s="1"/>
  <c r="I10" i="635"/>
  <c r="AL10" i="635" s="1"/>
  <c r="C8" i="635"/>
  <c r="AF8" i="635" s="1"/>
  <c r="J5" i="635"/>
  <c r="AM5" i="635" s="1"/>
  <c r="I22" i="635"/>
  <c r="M16" i="635"/>
  <c r="AP16" i="635" s="1"/>
  <c r="G12" i="635"/>
  <c r="AJ12" i="635" s="1"/>
  <c r="N9" i="635"/>
  <c r="AQ9" i="635" s="1"/>
  <c r="H7" i="635"/>
  <c r="AK7" i="635" s="1"/>
  <c r="O4" i="635"/>
  <c r="AR4" i="635" s="1"/>
  <c r="I20" i="635"/>
  <c r="H15" i="635"/>
  <c r="AK15" i="635" s="1"/>
  <c r="L11" i="635"/>
  <c r="AO11" i="635" s="1"/>
  <c r="F9" i="635"/>
  <c r="AI9" i="635" s="1"/>
  <c r="M6" i="635"/>
  <c r="AP6" i="635" s="1"/>
  <c r="G4" i="635"/>
  <c r="AJ4" i="635" s="1"/>
  <c r="K17" i="635"/>
  <c r="AN17" i="635" s="1"/>
  <c r="N24" i="575"/>
  <c r="AQ24" i="575" s="1"/>
  <c r="J24" i="575"/>
  <c r="AM24" i="575" s="1"/>
  <c r="F24" i="575"/>
  <c r="AI24" i="575" s="1"/>
  <c r="O23" i="575"/>
  <c r="AR23" i="575" s="1"/>
  <c r="K23" i="575"/>
  <c r="AN23" i="575" s="1"/>
  <c r="G23" i="575"/>
  <c r="AJ23" i="575" s="1"/>
  <c r="C23" i="575"/>
  <c r="AF23" i="575" s="1"/>
  <c r="M21" i="575"/>
  <c r="AP21" i="575" s="1"/>
  <c r="I21" i="575"/>
  <c r="AL21" i="575" s="1"/>
  <c r="E21" i="575"/>
  <c r="AH21" i="575" s="1"/>
  <c r="N20" i="575"/>
  <c r="AQ20" i="575" s="1"/>
  <c r="J20" i="575"/>
  <c r="AM20" i="575" s="1"/>
  <c r="F20" i="575"/>
  <c r="AI20" i="575" s="1"/>
  <c r="O19" i="575"/>
  <c r="AR19" i="575" s="1"/>
  <c r="K19" i="575"/>
  <c r="AN19" i="575" s="1"/>
  <c r="G19" i="575"/>
  <c r="AJ19" i="575" s="1"/>
  <c r="C19" i="575"/>
  <c r="AF19" i="575" s="1"/>
  <c r="N18" i="575"/>
  <c r="AQ18" i="575" s="1"/>
  <c r="H18" i="575"/>
  <c r="AK18" i="575" s="1"/>
  <c r="L24" i="575"/>
  <c r="AO24" i="575" s="1"/>
  <c r="H24" i="575"/>
  <c r="AK24" i="575" s="1"/>
  <c r="D24" i="575"/>
  <c r="AG24" i="575" s="1"/>
  <c r="M23" i="575"/>
  <c r="AP23" i="575" s="1"/>
  <c r="I23" i="575"/>
  <c r="AL23" i="575" s="1"/>
  <c r="E23" i="575"/>
  <c r="AH23" i="575" s="1"/>
  <c r="O21" i="575"/>
  <c r="AR21" i="575" s="1"/>
  <c r="K21" i="575"/>
  <c r="AN21" i="575" s="1"/>
  <c r="G21" i="575"/>
  <c r="AJ21" i="575" s="1"/>
  <c r="C21" i="575"/>
  <c r="AF21" i="575" s="1"/>
  <c r="L20" i="575"/>
  <c r="AO20" i="575" s="1"/>
  <c r="H20" i="575"/>
  <c r="AK20" i="575" s="1"/>
  <c r="D20" i="575"/>
  <c r="AG20" i="575" s="1"/>
  <c r="M19" i="575"/>
  <c r="AP19" i="575" s="1"/>
  <c r="I19" i="575"/>
  <c r="AL19" i="575" s="1"/>
  <c r="E19" i="575"/>
  <c r="AH19" i="575" s="1"/>
  <c r="J18" i="575"/>
  <c r="AM18" i="575" s="1"/>
  <c r="F18" i="575"/>
  <c r="AI18" i="575" s="1"/>
  <c r="M17" i="575"/>
  <c r="AP17" i="575" s="1"/>
  <c r="G17" i="575"/>
  <c r="AJ17" i="575" s="1"/>
  <c r="C17" i="575"/>
  <c r="AF17" i="575" s="1"/>
  <c r="N16" i="575"/>
  <c r="AQ16" i="575" s="1"/>
  <c r="H16" i="575"/>
  <c r="AK16" i="575" s="1"/>
  <c r="D16" i="575"/>
  <c r="AG16" i="575" s="1"/>
  <c r="M15" i="575"/>
  <c r="AP15" i="575" s="1"/>
  <c r="I15" i="575"/>
  <c r="AL15" i="575" s="1"/>
  <c r="E15" i="575"/>
  <c r="AH15" i="575" s="1"/>
  <c r="N14" i="575"/>
  <c r="AQ14" i="575" s="1"/>
  <c r="J14" i="575"/>
  <c r="AM14" i="575" s="1"/>
  <c r="O24" i="575"/>
  <c r="AR24" i="575" s="1"/>
  <c r="G24" i="575"/>
  <c r="AJ24" i="575" s="1"/>
  <c r="L23" i="575"/>
  <c r="AO23" i="575" s="1"/>
  <c r="D23" i="575"/>
  <c r="AG23" i="575" s="1"/>
  <c r="J21" i="575"/>
  <c r="AM21" i="575" s="1"/>
  <c r="O20" i="575"/>
  <c r="AR20" i="575" s="1"/>
  <c r="G20" i="575"/>
  <c r="AJ20" i="575" s="1"/>
  <c r="L19" i="575"/>
  <c r="AO19" i="575" s="1"/>
  <c r="D19" i="575"/>
  <c r="AG19" i="575" s="1"/>
  <c r="M18" i="575"/>
  <c r="AP18" i="575" s="1"/>
  <c r="D18" i="575"/>
  <c r="AG18" i="575" s="1"/>
  <c r="H17" i="575"/>
  <c r="AK17" i="575" s="1"/>
  <c r="J16" i="575"/>
  <c r="AM16" i="575" s="1"/>
  <c r="E16" i="575"/>
  <c r="AH16" i="575" s="1"/>
  <c r="L15" i="575"/>
  <c r="AO15" i="575" s="1"/>
  <c r="G15" i="575"/>
  <c r="AJ15" i="575" s="1"/>
  <c r="O14" i="575"/>
  <c r="AR14" i="575" s="1"/>
  <c r="I14" i="575"/>
  <c r="AL14" i="575" s="1"/>
  <c r="E14" i="575"/>
  <c r="AH14" i="575" s="1"/>
  <c r="N13" i="575"/>
  <c r="AQ13" i="575" s="1"/>
  <c r="J13" i="575"/>
  <c r="AM13" i="575" s="1"/>
  <c r="F13" i="575"/>
  <c r="AI13" i="575" s="1"/>
  <c r="O12" i="575"/>
  <c r="AR12" i="575" s="1"/>
  <c r="K12" i="575"/>
  <c r="AN12" i="575" s="1"/>
  <c r="G12" i="575"/>
  <c r="AJ12" i="575" s="1"/>
  <c r="C12" i="575"/>
  <c r="AF12" i="575" s="1"/>
  <c r="L11" i="575"/>
  <c r="AO11" i="575" s="1"/>
  <c r="H11" i="575"/>
  <c r="AK11" i="575" s="1"/>
  <c r="D11" i="575"/>
  <c r="AG11" i="575" s="1"/>
  <c r="M10" i="575"/>
  <c r="AP10" i="575" s="1"/>
  <c r="I10" i="575"/>
  <c r="AL10" i="575" s="1"/>
  <c r="E10" i="575"/>
  <c r="AH10" i="575" s="1"/>
  <c r="N9" i="575"/>
  <c r="AQ9" i="575" s="1"/>
  <c r="J9" i="575"/>
  <c r="AM9" i="575" s="1"/>
  <c r="F9" i="575"/>
  <c r="AI9" i="575" s="1"/>
  <c r="O8" i="575"/>
  <c r="AR8" i="575" s="1"/>
  <c r="K8" i="575"/>
  <c r="AN8" i="575" s="1"/>
  <c r="G8" i="575"/>
  <c r="AJ8" i="575" s="1"/>
  <c r="C8" i="575"/>
  <c r="AF8" i="575" s="1"/>
  <c r="L7" i="575"/>
  <c r="AO7" i="575" s="1"/>
  <c r="H7" i="575"/>
  <c r="AK7" i="575" s="1"/>
  <c r="D7" i="575"/>
  <c r="AG7" i="575" s="1"/>
  <c r="M6" i="575"/>
  <c r="AP6" i="575" s="1"/>
  <c r="I6" i="575"/>
  <c r="AL6" i="575" s="1"/>
  <c r="E6" i="575"/>
  <c r="AH6" i="575" s="1"/>
  <c r="N5" i="575"/>
  <c r="AQ5" i="575" s="1"/>
  <c r="J5" i="575"/>
  <c r="AM5" i="575" s="1"/>
  <c r="F5" i="575"/>
  <c r="AI5" i="575" s="1"/>
  <c r="O4" i="575"/>
  <c r="AR4" i="575" s="1"/>
  <c r="K4" i="575"/>
  <c r="AN4" i="575" s="1"/>
  <c r="G4" i="575"/>
  <c r="AJ4" i="575" s="1"/>
  <c r="C4" i="575"/>
  <c r="AF4" i="575" s="1"/>
  <c r="M24" i="575"/>
  <c r="AP24" i="575" s="1"/>
  <c r="E24" i="575"/>
  <c r="AH24" i="575" s="1"/>
  <c r="J23" i="575"/>
  <c r="AM23" i="575" s="1"/>
  <c r="H21" i="575"/>
  <c r="AK21" i="575" s="1"/>
  <c r="M20" i="575"/>
  <c r="AP20" i="575" s="1"/>
  <c r="E20" i="575"/>
  <c r="AH20" i="575" s="1"/>
  <c r="J19" i="575"/>
  <c r="AM19" i="575" s="1"/>
  <c r="I18" i="575"/>
  <c r="AL18" i="575" s="1"/>
  <c r="C18" i="575"/>
  <c r="AF18" i="575" s="1"/>
  <c r="N17" i="575"/>
  <c r="AQ17" i="575" s="1"/>
  <c r="F17" i="575"/>
  <c r="AI17" i="575" s="1"/>
  <c r="I16" i="575"/>
  <c r="AL16" i="575" s="1"/>
  <c r="C16" i="575"/>
  <c r="AF16" i="575" s="1"/>
  <c r="K15" i="575"/>
  <c r="AN15" i="575" s="1"/>
  <c r="F15" i="575"/>
  <c r="AI15" i="575" s="1"/>
  <c r="M14" i="575"/>
  <c r="AP14" i="575" s="1"/>
  <c r="H14" i="575"/>
  <c r="AK14" i="575" s="1"/>
  <c r="D14" i="575"/>
  <c r="AG14" i="575" s="1"/>
  <c r="M13" i="575"/>
  <c r="AP13" i="575" s="1"/>
  <c r="I13" i="575"/>
  <c r="AL13" i="575" s="1"/>
  <c r="E13" i="575"/>
  <c r="AH13" i="575" s="1"/>
  <c r="N12" i="575"/>
  <c r="AQ12" i="575" s="1"/>
  <c r="J12" i="575"/>
  <c r="AM12" i="575" s="1"/>
  <c r="F12" i="575"/>
  <c r="AI12" i="575" s="1"/>
  <c r="O11" i="575"/>
  <c r="AR11" i="575" s="1"/>
  <c r="K11" i="575"/>
  <c r="AN11" i="575" s="1"/>
  <c r="G11" i="575"/>
  <c r="AJ11" i="575" s="1"/>
  <c r="C11" i="575"/>
  <c r="AF11" i="575" s="1"/>
  <c r="L10" i="575"/>
  <c r="AO10" i="575" s="1"/>
  <c r="H10" i="575"/>
  <c r="AK10" i="575" s="1"/>
  <c r="D10" i="575"/>
  <c r="AG10" i="575" s="1"/>
  <c r="M9" i="575"/>
  <c r="AP9" i="575" s="1"/>
  <c r="I9" i="575"/>
  <c r="AL9" i="575" s="1"/>
  <c r="E9" i="575"/>
  <c r="AH9" i="575" s="1"/>
  <c r="N8" i="575"/>
  <c r="AQ8" i="575" s="1"/>
  <c r="J8" i="575"/>
  <c r="AM8" i="575" s="1"/>
  <c r="F8" i="575"/>
  <c r="AI8" i="575" s="1"/>
  <c r="O7" i="575"/>
  <c r="AR7" i="575" s="1"/>
  <c r="K7" i="575"/>
  <c r="AN7" i="575" s="1"/>
  <c r="G7" i="575"/>
  <c r="AJ7" i="575" s="1"/>
  <c r="C7" i="575"/>
  <c r="AF7" i="575" s="1"/>
  <c r="L6" i="575"/>
  <c r="AO6" i="575" s="1"/>
  <c r="H6" i="575"/>
  <c r="AK6" i="575" s="1"/>
  <c r="D6" i="575"/>
  <c r="AG6" i="575" s="1"/>
  <c r="M5" i="575"/>
  <c r="AP5" i="575" s="1"/>
  <c r="I5" i="575"/>
  <c r="AL5" i="575" s="1"/>
  <c r="E5" i="575"/>
  <c r="AH5" i="575" s="1"/>
  <c r="N4" i="575"/>
  <c r="AQ4" i="575" s="1"/>
  <c r="J4" i="575"/>
  <c r="AM4" i="575" s="1"/>
  <c r="F4" i="575"/>
  <c r="AI4" i="575" s="1"/>
  <c r="K24" i="575"/>
  <c r="AN24" i="575" s="1"/>
  <c r="C24" i="575"/>
  <c r="AF24" i="575" s="1"/>
  <c r="H23" i="575"/>
  <c r="AK23" i="575" s="1"/>
  <c r="N21" i="575"/>
  <c r="AQ21" i="575" s="1"/>
  <c r="F21" i="575"/>
  <c r="AI21" i="575" s="1"/>
  <c r="K20" i="575"/>
  <c r="AN20" i="575" s="1"/>
  <c r="C20" i="575"/>
  <c r="AF20" i="575" s="1"/>
  <c r="H19" i="575"/>
  <c r="AK19" i="575" s="1"/>
  <c r="G18" i="575"/>
  <c r="AJ18" i="575" s="1"/>
  <c r="J17" i="575"/>
  <c r="AM17" i="575" s="1"/>
  <c r="E17" i="575"/>
  <c r="AH17" i="575" s="1"/>
  <c r="G16" i="575"/>
  <c r="AJ16" i="575" s="1"/>
  <c r="O15" i="575"/>
  <c r="AR15" i="575" s="1"/>
  <c r="J15" i="575"/>
  <c r="AM15" i="575" s="1"/>
  <c r="D15" i="575"/>
  <c r="AG15" i="575" s="1"/>
  <c r="L14" i="575"/>
  <c r="AO14" i="575" s="1"/>
  <c r="G14" i="575"/>
  <c r="AJ14" i="575" s="1"/>
  <c r="C14" i="575"/>
  <c r="AF14" i="575" s="1"/>
  <c r="L13" i="575"/>
  <c r="AO13" i="575" s="1"/>
  <c r="H13" i="575"/>
  <c r="AK13" i="575" s="1"/>
  <c r="D13" i="575"/>
  <c r="AG13" i="575" s="1"/>
  <c r="M12" i="575"/>
  <c r="AP12" i="575" s="1"/>
  <c r="I12" i="575"/>
  <c r="AL12" i="575" s="1"/>
  <c r="E12" i="575"/>
  <c r="AH12" i="575" s="1"/>
  <c r="N11" i="575"/>
  <c r="AQ11" i="575" s="1"/>
  <c r="J11" i="575"/>
  <c r="AM11" i="575" s="1"/>
  <c r="F11" i="575"/>
  <c r="AI11" i="575" s="1"/>
  <c r="O10" i="575"/>
  <c r="AR10" i="575" s="1"/>
  <c r="K10" i="575"/>
  <c r="AN10" i="575" s="1"/>
  <c r="G10" i="575"/>
  <c r="AJ10" i="575" s="1"/>
  <c r="C10" i="575"/>
  <c r="AF10" i="575" s="1"/>
  <c r="L9" i="575"/>
  <c r="AO9" i="575" s="1"/>
  <c r="H9" i="575"/>
  <c r="AK9" i="575" s="1"/>
  <c r="D9" i="575"/>
  <c r="AG9" i="575" s="1"/>
  <c r="M8" i="575"/>
  <c r="AP8" i="575" s="1"/>
  <c r="I8" i="575"/>
  <c r="AL8" i="575" s="1"/>
  <c r="E8" i="575"/>
  <c r="AH8" i="575" s="1"/>
  <c r="N7" i="575"/>
  <c r="AQ7" i="575" s="1"/>
  <c r="J7" i="575"/>
  <c r="AM7" i="575" s="1"/>
  <c r="F7" i="575"/>
  <c r="AI7" i="575" s="1"/>
  <c r="O6" i="575"/>
  <c r="AR6" i="575" s="1"/>
  <c r="K6" i="575"/>
  <c r="AN6" i="575" s="1"/>
  <c r="G6" i="575"/>
  <c r="AJ6" i="575" s="1"/>
  <c r="C6" i="575"/>
  <c r="AF6" i="575" s="1"/>
  <c r="L5" i="575"/>
  <c r="AO5" i="575" s="1"/>
  <c r="H5" i="575"/>
  <c r="AK5" i="575" s="1"/>
  <c r="D5" i="575"/>
  <c r="AG5" i="575" s="1"/>
  <c r="M4" i="575"/>
  <c r="AP4" i="575" s="1"/>
  <c r="I4" i="575"/>
  <c r="AL4" i="575" s="1"/>
  <c r="E4" i="575"/>
  <c r="AH4" i="575" s="1"/>
  <c r="I24" i="575"/>
  <c r="AL24" i="575" s="1"/>
  <c r="L21" i="575"/>
  <c r="AO21" i="575" s="1"/>
  <c r="F19" i="575"/>
  <c r="AI19" i="575" s="1"/>
  <c r="E18" i="575"/>
  <c r="AH18" i="575" s="1"/>
  <c r="I17" i="575"/>
  <c r="AL17" i="575" s="1"/>
  <c r="H15" i="575"/>
  <c r="AK15" i="575" s="1"/>
  <c r="O13" i="575"/>
  <c r="AR13" i="575" s="1"/>
  <c r="L12" i="575"/>
  <c r="AO12" i="575" s="1"/>
  <c r="I11" i="575"/>
  <c r="AL11" i="575" s="1"/>
  <c r="F10" i="575"/>
  <c r="AI10" i="575" s="1"/>
  <c r="C9" i="575"/>
  <c r="AF9" i="575" s="1"/>
  <c r="M7" i="575"/>
  <c r="AP7" i="575" s="1"/>
  <c r="J6" i="575"/>
  <c r="AM6" i="575" s="1"/>
  <c r="G5" i="575"/>
  <c r="AJ5" i="575" s="1"/>
  <c r="D4" i="575"/>
  <c r="AG4" i="575" s="1"/>
  <c r="N23" i="575"/>
  <c r="AQ23" i="575" s="1"/>
  <c r="D21" i="575"/>
  <c r="AG21" i="575" s="1"/>
  <c r="D17" i="575"/>
  <c r="AG17" i="575" s="1"/>
  <c r="M16" i="575"/>
  <c r="AP16" i="575" s="1"/>
  <c r="C15" i="575"/>
  <c r="AF15" i="575" s="1"/>
  <c r="K13" i="575"/>
  <c r="AN13" i="575" s="1"/>
  <c r="H12" i="575"/>
  <c r="AK12" i="575" s="1"/>
  <c r="E11" i="575"/>
  <c r="AH11" i="575" s="1"/>
  <c r="O9" i="575"/>
  <c r="AR9" i="575" s="1"/>
  <c r="L8" i="575"/>
  <c r="AO8" i="575" s="1"/>
  <c r="I7" i="575"/>
  <c r="AL7" i="575" s="1"/>
  <c r="F6" i="575"/>
  <c r="AI6" i="575" s="1"/>
  <c r="C5" i="575"/>
  <c r="AF5" i="575" s="1"/>
  <c r="F23" i="575"/>
  <c r="AI23" i="575" s="1"/>
  <c r="I20" i="575"/>
  <c r="AL20" i="575" s="1"/>
  <c r="F16" i="575"/>
  <c r="AI16" i="575" s="1"/>
  <c r="K14" i="575"/>
  <c r="AN14" i="575" s="1"/>
  <c r="G13" i="575"/>
  <c r="AJ13" i="575" s="1"/>
  <c r="D12" i="575"/>
  <c r="AG12" i="575" s="1"/>
  <c r="N10" i="575"/>
  <c r="AQ10" i="575" s="1"/>
  <c r="K9" i="575"/>
  <c r="AN9" i="575" s="1"/>
  <c r="H8" i="575"/>
  <c r="AK8" i="575" s="1"/>
  <c r="E7" i="575"/>
  <c r="AH7" i="575" s="1"/>
  <c r="O5" i="575"/>
  <c r="AR5" i="575" s="1"/>
  <c r="L4" i="575"/>
  <c r="AO4" i="575" s="1"/>
  <c r="N19" i="575"/>
  <c r="AQ19" i="575" s="1"/>
  <c r="C13" i="575"/>
  <c r="AF13" i="575" s="1"/>
  <c r="D8" i="575"/>
  <c r="AG8" i="575" s="1"/>
  <c r="M11" i="575"/>
  <c r="AP11" i="575" s="1"/>
  <c r="N6" i="575"/>
  <c r="AQ6" i="575" s="1"/>
  <c r="F14" i="575"/>
  <c r="AI14" i="575" s="1"/>
  <c r="H4" i="575"/>
  <c r="AK4" i="575" s="1"/>
  <c r="J10" i="575"/>
  <c r="AM10" i="575" s="1"/>
  <c r="G9" i="575"/>
  <c r="AJ9" i="575" s="1"/>
  <c r="N15" i="575"/>
  <c r="AQ15" i="575" s="1"/>
  <c r="K5" i="575"/>
  <c r="AN5" i="575" s="1"/>
  <c r="M21" i="578"/>
  <c r="AP21" i="578" s="1"/>
  <c r="I21" i="578"/>
  <c r="AL21" i="578" s="1"/>
  <c r="E21" i="578"/>
  <c r="AH21" i="578" s="1"/>
  <c r="O20" i="578"/>
  <c r="AR20" i="578" s="1"/>
  <c r="K20" i="578"/>
  <c r="AN20" i="578" s="1"/>
  <c r="G20" i="578"/>
  <c r="AJ20" i="578" s="1"/>
  <c r="C20" i="578"/>
  <c r="AF20" i="578" s="1"/>
  <c r="M18" i="578"/>
  <c r="AP18" i="578" s="1"/>
  <c r="I18" i="578"/>
  <c r="AL18" i="578" s="1"/>
  <c r="E18" i="578"/>
  <c r="AH18" i="578" s="1"/>
  <c r="N17" i="578"/>
  <c r="AQ17" i="578" s="1"/>
  <c r="J17" i="578"/>
  <c r="AM17" i="578" s="1"/>
  <c r="F17" i="578"/>
  <c r="AI17" i="578" s="1"/>
  <c r="O16" i="578"/>
  <c r="AR16" i="578" s="1"/>
  <c r="K16" i="578"/>
  <c r="AN16" i="578" s="1"/>
  <c r="G16" i="578"/>
  <c r="AJ16" i="578" s="1"/>
  <c r="C16" i="578"/>
  <c r="AF16" i="578" s="1"/>
  <c r="L15" i="578"/>
  <c r="AO15" i="578" s="1"/>
  <c r="H15" i="578"/>
  <c r="AK15" i="578" s="1"/>
  <c r="D15" i="578"/>
  <c r="AG15" i="578" s="1"/>
  <c r="M14" i="578"/>
  <c r="AP14" i="578" s="1"/>
  <c r="I14" i="578"/>
  <c r="AL14" i="578" s="1"/>
  <c r="E14" i="578"/>
  <c r="AH14" i="578" s="1"/>
  <c r="N13" i="578"/>
  <c r="AQ13" i="578" s="1"/>
  <c r="J13" i="578"/>
  <c r="AM13" i="578" s="1"/>
  <c r="F13" i="578"/>
  <c r="AI13" i="578" s="1"/>
  <c r="O12" i="578"/>
  <c r="AR12" i="578" s="1"/>
  <c r="K12" i="578"/>
  <c r="AN12" i="578" s="1"/>
  <c r="G12" i="578"/>
  <c r="AJ12" i="578" s="1"/>
  <c r="C12" i="578"/>
  <c r="AF12" i="578" s="1"/>
  <c r="L11" i="578"/>
  <c r="AO11" i="578" s="1"/>
  <c r="H11" i="578"/>
  <c r="AK11" i="578" s="1"/>
  <c r="D11" i="578"/>
  <c r="AG11" i="578" s="1"/>
  <c r="M10" i="578"/>
  <c r="AP10" i="578" s="1"/>
  <c r="I10" i="578"/>
  <c r="AL10" i="578" s="1"/>
  <c r="E10" i="578"/>
  <c r="AH10" i="578" s="1"/>
  <c r="N9" i="578"/>
  <c r="AQ9" i="578" s="1"/>
  <c r="J9" i="578"/>
  <c r="AM9" i="578" s="1"/>
  <c r="F9" i="578"/>
  <c r="AI9" i="578" s="1"/>
  <c r="O8" i="578"/>
  <c r="AR8" i="578" s="1"/>
  <c r="K8" i="578"/>
  <c r="AN8" i="578" s="1"/>
  <c r="G8" i="578"/>
  <c r="AJ8" i="578" s="1"/>
  <c r="C8" i="578"/>
  <c r="AF8" i="578" s="1"/>
  <c r="L7" i="578"/>
  <c r="AO7" i="578" s="1"/>
  <c r="H7" i="578"/>
  <c r="AK7" i="578" s="1"/>
  <c r="D7" i="578"/>
  <c r="AG7" i="578" s="1"/>
  <c r="M6" i="578"/>
  <c r="AP6" i="578" s="1"/>
  <c r="I6" i="578"/>
  <c r="AL6" i="578" s="1"/>
  <c r="E6" i="578"/>
  <c r="AH6" i="578" s="1"/>
  <c r="N5" i="578"/>
  <c r="AQ5" i="578" s="1"/>
  <c r="J5" i="578"/>
  <c r="AM5" i="578" s="1"/>
  <c r="F5" i="578"/>
  <c r="AI5" i="578" s="1"/>
  <c r="O4" i="578"/>
  <c r="AR4" i="578" s="1"/>
  <c r="K4" i="578"/>
  <c r="AN4" i="578" s="1"/>
  <c r="G4" i="578"/>
  <c r="AJ4" i="578" s="1"/>
  <c r="C4" i="578"/>
  <c r="AF4" i="578" s="1"/>
  <c r="L21" i="578"/>
  <c r="AO21" i="578" s="1"/>
  <c r="H21" i="578"/>
  <c r="AK21" i="578" s="1"/>
  <c r="D21" i="578"/>
  <c r="AG21" i="578" s="1"/>
  <c r="N20" i="578"/>
  <c r="AQ20" i="578" s="1"/>
  <c r="J20" i="578"/>
  <c r="AM20" i="578" s="1"/>
  <c r="F20" i="578"/>
  <c r="AI20" i="578" s="1"/>
  <c r="L18" i="578"/>
  <c r="AO18" i="578" s="1"/>
  <c r="H18" i="578"/>
  <c r="AK18" i="578" s="1"/>
  <c r="D18" i="578"/>
  <c r="AG18" i="578" s="1"/>
  <c r="M17" i="578"/>
  <c r="AP17" i="578" s="1"/>
  <c r="I17" i="578"/>
  <c r="AL17" i="578" s="1"/>
  <c r="E17" i="578"/>
  <c r="AH17" i="578" s="1"/>
  <c r="N16" i="578"/>
  <c r="AQ16" i="578" s="1"/>
  <c r="J16" i="578"/>
  <c r="AM16" i="578" s="1"/>
  <c r="F16" i="578"/>
  <c r="AI16" i="578" s="1"/>
  <c r="O15" i="578"/>
  <c r="AR15" i="578" s="1"/>
  <c r="K15" i="578"/>
  <c r="AN15" i="578" s="1"/>
  <c r="G15" i="578"/>
  <c r="AJ15" i="578" s="1"/>
  <c r="C15" i="578"/>
  <c r="AF15" i="578" s="1"/>
  <c r="L14" i="578"/>
  <c r="AO14" i="578" s="1"/>
  <c r="H14" i="578"/>
  <c r="AK14" i="578" s="1"/>
  <c r="D14" i="578"/>
  <c r="AG14" i="578" s="1"/>
  <c r="M13" i="578"/>
  <c r="AP13" i="578" s="1"/>
  <c r="I13" i="578"/>
  <c r="AL13" i="578" s="1"/>
  <c r="E13" i="578"/>
  <c r="AH13" i="578" s="1"/>
  <c r="N12" i="578"/>
  <c r="AQ12" i="578" s="1"/>
  <c r="J12" i="578"/>
  <c r="AM12" i="578" s="1"/>
  <c r="F12" i="578"/>
  <c r="AI12" i="578" s="1"/>
  <c r="O11" i="578"/>
  <c r="AR11" i="578" s="1"/>
  <c r="K11" i="578"/>
  <c r="AN11" i="578" s="1"/>
  <c r="G11" i="578"/>
  <c r="AJ11" i="578" s="1"/>
  <c r="C11" i="578"/>
  <c r="AF11" i="578" s="1"/>
  <c r="L10" i="578"/>
  <c r="AO10" i="578" s="1"/>
  <c r="H10" i="578"/>
  <c r="AK10" i="578" s="1"/>
  <c r="D10" i="578"/>
  <c r="AG10" i="578" s="1"/>
  <c r="M9" i="578"/>
  <c r="AP9" i="578" s="1"/>
  <c r="I9" i="578"/>
  <c r="AL9" i="578" s="1"/>
  <c r="E9" i="578"/>
  <c r="AH9" i="578" s="1"/>
  <c r="N8" i="578"/>
  <c r="AQ8" i="578" s="1"/>
  <c r="J8" i="578"/>
  <c r="AM8" i="578" s="1"/>
  <c r="F8" i="578"/>
  <c r="AI8" i="578" s="1"/>
  <c r="O7" i="578"/>
  <c r="AR7" i="578" s="1"/>
  <c r="K7" i="578"/>
  <c r="AN7" i="578" s="1"/>
  <c r="G7" i="578"/>
  <c r="AJ7" i="578" s="1"/>
  <c r="C7" i="578"/>
  <c r="AF7" i="578" s="1"/>
  <c r="L6" i="578"/>
  <c r="AO6" i="578" s="1"/>
  <c r="H6" i="578"/>
  <c r="AK6" i="578" s="1"/>
  <c r="D6" i="578"/>
  <c r="AG6" i="578" s="1"/>
  <c r="M5" i="578"/>
  <c r="AP5" i="578" s="1"/>
  <c r="I5" i="578"/>
  <c r="AL5" i="578" s="1"/>
  <c r="E5" i="578"/>
  <c r="AH5" i="578" s="1"/>
  <c r="N4" i="578"/>
  <c r="AQ4" i="578" s="1"/>
  <c r="J4" i="578"/>
  <c r="AM4" i="578" s="1"/>
  <c r="F4" i="578"/>
  <c r="AI4" i="578" s="1"/>
  <c r="O21" i="578"/>
  <c r="AR21" i="578" s="1"/>
  <c r="K21" i="578"/>
  <c r="AN21" i="578" s="1"/>
  <c r="G21" i="578"/>
  <c r="AJ21" i="578" s="1"/>
  <c r="C21" i="578"/>
  <c r="AF21" i="578" s="1"/>
  <c r="M20" i="578"/>
  <c r="AP20" i="578" s="1"/>
  <c r="I20" i="578"/>
  <c r="AL20" i="578" s="1"/>
  <c r="E20" i="578"/>
  <c r="AH20" i="578" s="1"/>
  <c r="O18" i="578"/>
  <c r="AR18" i="578" s="1"/>
  <c r="K18" i="578"/>
  <c r="AN18" i="578" s="1"/>
  <c r="G18" i="578"/>
  <c r="AJ18" i="578" s="1"/>
  <c r="C18" i="578"/>
  <c r="AF18" i="578" s="1"/>
  <c r="L17" i="578"/>
  <c r="AO17" i="578" s="1"/>
  <c r="H17" i="578"/>
  <c r="AK17" i="578" s="1"/>
  <c r="D17" i="578"/>
  <c r="AG17" i="578" s="1"/>
  <c r="M16" i="578"/>
  <c r="AP16" i="578" s="1"/>
  <c r="I16" i="578"/>
  <c r="AL16" i="578" s="1"/>
  <c r="E16" i="578"/>
  <c r="AH16" i="578" s="1"/>
  <c r="N15" i="578"/>
  <c r="AQ15" i="578" s="1"/>
  <c r="J15" i="578"/>
  <c r="AM15" i="578" s="1"/>
  <c r="F15" i="578"/>
  <c r="AI15" i="578" s="1"/>
  <c r="O14" i="578"/>
  <c r="AR14" i="578" s="1"/>
  <c r="K14" i="578"/>
  <c r="AN14" i="578" s="1"/>
  <c r="G14" i="578"/>
  <c r="AJ14" i="578" s="1"/>
  <c r="C14" i="578"/>
  <c r="AF14" i="578" s="1"/>
  <c r="L13" i="578"/>
  <c r="AO13" i="578" s="1"/>
  <c r="H13" i="578"/>
  <c r="AK13" i="578" s="1"/>
  <c r="D13" i="578"/>
  <c r="AG13" i="578" s="1"/>
  <c r="M12" i="578"/>
  <c r="AP12" i="578" s="1"/>
  <c r="I12" i="578"/>
  <c r="AL12" i="578" s="1"/>
  <c r="E12" i="578"/>
  <c r="AH12" i="578" s="1"/>
  <c r="N11" i="578"/>
  <c r="AQ11" i="578" s="1"/>
  <c r="J11" i="578"/>
  <c r="AM11" i="578" s="1"/>
  <c r="F11" i="578"/>
  <c r="AI11" i="578" s="1"/>
  <c r="O10" i="578"/>
  <c r="AR10" i="578" s="1"/>
  <c r="K10" i="578"/>
  <c r="AN10" i="578" s="1"/>
  <c r="G10" i="578"/>
  <c r="AJ10" i="578" s="1"/>
  <c r="C10" i="578"/>
  <c r="AF10" i="578" s="1"/>
  <c r="L9" i="578"/>
  <c r="AO9" i="578" s="1"/>
  <c r="H9" i="578"/>
  <c r="AK9" i="578" s="1"/>
  <c r="D9" i="578"/>
  <c r="AG9" i="578" s="1"/>
  <c r="M8" i="578"/>
  <c r="AP8" i="578" s="1"/>
  <c r="I8" i="578"/>
  <c r="AL8" i="578" s="1"/>
  <c r="E8" i="578"/>
  <c r="AH8" i="578" s="1"/>
  <c r="N7" i="578"/>
  <c r="AQ7" i="578" s="1"/>
  <c r="J7" i="578"/>
  <c r="AM7" i="578" s="1"/>
  <c r="F7" i="578"/>
  <c r="AI7" i="578" s="1"/>
  <c r="O6" i="578"/>
  <c r="AR6" i="578" s="1"/>
  <c r="K6" i="578"/>
  <c r="AN6" i="578" s="1"/>
  <c r="G6" i="578"/>
  <c r="AJ6" i="578" s="1"/>
  <c r="C6" i="578"/>
  <c r="AF6" i="578" s="1"/>
  <c r="L5" i="578"/>
  <c r="AO5" i="578" s="1"/>
  <c r="H5" i="578"/>
  <c r="AK5" i="578" s="1"/>
  <c r="D5" i="578"/>
  <c r="AG5" i="578" s="1"/>
  <c r="M4" i="578"/>
  <c r="AP4" i="578" s="1"/>
  <c r="I4" i="578"/>
  <c r="AL4" i="578" s="1"/>
  <c r="E4" i="578"/>
  <c r="AH4" i="578" s="1"/>
  <c r="J21" i="578"/>
  <c r="AM21" i="578" s="1"/>
  <c r="H20" i="578"/>
  <c r="AK20" i="578" s="1"/>
  <c r="J18" i="578"/>
  <c r="AM18" i="578" s="1"/>
  <c r="G17" i="578"/>
  <c r="AJ17" i="578" s="1"/>
  <c r="D16" i="578"/>
  <c r="AG16" i="578" s="1"/>
  <c r="N14" i="578"/>
  <c r="AQ14" i="578" s="1"/>
  <c r="K13" i="578"/>
  <c r="AN13" i="578" s="1"/>
  <c r="H12" i="578"/>
  <c r="AK12" i="578" s="1"/>
  <c r="E11" i="578"/>
  <c r="AH11" i="578" s="1"/>
  <c r="O9" i="578"/>
  <c r="AR9" i="578" s="1"/>
  <c r="L8" i="578"/>
  <c r="AO8" i="578" s="1"/>
  <c r="I7" i="578"/>
  <c r="AL7" i="578" s="1"/>
  <c r="F6" i="578"/>
  <c r="AI6" i="578" s="1"/>
  <c r="C5" i="578"/>
  <c r="AF5" i="578" s="1"/>
  <c r="F21" i="578"/>
  <c r="AI21" i="578" s="1"/>
  <c r="D20" i="578"/>
  <c r="AG20" i="578" s="1"/>
  <c r="F18" i="578"/>
  <c r="AI18" i="578" s="1"/>
  <c r="C17" i="578"/>
  <c r="AF17" i="578" s="1"/>
  <c r="M15" i="578"/>
  <c r="AP15" i="578" s="1"/>
  <c r="J14" i="578"/>
  <c r="AM14" i="578" s="1"/>
  <c r="G13" i="578"/>
  <c r="AJ13" i="578" s="1"/>
  <c r="D12" i="578"/>
  <c r="AG12" i="578" s="1"/>
  <c r="N10" i="578"/>
  <c r="AQ10" i="578" s="1"/>
  <c r="K9" i="578"/>
  <c r="AN9" i="578" s="1"/>
  <c r="H8" i="578"/>
  <c r="AK8" i="578" s="1"/>
  <c r="E7" i="578"/>
  <c r="AH7" i="578" s="1"/>
  <c r="O5" i="578"/>
  <c r="AR5" i="578" s="1"/>
  <c r="L4" i="578"/>
  <c r="AO4" i="578" s="1"/>
  <c r="O17" i="578"/>
  <c r="AR17" i="578" s="1"/>
  <c r="L16" i="578"/>
  <c r="AO16" i="578" s="1"/>
  <c r="I15" i="578"/>
  <c r="AL15" i="578" s="1"/>
  <c r="F14" i="578"/>
  <c r="AI14" i="578" s="1"/>
  <c r="C13" i="578"/>
  <c r="AF13" i="578" s="1"/>
  <c r="M11" i="578"/>
  <c r="AP11" i="578" s="1"/>
  <c r="J10" i="578"/>
  <c r="AM10" i="578" s="1"/>
  <c r="G9" i="578"/>
  <c r="AJ9" i="578" s="1"/>
  <c r="D8" i="578"/>
  <c r="AG8" i="578" s="1"/>
  <c r="N6" i="578"/>
  <c r="AQ6" i="578" s="1"/>
  <c r="K5" i="578"/>
  <c r="AN5" i="578" s="1"/>
  <c r="H4" i="578"/>
  <c r="AK4" i="578" s="1"/>
  <c r="E15" i="578"/>
  <c r="AH15" i="578" s="1"/>
  <c r="F10" i="578"/>
  <c r="AI10" i="578" s="1"/>
  <c r="G5" i="578"/>
  <c r="AJ5" i="578" s="1"/>
  <c r="N18" i="578"/>
  <c r="AQ18" i="578" s="1"/>
  <c r="O13" i="578"/>
  <c r="AR13" i="578" s="1"/>
  <c r="C9" i="578"/>
  <c r="AF9" i="578" s="1"/>
  <c r="D4" i="578"/>
  <c r="AG4" i="578" s="1"/>
  <c r="N21" i="578"/>
  <c r="AQ21" i="578" s="1"/>
  <c r="K17" i="578"/>
  <c r="AN17" i="578" s="1"/>
  <c r="L12" i="578"/>
  <c r="AO12" i="578" s="1"/>
  <c r="M7" i="578"/>
  <c r="AP7" i="578" s="1"/>
  <c r="L20" i="578"/>
  <c r="AO20" i="578" s="1"/>
  <c r="J6" i="578"/>
  <c r="AM6" i="578" s="1"/>
  <c r="H16" i="578"/>
  <c r="AK16" i="578" s="1"/>
  <c r="I11" i="578"/>
  <c r="AL11" i="578" s="1"/>
  <c r="U21" i="663"/>
  <c r="L11" i="568"/>
  <c r="AO11" i="568" s="1"/>
  <c r="O12" i="568"/>
  <c r="AR12" i="568" s="1"/>
  <c r="L15" i="568"/>
  <c r="AO15" i="568" s="1"/>
  <c r="L19" i="568"/>
  <c r="AO19" i="568" s="1"/>
  <c r="K24" i="568"/>
  <c r="AN24" i="568" s="1"/>
  <c r="S24" i="63"/>
  <c r="K26" i="568"/>
  <c r="AN26" i="568" s="1"/>
  <c r="K27" i="568"/>
  <c r="AN27" i="568" s="1"/>
  <c r="L29" i="568"/>
  <c r="AO29" i="568" s="1"/>
  <c r="I29" i="569"/>
  <c r="AL29" i="569" s="1"/>
  <c r="E29" i="569"/>
  <c r="AH29" i="569" s="1"/>
  <c r="M28" i="569"/>
  <c r="AP28" i="569" s="1"/>
  <c r="G28" i="569"/>
  <c r="AJ28" i="569" s="1"/>
  <c r="C28" i="569"/>
  <c r="AF28" i="569" s="1"/>
  <c r="I27" i="569"/>
  <c r="AL27" i="569" s="1"/>
  <c r="E27" i="569"/>
  <c r="AH27" i="569" s="1"/>
  <c r="N26" i="569"/>
  <c r="AQ26" i="569" s="1"/>
  <c r="H26" i="569"/>
  <c r="AK26" i="569" s="1"/>
  <c r="D26" i="569"/>
  <c r="AG26" i="569" s="1"/>
  <c r="J25" i="569"/>
  <c r="AM25" i="569" s="1"/>
  <c r="F25" i="569"/>
  <c r="AI25" i="569" s="1"/>
  <c r="N24" i="569"/>
  <c r="AQ24" i="569" s="1"/>
  <c r="H24" i="569"/>
  <c r="AK24" i="569" s="1"/>
  <c r="D24" i="569"/>
  <c r="AG24" i="569" s="1"/>
  <c r="M23" i="569"/>
  <c r="AP23" i="569" s="1"/>
  <c r="I23" i="569"/>
  <c r="AL23" i="569" s="1"/>
  <c r="E23" i="569"/>
  <c r="AH23" i="569" s="1"/>
  <c r="N21" i="569"/>
  <c r="AQ21" i="569" s="1"/>
  <c r="H21" i="569"/>
  <c r="AK21" i="569" s="1"/>
  <c r="D21" i="569"/>
  <c r="AG21" i="569" s="1"/>
  <c r="J20" i="569"/>
  <c r="AM20" i="569" s="1"/>
  <c r="F20" i="569"/>
  <c r="AI20" i="569" s="1"/>
  <c r="N19" i="569"/>
  <c r="AQ19" i="569" s="1"/>
  <c r="H19" i="569"/>
  <c r="AK19" i="569" s="1"/>
  <c r="D19" i="569"/>
  <c r="AG19" i="569" s="1"/>
  <c r="I18" i="569"/>
  <c r="AL18" i="569" s="1"/>
  <c r="E18" i="569"/>
  <c r="AH18" i="569" s="1"/>
  <c r="J17" i="569"/>
  <c r="AM17" i="569" s="1"/>
  <c r="F17" i="569"/>
  <c r="AI17" i="569" s="1"/>
  <c r="M16" i="569"/>
  <c r="AP16" i="569" s="1"/>
  <c r="G16" i="569"/>
  <c r="AJ16" i="569" s="1"/>
  <c r="C16" i="569"/>
  <c r="AF16" i="569" s="1"/>
  <c r="J15" i="569"/>
  <c r="AM15" i="569" s="1"/>
  <c r="F15" i="569"/>
  <c r="AI15" i="569" s="1"/>
  <c r="N14" i="569"/>
  <c r="AQ14" i="569" s="1"/>
  <c r="J14" i="569"/>
  <c r="AM14" i="569" s="1"/>
  <c r="F14" i="569"/>
  <c r="AI14" i="569" s="1"/>
  <c r="O13" i="569"/>
  <c r="AR13" i="569" s="1"/>
  <c r="K13" i="569"/>
  <c r="AN13" i="569" s="1"/>
  <c r="G13" i="569"/>
  <c r="AJ13" i="569" s="1"/>
  <c r="C13" i="569"/>
  <c r="AF13" i="569" s="1"/>
  <c r="I12" i="569"/>
  <c r="AL12" i="569" s="1"/>
  <c r="E12" i="569"/>
  <c r="AH12" i="569" s="1"/>
  <c r="M11" i="569"/>
  <c r="AP11" i="569" s="1"/>
  <c r="G11" i="569"/>
  <c r="AJ11" i="569" s="1"/>
  <c r="C11" i="569"/>
  <c r="AF11" i="569" s="1"/>
  <c r="L10" i="569"/>
  <c r="AO10" i="569" s="1"/>
  <c r="H10" i="569"/>
  <c r="AK10" i="569" s="1"/>
  <c r="D10" i="569"/>
  <c r="AG10" i="569" s="1"/>
  <c r="M9" i="569"/>
  <c r="AP9" i="569" s="1"/>
  <c r="I9" i="569"/>
  <c r="AL9" i="569" s="1"/>
  <c r="E9" i="569"/>
  <c r="AH9" i="569" s="1"/>
  <c r="M8" i="569"/>
  <c r="AP8" i="569" s="1"/>
  <c r="G8" i="569"/>
  <c r="AJ8" i="569" s="1"/>
  <c r="C8" i="569"/>
  <c r="AF8" i="569" s="1"/>
  <c r="L7" i="569"/>
  <c r="AO7" i="569" s="1"/>
  <c r="H7" i="569"/>
  <c r="AK7" i="569" s="1"/>
  <c r="D7" i="569"/>
  <c r="AG7" i="569" s="1"/>
  <c r="J6" i="569"/>
  <c r="AM6" i="569" s="1"/>
  <c r="F6" i="569"/>
  <c r="AI6" i="569" s="1"/>
  <c r="N5" i="569"/>
  <c r="AQ5" i="569" s="1"/>
  <c r="H5" i="569"/>
  <c r="AK5" i="569" s="1"/>
  <c r="D5" i="569"/>
  <c r="AG5" i="569" s="1"/>
  <c r="J4" i="569"/>
  <c r="AM4" i="569" s="1"/>
  <c r="F4" i="569"/>
  <c r="AI4" i="569" s="1"/>
  <c r="H29" i="569"/>
  <c r="AK29" i="569" s="1"/>
  <c r="C29" i="569"/>
  <c r="AF29" i="569" s="1"/>
  <c r="H28" i="569"/>
  <c r="AK28" i="569" s="1"/>
  <c r="N27" i="569"/>
  <c r="AQ27" i="569" s="1"/>
  <c r="G27" i="569"/>
  <c r="AJ27" i="569" s="1"/>
  <c r="O26" i="569"/>
  <c r="AR26" i="569" s="1"/>
  <c r="G26" i="569"/>
  <c r="AJ26" i="569" s="1"/>
  <c r="N25" i="569"/>
  <c r="AQ25" i="569" s="1"/>
  <c r="G25" i="569"/>
  <c r="AJ25" i="569" s="1"/>
  <c r="M24" i="569"/>
  <c r="AP24" i="569" s="1"/>
  <c r="F24" i="569"/>
  <c r="AI24" i="569" s="1"/>
  <c r="N23" i="569"/>
  <c r="AQ23" i="569" s="1"/>
  <c r="H23" i="569"/>
  <c r="AK23" i="569" s="1"/>
  <c r="C23" i="569"/>
  <c r="AF23" i="569" s="1"/>
  <c r="I21" i="569"/>
  <c r="AL21" i="569" s="1"/>
  <c r="C21" i="569"/>
  <c r="AF21" i="569" s="1"/>
  <c r="H20" i="569"/>
  <c r="AK20" i="569" s="1"/>
  <c r="C20" i="569"/>
  <c r="AF20" i="569" s="1"/>
  <c r="G19" i="569"/>
  <c r="AJ19" i="569" s="1"/>
  <c r="M18" i="569"/>
  <c r="AP18" i="569" s="1"/>
  <c r="F18" i="569"/>
  <c r="AI18" i="569" s="1"/>
  <c r="I17" i="569"/>
  <c r="AL17" i="569" s="1"/>
  <c r="D17" i="569"/>
  <c r="AG17" i="569" s="1"/>
  <c r="H16" i="569"/>
  <c r="AK16" i="569" s="1"/>
  <c r="N15" i="569"/>
  <c r="AQ15" i="569" s="1"/>
  <c r="H15" i="569"/>
  <c r="AK15" i="569" s="1"/>
  <c r="C15" i="569"/>
  <c r="AF15" i="569" s="1"/>
  <c r="I14" i="569"/>
  <c r="AL14" i="569" s="1"/>
  <c r="D14" i="569"/>
  <c r="AG14" i="569" s="1"/>
  <c r="L13" i="569"/>
  <c r="AO13" i="569" s="1"/>
  <c r="F13" i="569"/>
  <c r="AI13" i="569" s="1"/>
  <c r="M12" i="569"/>
  <c r="AP12" i="569" s="1"/>
  <c r="F12" i="569"/>
  <c r="AI12" i="569" s="1"/>
  <c r="J11" i="569"/>
  <c r="AM11" i="569" s="1"/>
  <c r="E11" i="569"/>
  <c r="AH11" i="569" s="1"/>
  <c r="M10" i="569"/>
  <c r="AP10" i="569" s="1"/>
  <c r="G10" i="569"/>
  <c r="AJ10" i="569" s="1"/>
  <c r="O9" i="569"/>
  <c r="AR9" i="569" s="1"/>
  <c r="J9" i="569"/>
  <c r="AM9" i="569" s="1"/>
  <c r="D9" i="569"/>
  <c r="AG9" i="569" s="1"/>
  <c r="I8" i="569"/>
  <c r="AL8" i="569" s="1"/>
  <c r="D8" i="569"/>
  <c r="AG8" i="569" s="1"/>
  <c r="K7" i="569"/>
  <c r="AN7" i="569" s="1"/>
  <c r="F7" i="569"/>
  <c r="AI7" i="569" s="1"/>
  <c r="M6" i="569"/>
  <c r="AP6" i="569" s="1"/>
  <c r="E6" i="569"/>
  <c r="AH6" i="569" s="1"/>
  <c r="J5" i="569"/>
  <c r="AM5" i="569" s="1"/>
  <c r="E5" i="569"/>
  <c r="AH5" i="569" s="1"/>
  <c r="I4" i="569"/>
  <c r="AL4" i="569" s="1"/>
  <c r="D4" i="569"/>
  <c r="AG4" i="569" s="1"/>
  <c r="N29" i="569"/>
  <c r="AQ29" i="569" s="1"/>
  <c r="G29" i="569"/>
  <c r="AJ29" i="569" s="1"/>
  <c r="N28" i="569"/>
  <c r="AQ28" i="569" s="1"/>
  <c r="F28" i="569"/>
  <c r="AI28" i="569" s="1"/>
  <c r="M27" i="569"/>
  <c r="AP27" i="569" s="1"/>
  <c r="F27" i="569"/>
  <c r="AI27" i="569" s="1"/>
  <c r="M26" i="569"/>
  <c r="AP26" i="569" s="1"/>
  <c r="F26" i="569"/>
  <c r="AI26" i="569" s="1"/>
  <c r="M25" i="569"/>
  <c r="AP25" i="569" s="1"/>
  <c r="E25" i="569"/>
  <c r="AH25" i="569" s="1"/>
  <c r="J24" i="569"/>
  <c r="AM24" i="569" s="1"/>
  <c r="E24" i="569"/>
  <c r="AH24" i="569" s="1"/>
  <c r="L23" i="569"/>
  <c r="AO23" i="569" s="1"/>
  <c r="G23" i="569"/>
  <c r="AJ23" i="569" s="1"/>
  <c r="G21" i="569"/>
  <c r="AJ21" i="569" s="1"/>
  <c r="N20" i="569"/>
  <c r="AQ20" i="569" s="1"/>
  <c r="G20" i="569"/>
  <c r="AJ20" i="569" s="1"/>
  <c r="M19" i="569"/>
  <c r="AP19" i="569" s="1"/>
  <c r="F19" i="569"/>
  <c r="AI19" i="569" s="1"/>
  <c r="J18" i="569"/>
  <c r="AM18" i="569" s="1"/>
  <c r="D18" i="569"/>
  <c r="AG18" i="569" s="1"/>
  <c r="H17" i="569"/>
  <c r="AK17" i="569" s="1"/>
  <c r="C17" i="569"/>
  <c r="AF17" i="569" s="1"/>
  <c r="N16" i="569"/>
  <c r="AQ16" i="569" s="1"/>
  <c r="F16" i="569"/>
  <c r="AI16" i="569" s="1"/>
  <c r="M15" i="569"/>
  <c r="AP15" i="569" s="1"/>
  <c r="G15" i="569"/>
  <c r="AJ15" i="569" s="1"/>
  <c r="M14" i="569"/>
  <c r="AP14" i="569" s="1"/>
  <c r="H14" i="569"/>
  <c r="AK14" i="569" s="1"/>
  <c r="C14" i="569"/>
  <c r="AF14" i="569" s="1"/>
  <c r="J13" i="569"/>
  <c r="AM13" i="569" s="1"/>
  <c r="E13" i="569"/>
  <c r="AH13" i="569" s="1"/>
  <c r="J12" i="569"/>
  <c r="AM12" i="569" s="1"/>
  <c r="D12" i="569"/>
  <c r="AG12" i="569" s="1"/>
  <c r="I11" i="569"/>
  <c r="AL11" i="569" s="1"/>
  <c r="D11" i="569"/>
  <c r="AG11" i="569" s="1"/>
  <c r="K10" i="569"/>
  <c r="AN10" i="569" s="1"/>
  <c r="F10" i="569"/>
  <c r="AI10" i="569" s="1"/>
  <c r="N9" i="569"/>
  <c r="AQ9" i="569" s="1"/>
  <c r="H9" i="569"/>
  <c r="AK9" i="569" s="1"/>
  <c r="C9" i="569"/>
  <c r="AF9" i="569" s="1"/>
  <c r="H8" i="569"/>
  <c r="AK8" i="569" s="1"/>
  <c r="O7" i="569"/>
  <c r="AR7" i="569" s="1"/>
  <c r="J7" i="569"/>
  <c r="AM7" i="569" s="1"/>
  <c r="E7" i="569"/>
  <c r="AH7" i="569" s="1"/>
  <c r="I6" i="569"/>
  <c r="AL6" i="569" s="1"/>
  <c r="D6" i="569"/>
  <c r="AG6" i="569" s="1"/>
  <c r="I5" i="569"/>
  <c r="AL5" i="569" s="1"/>
  <c r="C5" i="569"/>
  <c r="AF5" i="569" s="1"/>
  <c r="H4" i="569"/>
  <c r="AK4" i="569" s="1"/>
  <c r="C4" i="569"/>
  <c r="AF4" i="569" s="1"/>
  <c r="M29" i="569"/>
  <c r="AP29" i="569" s="1"/>
  <c r="F29" i="569"/>
  <c r="AI29" i="569" s="1"/>
  <c r="J28" i="569"/>
  <c r="AM28" i="569" s="1"/>
  <c r="E28" i="569"/>
  <c r="AH28" i="569" s="1"/>
  <c r="J27" i="569"/>
  <c r="AM27" i="569" s="1"/>
  <c r="D27" i="569"/>
  <c r="AG27" i="569" s="1"/>
  <c r="J26" i="569"/>
  <c r="AM26" i="569" s="1"/>
  <c r="E26" i="569"/>
  <c r="AH26" i="569" s="1"/>
  <c r="I25" i="569"/>
  <c r="AL25" i="569" s="1"/>
  <c r="D25" i="569"/>
  <c r="AG25" i="569" s="1"/>
  <c r="I24" i="569"/>
  <c r="AL24" i="569" s="1"/>
  <c r="C24" i="569"/>
  <c r="AF24" i="569" s="1"/>
  <c r="K23" i="569"/>
  <c r="AN23" i="569" s="1"/>
  <c r="F23" i="569"/>
  <c r="AI23" i="569" s="1"/>
  <c r="M21" i="569"/>
  <c r="AP21" i="569" s="1"/>
  <c r="F21" i="569"/>
  <c r="AI21" i="569" s="1"/>
  <c r="M20" i="569"/>
  <c r="AP20" i="569" s="1"/>
  <c r="E20" i="569"/>
  <c r="AH20" i="569" s="1"/>
  <c r="J19" i="569"/>
  <c r="AM19" i="569" s="1"/>
  <c r="E19" i="569"/>
  <c r="AH19" i="569" s="1"/>
  <c r="H18" i="569"/>
  <c r="AK18" i="569" s="1"/>
  <c r="C18" i="569"/>
  <c r="AF18" i="569" s="1"/>
  <c r="N17" i="569"/>
  <c r="AQ17" i="569" s="1"/>
  <c r="G17" i="569"/>
  <c r="AJ17" i="569" s="1"/>
  <c r="J16" i="569"/>
  <c r="AM16" i="569" s="1"/>
  <c r="E16" i="569"/>
  <c r="AH16" i="569" s="1"/>
  <c r="K15" i="569"/>
  <c r="AN15" i="569" s="1"/>
  <c r="E15" i="569"/>
  <c r="AH15" i="569" s="1"/>
  <c r="L14" i="569"/>
  <c r="AO14" i="569" s="1"/>
  <c r="G14" i="569"/>
  <c r="AJ14" i="569" s="1"/>
  <c r="N13" i="569"/>
  <c r="AQ13" i="569" s="1"/>
  <c r="I13" i="569"/>
  <c r="AL13" i="569" s="1"/>
  <c r="D13" i="569"/>
  <c r="AG13" i="569" s="1"/>
  <c r="H12" i="569"/>
  <c r="AK12" i="569" s="1"/>
  <c r="C12" i="569"/>
  <c r="AF12" i="569" s="1"/>
  <c r="H11" i="569"/>
  <c r="AK11" i="569" s="1"/>
  <c r="O10" i="569"/>
  <c r="AR10" i="569" s="1"/>
  <c r="J10" i="569"/>
  <c r="AM10" i="569" s="1"/>
  <c r="E10" i="569"/>
  <c r="AH10" i="569" s="1"/>
  <c r="L9" i="569"/>
  <c r="AO9" i="569" s="1"/>
  <c r="G9" i="569"/>
  <c r="AJ9" i="569" s="1"/>
  <c r="N8" i="569"/>
  <c r="AQ8" i="569" s="1"/>
  <c r="F8" i="569"/>
  <c r="AI8" i="569" s="1"/>
  <c r="N7" i="569"/>
  <c r="AQ7" i="569" s="1"/>
  <c r="I7" i="569"/>
  <c r="AL7" i="569" s="1"/>
  <c r="C7" i="569"/>
  <c r="AF7" i="569" s="1"/>
  <c r="H6" i="569"/>
  <c r="AK6" i="569" s="1"/>
  <c r="C6" i="569"/>
  <c r="AF6" i="569" s="1"/>
  <c r="G5" i="569"/>
  <c r="AJ5" i="569" s="1"/>
  <c r="N4" i="569"/>
  <c r="AQ4" i="569" s="1"/>
  <c r="G4" i="569"/>
  <c r="AJ4" i="569" s="1"/>
  <c r="D29" i="569"/>
  <c r="AG29" i="569" s="1"/>
  <c r="C27" i="569"/>
  <c r="AF27" i="569" s="1"/>
  <c r="C25" i="569"/>
  <c r="AF25" i="569" s="1"/>
  <c r="D23" i="569"/>
  <c r="AG23" i="569" s="1"/>
  <c r="I20" i="569"/>
  <c r="AL20" i="569" s="1"/>
  <c r="G18" i="569"/>
  <c r="AJ18" i="569" s="1"/>
  <c r="M17" i="569"/>
  <c r="AP17" i="569" s="1"/>
  <c r="D15" i="569"/>
  <c r="AG15" i="569" s="1"/>
  <c r="H13" i="569"/>
  <c r="AK13" i="569" s="1"/>
  <c r="F11" i="569"/>
  <c r="AI11" i="569" s="1"/>
  <c r="K9" i="569"/>
  <c r="AN9" i="569" s="1"/>
  <c r="M7" i="569"/>
  <c r="AP7" i="569" s="1"/>
  <c r="M5" i="569"/>
  <c r="AP5" i="569" s="1"/>
  <c r="I28" i="569"/>
  <c r="AL28" i="569" s="1"/>
  <c r="I26" i="569"/>
  <c r="AL26" i="569" s="1"/>
  <c r="G24" i="569"/>
  <c r="AJ24" i="569" s="1"/>
  <c r="D20" i="569"/>
  <c r="AG20" i="569" s="1"/>
  <c r="E17" i="569"/>
  <c r="AH17" i="569" s="1"/>
  <c r="I16" i="569"/>
  <c r="AL16" i="569" s="1"/>
  <c r="K14" i="569"/>
  <c r="AN14" i="569" s="1"/>
  <c r="N12" i="569"/>
  <c r="AQ12" i="569" s="1"/>
  <c r="N10" i="569"/>
  <c r="AQ10" i="569" s="1"/>
  <c r="F9" i="569"/>
  <c r="AI9" i="569" s="1"/>
  <c r="G7" i="569"/>
  <c r="AJ7" i="569" s="1"/>
  <c r="F5" i="569"/>
  <c r="AI5" i="569" s="1"/>
  <c r="D28" i="569"/>
  <c r="AG28" i="569" s="1"/>
  <c r="C26" i="569"/>
  <c r="AF26" i="569" s="1"/>
  <c r="O23" i="569"/>
  <c r="AR23" i="569" s="1"/>
  <c r="J21" i="569"/>
  <c r="AM21" i="569" s="1"/>
  <c r="I19" i="569"/>
  <c r="AL19" i="569" s="1"/>
  <c r="D16" i="569"/>
  <c r="AG16" i="569" s="1"/>
  <c r="E14" i="569"/>
  <c r="AH14" i="569" s="1"/>
  <c r="G12" i="569"/>
  <c r="AJ12" i="569" s="1"/>
  <c r="I10" i="569"/>
  <c r="AL10" i="569" s="1"/>
  <c r="J8" i="569"/>
  <c r="AM8" i="569" s="1"/>
  <c r="N6" i="569"/>
  <c r="AQ6" i="569" s="1"/>
  <c r="M4" i="569"/>
  <c r="AP4" i="569" s="1"/>
  <c r="J29" i="569"/>
  <c r="AM29" i="569" s="1"/>
  <c r="H27" i="569"/>
  <c r="AK27" i="569" s="1"/>
  <c r="H25" i="569"/>
  <c r="AK25" i="569" s="1"/>
  <c r="J23" i="569"/>
  <c r="AM23" i="569" s="1"/>
  <c r="E21" i="569"/>
  <c r="AH21" i="569" s="1"/>
  <c r="C19" i="569"/>
  <c r="AF19" i="569" s="1"/>
  <c r="N18" i="569"/>
  <c r="AQ18" i="569" s="1"/>
  <c r="I15" i="569"/>
  <c r="AL15" i="569" s="1"/>
  <c r="M13" i="569"/>
  <c r="AP13" i="569" s="1"/>
  <c r="N11" i="569"/>
  <c r="AQ11" i="569" s="1"/>
  <c r="C10" i="569"/>
  <c r="AF10" i="569" s="1"/>
  <c r="E8" i="569"/>
  <c r="AH8" i="569" s="1"/>
  <c r="G6" i="569"/>
  <c r="AJ6" i="569" s="1"/>
  <c r="E4" i="569"/>
  <c r="AH4" i="569" s="1"/>
  <c r="K4" i="569"/>
  <c r="AN4" i="569" s="1"/>
  <c r="O5" i="569"/>
  <c r="AR5" i="569" s="1"/>
  <c r="R6" i="66"/>
  <c r="O11" i="569"/>
  <c r="AR11" i="569" s="1"/>
  <c r="O15" i="569"/>
  <c r="AR15" i="569" s="1"/>
  <c r="AR15" i="66"/>
  <c r="O21" i="569"/>
  <c r="AR21" i="569" s="1"/>
  <c r="S24" i="66"/>
  <c r="K27" i="569"/>
  <c r="AN27" i="569" s="1"/>
  <c r="S27" i="66"/>
  <c r="K29" i="569"/>
  <c r="AN29" i="569" s="1"/>
  <c r="AV29" i="66"/>
  <c r="AM3" i="64"/>
  <c r="L5" i="570"/>
  <c r="AU5" i="570" s="1"/>
  <c r="K6" i="570"/>
  <c r="AT6" i="570" s="1"/>
  <c r="L12" i="570"/>
  <c r="AU12" i="570" s="1"/>
  <c r="K13" i="570"/>
  <c r="AT13" i="570" s="1"/>
  <c r="BD13" i="64"/>
  <c r="U16" i="64"/>
  <c r="L20" i="570"/>
  <c r="AU20" i="570" s="1"/>
  <c r="L22" i="570"/>
  <c r="AU22" i="570" s="1"/>
  <c r="V29" i="64"/>
  <c r="K30" i="570"/>
  <c r="AT30" i="570" s="1"/>
  <c r="V30" i="64"/>
  <c r="R3" i="65"/>
  <c r="AN3" i="65" s="1"/>
  <c r="L5" i="571"/>
  <c r="AU5" i="571" s="1"/>
  <c r="U9" i="65"/>
  <c r="K13" i="571"/>
  <c r="AT13" i="571" s="1"/>
  <c r="V13" i="65"/>
  <c r="V15" i="65"/>
  <c r="K16" i="571"/>
  <c r="AT16" i="571" s="1"/>
  <c r="L21" i="571"/>
  <c r="AU21" i="571" s="1"/>
  <c r="U22" i="65"/>
  <c r="V26" i="65"/>
  <c r="V27" i="65"/>
  <c r="U29" i="65"/>
  <c r="B3" i="518"/>
  <c r="B3" i="632"/>
  <c r="U5" i="664"/>
  <c r="U13" i="664"/>
  <c r="T24" i="664"/>
  <c r="B3" i="513"/>
  <c r="R29" i="579"/>
  <c r="N29" i="579"/>
  <c r="J29" i="579"/>
  <c r="AP29" i="579" s="1"/>
  <c r="F29" i="579"/>
  <c r="AL29" i="579" s="1"/>
  <c r="R28" i="579"/>
  <c r="N28" i="579"/>
  <c r="J28" i="579"/>
  <c r="AP28" i="579" s="1"/>
  <c r="F28" i="579"/>
  <c r="AL28" i="579" s="1"/>
  <c r="R27" i="579"/>
  <c r="N27" i="579"/>
  <c r="J27" i="579"/>
  <c r="AP27" i="579" s="1"/>
  <c r="F27" i="579"/>
  <c r="AL27" i="579" s="1"/>
  <c r="R26" i="579"/>
  <c r="N26" i="579"/>
  <c r="J26" i="579"/>
  <c r="AP26" i="579" s="1"/>
  <c r="F26" i="579"/>
  <c r="AL26" i="579" s="1"/>
  <c r="R25" i="579"/>
  <c r="N25" i="579"/>
  <c r="J25" i="579"/>
  <c r="AP25" i="579" s="1"/>
  <c r="F25" i="579"/>
  <c r="AL25" i="579" s="1"/>
  <c r="R24" i="579"/>
  <c r="N24" i="579"/>
  <c r="J24" i="579"/>
  <c r="AP24" i="579" s="1"/>
  <c r="F24" i="579"/>
  <c r="AL24" i="579" s="1"/>
  <c r="Q29" i="579"/>
  <c r="AU29" i="579" s="1"/>
  <c r="M29" i="579"/>
  <c r="I29" i="579"/>
  <c r="AO29" i="579" s="1"/>
  <c r="E29" i="579"/>
  <c r="AK29" i="579" s="1"/>
  <c r="Q28" i="579"/>
  <c r="AU28" i="579" s="1"/>
  <c r="M28" i="579"/>
  <c r="I28" i="579"/>
  <c r="AO28" i="579" s="1"/>
  <c r="E28" i="579"/>
  <c r="AK28" i="579" s="1"/>
  <c r="P29" i="579"/>
  <c r="AT29" i="579" s="1"/>
  <c r="L29" i="579"/>
  <c r="AR29" i="579" s="1"/>
  <c r="H29" i="579"/>
  <c r="AN29" i="579" s="1"/>
  <c r="D29" i="579"/>
  <c r="AJ29" i="579" s="1"/>
  <c r="P28" i="579"/>
  <c r="AT28" i="579" s="1"/>
  <c r="L28" i="579"/>
  <c r="AR28" i="579" s="1"/>
  <c r="H28" i="579"/>
  <c r="AN28" i="579" s="1"/>
  <c r="D28" i="579"/>
  <c r="AJ28" i="579" s="1"/>
  <c r="P27" i="579"/>
  <c r="AT27" i="579" s="1"/>
  <c r="L27" i="579"/>
  <c r="AR27" i="579" s="1"/>
  <c r="H27" i="579"/>
  <c r="AN27" i="579" s="1"/>
  <c r="D27" i="579"/>
  <c r="AJ27" i="579" s="1"/>
  <c r="P26" i="579"/>
  <c r="AT26" i="579" s="1"/>
  <c r="L26" i="579"/>
  <c r="AR26" i="579" s="1"/>
  <c r="H26" i="579"/>
  <c r="AN26" i="579" s="1"/>
  <c r="D26" i="579"/>
  <c r="AJ26" i="579" s="1"/>
  <c r="P25" i="579"/>
  <c r="AT25" i="579" s="1"/>
  <c r="L25" i="579"/>
  <c r="AR25" i="579" s="1"/>
  <c r="H25" i="579"/>
  <c r="AN25" i="579" s="1"/>
  <c r="D25" i="579"/>
  <c r="AJ25" i="579" s="1"/>
  <c r="P24" i="579"/>
  <c r="AT24" i="579" s="1"/>
  <c r="L24" i="579"/>
  <c r="AR24" i="579" s="1"/>
  <c r="H24" i="579"/>
  <c r="AN24" i="579" s="1"/>
  <c r="D24" i="579"/>
  <c r="AJ24" i="579" s="1"/>
  <c r="G29" i="579"/>
  <c r="AM29" i="579" s="1"/>
  <c r="G28" i="579"/>
  <c r="AM28" i="579" s="1"/>
  <c r="M27" i="579"/>
  <c r="E27" i="579"/>
  <c r="AK27" i="579" s="1"/>
  <c r="M26" i="579"/>
  <c r="E26" i="579"/>
  <c r="AK26" i="579" s="1"/>
  <c r="M25" i="579"/>
  <c r="E25" i="579"/>
  <c r="AK25" i="579" s="1"/>
  <c r="M24" i="579"/>
  <c r="E24" i="579"/>
  <c r="AK24" i="579" s="1"/>
  <c r="Q22" i="579"/>
  <c r="AU22" i="579" s="1"/>
  <c r="K22" i="579"/>
  <c r="AQ22" i="579" s="1"/>
  <c r="G22" i="579"/>
  <c r="AM22" i="579" s="1"/>
  <c r="C22" i="579"/>
  <c r="AI22" i="579" s="1"/>
  <c r="O21" i="579"/>
  <c r="AS21" i="579" s="1"/>
  <c r="I21" i="579"/>
  <c r="AO21" i="579" s="1"/>
  <c r="E21" i="579"/>
  <c r="AK21" i="579" s="1"/>
  <c r="Q20" i="579"/>
  <c r="AU20" i="579" s="1"/>
  <c r="K20" i="579"/>
  <c r="AQ20" i="579" s="1"/>
  <c r="G20" i="579"/>
  <c r="AM20" i="579" s="1"/>
  <c r="C20" i="579"/>
  <c r="AI20" i="579" s="1"/>
  <c r="P19" i="579"/>
  <c r="AT19" i="579" s="1"/>
  <c r="H19" i="579"/>
  <c r="AN19" i="579" s="1"/>
  <c r="D19" i="579"/>
  <c r="AJ19" i="579" s="1"/>
  <c r="I18" i="579"/>
  <c r="AO18" i="579" s="1"/>
  <c r="E18" i="579"/>
  <c r="AK18" i="579" s="1"/>
  <c r="J17" i="579"/>
  <c r="AP17" i="579" s="1"/>
  <c r="F17" i="579"/>
  <c r="AL17" i="579" s="1"/>
  <c r="R16" i="579"/>
  <c r="N16" i="579"/>
  <c r="J16" i="579"/>
  <c r="AP16" i="579" s="1"/>
  <c r="F16" i="579"/>
  <c r="AL16" i="579" s="1"/>
  <c r="R15" i="579"/>
  <c r="M15" i="579"/>
  <c r="I15" i="579"/>
  <c r="AO15" i="579" s="1"/>
  <c r="E15" i="579"/>
  <c r="AK15" i="579" s="1"/>
  <c r="Q14" i="579"/>
  <c r="AU14" i="579" s="1"/>
  <c r="L14" i="579"/>
  <c r="AR14" i="579" s="1"/>
  <c r="H14" i="579"/>
  <c r="AN14" i="579" s="1"/>
  <c r="D14" i="579"/>
  <c r="AJ14" i="579" s="1"/>
  <c r="P13" i="579"/>
  <c r="AT13" i="579" s="1"/>
  <c r="L13" i="579"/>
  <c r="AR13" i="579" s="1"/>
  <c r="H13" i="579"/>
  <c r="AN13" i="579" s="1"/>
  <c r="D13" i="579"/>
  <c r="AJ13" i="579" s="1"/>
  <c r="P12" i="579"/>
  <c r="AT12" i="579" s="1"/>
  <c r="L12" i="579"/>
  <c r="AR12" i="579" s="1"/>
  <c r="H12" i="579"/>
  <c r="AN12" i="579" s="1"/>
  <c r="D12" i="579"/>
  <c r="AJ12" i="579" s="1"/>
  <c r="P11" i="579"/>
  <c r="AT11" i="579" s="1"/>
  <c r="L11" i="579"/>
  <c r="AR11" i="579" s="1"/>
  <c r="H11" i="579"/>
  <c r="AN11" i="579" s="1"/>
  <c r="D11" i="579"/>
  <c r="AJ11" i="579" s="1"/>
  <c r="P10" i="579"/>
  <c r="AT10" i="579" s="1"/>
  <c r="L10" i="579"/>
  <c r="AR10" i="579" s="1"/>
  <c r="H10" i="579"/>
  <c r="AN10" i="579" s="1"/>
  <c r="D10" i="579"/>
  <c r="AJ10" i="579" s="1"/>
  <c r="P9" i="579"/>
  <c r="AT9" i="579" s="1"/>
  <c r="L9" i="579"/>
  <c r="AR9" i="579" s="1"/>
  <c r="H9" i="579"/>
  <c r="AN9" i="579" s="1"/>
  <c r="D9" i="579"/>
  <c r="AJ9" i="579" s="1"/>
  <c r="P8" i="579"/>
  <c r="AT8" i="579" s="1"/>
  <c r="L8" i="579"/>
  <c r="AR8" i="579" s="1"/>
  <c r="H8" i="579"/>
  <c r="AN8" i="579" s="1"/>
  <c r="D8" i="579"/>
  <c r="AJ8" i="579" s="1"/>
  <c r="P7" i="579"/>
  <c r="AT7" i="579" s="1"/>
  <c r="L7" i="579"/>
  <c r="AR7" i="579" s="1"/>
  <c r="H7" i="579"/>
  <c r="AN7" i="579" s="1"/>
  <c r="D7" i="579"/>
  <c r="AJ7" i="579" s="1"/>
  <c r="P6" i="579"/>
  <c r="AT6" i="579" s="1"/>
  <c r="L6" i="579"/>
  <c r="AR6" i="579" s="1"/>
  <c r="H6" i="579"/>
  <c r="AN6" i="579" s="1"/>
  <c r="D6" i="579"/>
  <c r="AJ6" i="579" s="1"/>
  <c r="P5" i="579"/>
  <c r="AT5" i="579" s="1"/>
  <c r="L5" i="579"/>
  <c r="AR5" i="579" s="1"/>
  <c r="H5" i="579"/>
  <c r="AN5" i="579" s="1"/>
  <c r="D5" i="579"/>
  <c r="AJ5" i="579" s="1"/>
  <c r="C29" i="579"/>
  <c r="AI29" i="579" s="1"/>
  <c r="C28" i="579"/>
  <c r="AI28" i="579" s="1"/>
  <c r="K27" i="579"/>
  <c r="AQ27" i="579" s="1"/>
  <c r="C27" i="579"/>
  <c r="AI27" i="579" s="1"/>
  <c r="K26" i="579"/>
  <c r="AQ26" i="579" s="1"/>
  <c r="C26" i="579"/>
  <c r="AI26" i="579" s="1"/>
  <c r="K25" i="579"/>
  <c r="AQ25" i="579" s="1"/>
  <c r="C25" i="579"/>
  <c r="AI25" i="579" s="1"/>
  <c r="K24" i="579"/>
  <c r="AQ24" i="579" s="1"/>
  <c r="C24" i="579"/>
  <c r="AI24" i="579" s="1"/>
  <c r="P22" i="579"/>
  <c r="AT22" i="579" s="1"/>
  <c r="J22" i="579"/>
  <c r="AP22" i="579" s="1"/>
  <c r="F22" i="579"/>
  <c r="AL22" i="579" s="1"/>
  <c r="R21" i="579"/>
  <c r="L21" i="579"/>
  <c r="AR21" i="579" s="1"/>
  <c r="H21" i="579"/>
  <c r="AN21" i="579" s="1"/>
  <c r="D21" i="579"/>
  <c r="AJ21" i="579" s="1"/>
  <c r="P20" i="579"/>
  <c r="AT20" i="579" s="1"/>
  <c r="J20" i="579"/>
  <c r="AP20" i="579" s="1"/>
  <c r="F20" i="579"/>
  <c r="AL20" i="579" s="1"/>
  <c r="O19" i="579"/>
  <c r="AS19" i="579" s="1"/>
  <c r="G19" i="579"/>
  <c r="AM19" i="579" s="1"/>
  <c r="C19" i="579"/>
  <c r="AI19" i="579" s="1"/>
  <c r="P18" i="579"/>
  <c r="AT18" i="579" s="1"/>
  <c r="H18" i="579"/>
  <c r="AN18" i="579" s="1"/>
  <c r="D18" i="579"/>
  <c r="AJ18" i="579" s="1"/>
  <c r="I17" i="579"/>
  <c r="AO17" i="579" s="1"/>
  <c r="E17" i="579"/>
  <c r="AK17" i="579" s="1"/>
  <c r="Q16" i="579"/>
  <c r="AU16" i="579" s="1"/>
  <c r="M16" i="579"/>
  <c r="I16" i="579"/>
  <c r="AO16" i="579" s="1"/>
  <c r="E16" i="579"/>
  <c r="AK16" i="579" s="1"/>
  <c r="Q15" i="579"/>
  <c r="AU15" i="579" s="1"/>
  <c r="L15" i="579"/>
  <c r="AR15" i="579" s="1"/>
  <c r="H15" i="579"/>
  <c r="AN15" i="579" s="1"/>
  <c r="D15" i="579"/>
  <c r="AJ15" i="579" s="1"/>
  <c r="P14" i="579"/>
  <c r="AT14" i="579" s="1"/>
  <c r="K14" i="579"/>
  <c r="AQ14" i="579" s="1"/>
  <c r="G14" i="579"/>
  <c r="AM14" i="579" s="1"/>
  <c r="C14" i="579"/>
  <c r="AI14" i="579" s="1"/>
  <c r="O13" i="579"/>
  <c r="AS13" i="579" s="1"/>
  <c r="K13" i="579"/>
  <c r="AQ13" i="579" s="1"/>
  <c r="G13" i="579"/>
  <c r="AM13" i="579" s="1"/>
  <c r="C13" i="579"/>
  <c r="AI13" i="579" s="1"/>
  <c r="O12" i="579"/>
  <c r="AS12" i="579" s="1"/>
  <c r="K12" i="579"/>
  <c r="AQ12" i="579" s="1"/>
  <c r="G12" i="579"/>
  <c r="AM12" i="579" s="1"/>
  <c r="C12" i="579"/>
  <c r="AI12" i="579" s="1"/>
  <c r="O11" i="579"/>
  <c r="AS11" i="579" s="1"/>
  <c r="K11" i="579"/>
  <c r="AQ11" i="579" s="1"/>
  <c r="G11" i="579"/>
  <c r="AM11" i="579" s="1"/>
  <c r="C11" i="579"/>
  <c r="AI11" i="579" s="1"/>
  <c r="O10" i="579"/>
  <c r="AS10" i="579" s="1"/>
  <c r="K10" i="579"/>
  <c r="AQ10" i="579" s="1"/>
  <c r="G10" i="579"/>
  <c r="AM10" i="579" s="1"/>
  <c r="C10" i="579"/>
  <c r="AI10" i="579" s="1"/>
  <c r="O9" i="579"/>
  <c r="AS9" i="579" s="1"/>
  <c r="K9" i="579"/>
  <c r="AQ9" i="579" s="1"/>
  <c r="G9" i="579"/>
  <c r="AM9" i="579" s="1"/>
  <c r="C9" i="579"/>
  <c r="AI9" i="579" s="1"/>
  <c r="O8" i="579"/>
  <c r="AS8" i="579" s="1"/>
  <c r="K8" i="579"/>
  <c r="AQ8" i="579" s="1"/>
  <c r="G8" i="579"/>
  <c r="AM8" i="579" s="1"/>
  <c r="C8" i="579"/>
  <c r="AI8" i="579" s="1"/>
  <c r="O7" i="579"/>
  <c r="AS7" i="579" s="1"/>
  <c r="K7" i="579"/>
  <c r="AQ7" i="579" s="1"/>
  <c r="G7" i="579"/>
  <c r="AM7" i="579" s="1"/>
  <c r="C7" i="579"/>
  <c r="AI7" i="579" s="1"/>
  <c r="O6" i="579"/>
  <c r="AS6" i="579" s="1"/>
  <c r="K6" i="579"/>
  <c r="AQ6" i="579" s="1"/>
  <c r="G6" i="579"/>
  <c r="AM6" i="579" s="1"/>
  <c r="C6" i="579"/>
  <c r="AI6" i="579" s="1"/>
  <c r="O5" i="579"/>
  <c r="AS5" i="579" s="1"/>
  <c r="K5" i="579"/>
  <c r="AQ5" i="579" s="1"/>
  <c r="G5" i="579"/>
  <c r="AM5" i="579" s="1"/>
  <c r="C5" i="579"/>
  <c r="AI5" i="579" s="1"/>
  <c r="O29" i="579"/>
  <c r="AS29" i="579" s="1"/>
  <c r="O28" i="579"/>
  <c r="AS28" i="579" s="1"/>
  <c r="Q27" i="579"/>
  <c r="AU27" i="579" s="1"/>
  <c r="I27" i="579"/>
  <c r="AO27" i="579" s="1"/>
  <c r="Q26" i="579"/>
  <c r="AU26" i="579" s="1"/>
  <c r="I26" i="579"/>
  <c r="AO26" i="579" s="1"/>
  <c r="Q25" i="579"/>
  <c r="AU25" i="579" s="1"/>
  <c r="I25" i="579"/>
  <c r="AO25" i="579" s="1"/>
  <c r="Q24" i="579"/>
  <c r="AU24" i="579" s="1"/>
  <c r="I24" i="579"/>
  <c r="AO24" i="579" s="1"/>
  <c r="O22" i="579"/>
  <c r="AS22" i="579" s="1"/>
  <c r="I22" i="579"/>
  <c r="AO22" i="579" s="1"/>
  <c r="E22" i="579"/>
  <c r="AK22" i="579" s="1"/>
  <c r="Q21" i="579"/>
  <c r="AU21" i="579" s="1"/>
  <c r="K21" i="579"/>
  <c r="AQ21" i="579" s="1"/>
  <c r="G21" i="579"/>
  <c r="AM21" i="579" s="1"/>
  <c r="C21" i="579"/>
  <c r="AI21" i="579" s="1"/>
  <c r="O20" i="579"/>
  <c r="AS20" i="579" s="1"/>
  <c r="I20" i="579"/>
  <c r="AO20" i="579" s="1"/>
  <c r="E20" i="579"/>
  <c r="AK20" i="579" s="1"/>
  <c r="J19" i="579"/>
  <c r="AP19" i="579" s="1"/>
  <c r="F19" i="579"/>
  <c r="AL19" i="579" s="1"/>
  <c r="O18" i="579"/>
  <c r="AS18" i="579" s="1"/>
  <c r="G18" i="579"/>
  <c r="AM18" i="579" s="1"/>
  <c r="C18" i="579"/>
  <c r="AI18" i="579" s="1"/>
  <c r="P17" i="579"/>
  <c r="AT17" i="579" s="1"/>
  <c r="H17" i="579"/>
  <c r="AN17" i="579" s="1"/>
  <c r="D17" i="579"/>
  <c r="AJ17" i="579" s="1"/>
  <c r="P16" i="579"/>
  <c r="AT16" i="579" s="1"/>
  <c r="L16" i="579"/>
  <c r="AR16" i="579" s="1"/>
  <c r="H16" i="579"/>
  <c r="AN16" i="579" s="1"/>
  <c r="D16" i="579"/>
  <c r="AJ16" i="579" s="1"/>
  <c r="P15" i="579"/>
  <c r="AT15" i="579" s="1"/>
  <c r="K15" i="579"/>
  <c r="AQ15" i="579" s="1"/>
  <c r="G15" i="579"/>
  <c r="AM15" i="579" s="1"/>
  <c r="C15" i="579"/>
  <c r="AI15" i="579" s="1"/>
  <c r="O14" i="579"/>
  <c r="AS14" i="579" s="1"/>
  <c r="J14" i="579"/>
  <c r="AP14" i="579" s="1"/>
  <c r="F14" i="579"/>
  <c r="AL14" i="579" s="1"/>
  <c r="R13" i="579"/>
  <c r="N13" i="579"/>
  <c r="J13" i="579"/>
  <c r="AP13" i="579" s="1"/>
  <c r="F13" i="579"/>
  <c r="AL13" i="579" s="1"/>
  <c r="R12" i="579"/>
  <c r="N12" i="579"/>
  <c r="J12" i="579"/>
  <c r="AP12" i="579" s="1"/>
  <c r="F12" i="579"/>
  <c r="AL12" i="579" s="1"/>
  <c r="R11" i="579"/>
  <c r="N11" i="579"/>
  <c r="J11" i="579"/>
  <c r="AP11" i="579" s="1"/>
  <c r="F11" i="579"/>
  <c r="AL11" i="579" s="1"/>
  <c r="R10" i="579"/>
  <c r="N10" i="579"/>
  <c r="J10" i="579"/>
  <c r="AP10" i="579" s="1"/>
  <c r="F10" i="579"/>
  <c r="AL10" i="579" s="1"/>
  <c r="R9" i="579"/>
  <c r="N9" i="579"/>
  <c r="J9" i="579"/>
  <c r="AP9" i="579" s="1"/>
  <c r="F9" i="579"/>
  <c r="AL9" i="579" s="1"/>
  <c r="R8" i="579"/>
  <c r="N8" i="579"/>
  <c r="J8" i="579"/>
  <c r="AP8" i="579" s="1"/>
  <c r="F8" i="579"/>
  <c r="AL8" i="579" s="1"/>
  <c r="R7" i="579"/>
  <c r="N7" i="579"/>
  <c r="J7" i="579"/>
  <c r="AP7" i="579" s="1"/>
  <c r="F7" i="579"/>
  <c r="AL7" i="579" s="1"/>
  <c r="R6" i="579"/>
  <c r="N6" i="579"/>
  <c r="J6" i="579"/>
  <c r="AP6" i="579" s="1"/>
  <c r="F6" i="579"/>
  <c r="AL6" i="579" s="1"/>
  <c r="R5" i="579"/>
  <c r="N5" i="579"/>
  <c r="J5" i="579"/>
  <c r="AP5" i="579" s="1"/>
  <c r="F5" i="579"/>
  <c r="AL5" i="579" s="1"/>
  <c r="O27" i="579"/>
  <c r="AS27" i="579" s="1"/>
  <c r="O25" i="579"/>
  <c r="AS25" i="579" s="1"/>
  <c r="D22" i="579"/>
  <c r="AJ22" i="579" s="1"/>
  <c r="R20" i="579"/>
  <c r="E19" i="579"/>
  <c r="AK19" i="579" s="1"/>
  <c r="J18" i="579"/>
  <c r="AP18" i="579" s="1"/>
  <c r="O16" i="579"/>
  <c r="AS16" i="579" s="1"/>
  <c r="O15" i="579"/>
  <c r="AS15" i="579" s="1"/>
  <c r="M14" i="579"/>
  <c r="M13" i="579"/>
  <c r="M12" i="579"/>
  <c r="M11" i="579"/>
  <c r="M10" i="579"/>
  <c r="M9" i="579"/>
  <c r="M8" i="579"/>
  <c r="M7" i="579"/>
  <c r="M6" i="579"/>
  <c r="M5" i="579"/>
  <c r="G27" i="579"/>
  <c r="AM27" i="579" s="1"/>
  <c r="G25" i="579"/>
  <c r="AM25" i="579" s="1"/>
  <c r="R22" i="579"/>
  <c r="P21" i="579"/>
  <c r="AT21" i="579" s="1"/>
  <c r="L20" i="579"/>
  <c r="AR20" i="579" s="1"/>
  <c r="F18" i="579"/>
  <c r="AL18" i="579" s="1"/>
  <c r="O17" i="579"/>
  <c r="AS17" i="579" s="1"/>
  <c r="K16" i="579"/>
  <c r="AQ16" i="579" s="1"/>
  <c r="J15" i="579"/>
  <c r="AP15" i="579" s="1"/>
  <c r="I14" i="579"/>
  <c r="AO14" i="579" s="1"/>
  <c r="I13" i="579"/>
  <c r="AO13" i="579" s="1"/>
  <c r="I12" i="579"/>
  <c r="AO12" i="579" s="1"/>
  <c r="I11" i="579"/>
  <c r="AO11" i="579" s="1"/>
  <c r="I10" i="579"/>
  <c r="AO10" i="579" s="1"/>
  <c r="I9" i="579"/>
  <c r="AO9" i="579" s="1"/>
  <c r="I8" i="579"/>
  <c r="AO8" i="579" s="1"/>
  <c r="I7" i="579"/>
  <c r="AO7" i="579" s="1"/>
  <c r="I6" i="579"/>
  <c r="AO6" i="579" s="1"/>
  <c r="I5" i="579"/>
  <c r="AO5" i="579" s="1"/>
  <c r="K29" i="579"/>
  <c r="AQ29" i="579" s="1"/>
  <c r="O26" i="579"/>
  <c r="AS26" i="579" s="1"/>
  <c r="O24" i="579"/>
  <c r="AS24" i="579" s="1"/>
  <c r="L22" i="579"/>
  <c r="AR22" i="579" s="1"/>
  <c r="J21" i="579"/>
  <c r="AP21" i="579" s="1"/>
  <c r="H20" i="579"/>
  <c r="AN20" i="579" s="1"/>
  <c r="G17" i="579"/>
  <c r="AM17" i="579" s="1"/>
  <c r="G16" i="579"/>
  <c r="AM16" i="579" s="1"/>
  <c r="F15" i="579"/>
  <c r="AL15" i="579" s="1"/>
  <c r="E14" i="579"/>
  <c r="AK14" i="579" s="1"/>
  <c r="E13" i="579"/>
  <c r="AK13" i="579" s="1"/>
  <c r="E12" i="579"/>
  <c r="AK12" i="579" s="1"/>
  <c r="E11" i="579"/>
  <c r="AK11" i="579" s="1"/>
  <c r="E10" i="579"/>
  <c r="AK10" i="579" s="1"/>
  <c r="E9" i="579"/>
  <c r="AK9" i="579" s="1"/>
  <c r="E8" i="579"/>
  <c r="AK8" i="579" s="1"/>
  <c r="E7" i="579"/>
  <c r="AK7" i="579" s="1"/>
  <c r="E6" i="579"/>
  <c r="AK6" i="579" s="1"/>
  <c r="E5" i="579"/>
  <c r="AK5" i="579" s="1"/>
  <c r="K28" i="579"/>
  <c r="AQ28" i="579" s="1"/>
  <c r="H22" i="579"/>
  <c r="AN22" i="579" s="1"/>
  <c r="Q13" i="579"/>
  <c r="AU13" i="579" s="1"/>
  <c r="Q9" i="579"/>
  <c r="AU9" i="579" s="1"/>
  <c r="Q5" i="579"/>
  <c r="AU5" i="579" s="1"/>
  <c r="G26" i="579"/>
  <c r="AM26" i="579" s="1"/>
  <c r="F21" i="579"/>
  <c r="AL21" i="579" s="1"/>
  <c r="C17" i="579"/>
  <c r="AI17" i="579" s="1"/>
  <c r="Q12" i="579"/>
  <c r="AU12" i="579" s="1"/>
  <c r="Q8" i="579"/>
  <c r="AU8" i="579" s="1"/>
  <c r="G24" i="579"/>
  <c r="AM24" i="579" s="1"/>
  <c r="D20" i="579"/>
  <c r="AJ20" i="579" s="1"/>
  <c r="I19" i="579"/>
  <c r="AO19" i="579" s="1"/>
  <c r="C16" i="579"/>
  <c r="AI16" i="579" s="1"/>
  <c r="Q11" i="579"/>
  <c r="AU11" i="579" s="1"/>
  <c r="Q7" i="579"/>
  <c r="AU7" i="579" s="1"/>
  <c r="Q10" i="579"/>
  <c r="AU10" i="579" s="1"/>
  <c r="Q6" i="579"/>
  <c r="AU6" i="579" s="1"/>
  <c r="R14" i="579"/>
  <c r="B3" i="521"/>
  <c r="T5" i="663"/>
  <c r="U13" i="663"/>
  <c r="K4" i="568"/>
  <c r="AN4" i="568" s="1"/>
  <c r="Q5" i="63"/>
  <c r="O8" i="568"/>
  <c r="AR8" i="568" s="1"/>
  <c r="O11" i="568"/>
  <c r="AR11" i="568" s="1"/>
  <c r="O14" i="568"/>
  <c r="AR14" i="568" s="1"/>
  <c r="O15" i="568"/>
  <c r="AR15" i="568" s="1"/>
  <c r="O19" i="568"/>
  <c r="AR19" i="568" s="1"/>
  <c r="O20" i="568"/>
  <c r="AR20" i="568" s="1"/>
  <c r="L21" i="568"/>
  <c r="AO21" i="568" s="1"/>
  <c r="L23" i="568"/>
  <c r="AO23" i="568" s="1"/>
  <c r="L26" i="568"/>
  <c r="AO26" i="568" s="1"/>
  <c r="L27" i="568"/>
  <c r="AO27" i="568" s="1"/>
  <c r="O29" i="568"/>
  <c r="AR29" i="568" s="1"/>
  <c r="K8" i="569"/>
  <c r="AN8" i="569" s="1"/>
  <c r="AR8" i="66"/>
  <c r="Q11" i="66"/>
  <c r="K12" i="569"/>
  <c r="AN12" i="569" s="1"/>
  <c r="AR12" i="66"/>
  <c r="S14" i="66"/>
  <c r="R20" i="66"/>
  <c r="R21" i="66"/>
  <c r="K25" i="569"/>
  <c r="AN25" i="569" s="1"/>
  <c r="L29" i="569"/>
  <c r="AO29" i="569" s="1"/>
  <c r="P30" i="570"/>
  <c r="AY30" i="570" s="1"/>
  <c r="J30" i="570"/>
  <c r="AS30" i="570" s="1"/>
  <c r="F30" i="570"/>
  <c r="AO30" i="570" s="1"/>
  <c r="R29" i="570"/>
  <c r="BA29" i="570" s="1"/>
  <c r="M29" i="570"/>
  <c r="AV29" i="570" s="1"/>
  <c r="G29" i="570"/>
  <c r="AP29" i="570" s="1"/>
  <c r="C29" i="570"/>
  <c r="AL29" i="570" s="1"/>
  <c r="O28" i="570"/>
  <c r="AX28" i="570" s="1"/>
  <c r="K28" i="570"/>
  <c r="AT28" i="570" s="1"/>
  <c r="G28" i="570"/>
  <c r="AP28" i="570" s="1"/>
  <c r="C28" i="570"/>
  <c r="AL28" i="570" s="1"/>
  <c r="N27" i="570"/>
  <c r="AW27" i="570" s="1"/>
  <c r="H27" i="570"/>
  <c r="AQ27" i="570" s="1"/>
  <c r="D27" i="570"/>
  <c r="AM27" i="570" s="1"/>
  <c r="O26" i="570"/>
  <c r="AX26" i="570" s="1"/>
  <c r="I26" i="570"/>
  <c r="AR26" i="570" s="1"/>
  <c r="E26" i="570"/>
  <c r="AN26" i="570" s="1"/>
  <c r="P25" i="570"/>
  <c r="AY25" i="570" s="1"/>
  <c r="J25" i="570"/>
  <c r="AS25" i="570" s="1"/>
  <c r="F25" i="570"/>
  <c r="AO25" i="570" s="1"/>
  <c r="R24" i="570"/>
  <c r="BA24" i="570" s="1"/>
  <c r="N24" i="570"/>
  <c r="AW24" i="570" s="1"/>
  <c r="J24" i="570"/>
  <c r="AS24" i="570" s="1"/>
  <c r="F24" i="570"/>
  <c r="AO24" i="570" s="1"/>
  <c r="R22" i="570"/>
  <c r="BA22" i="570" s="1"/>
  <c r="M22" i="570"/>
  <c r="AV22" i="570" s="1"/>
  <c r="G22" i="570"/>
  <c r="AP22" i="570" s="1"/>
  <c r="C22" i="570"/>
  <c r="AL22" i="570" s="1"/>
  <c r="N21" i="570"/>
  <c r="AW21" i="570" s="1"/>
  <c r="H21" i="570"/>
  <c r="AQ21" i="570" s="1"/>
  <c r="D21" i="570"/>
  <c r="AM21" i="570" s="1"/>
  <c r="O20" i="570"/>
  <c r="AX20" i="570" s="1"/>
  <c r="I20" i="570"/>
  <c r="AR20" i="570" s="1"/>
  <c r="E20" i="570"/>
  <c r="AN20" i="570" s="1"/>
  <c r="I19" i="570"/>
  <c r="AR19" i="570" s="1"/>
  <c r="E19" i="570"/>
  <c r="AN19" i="570" s="1"/>
  <c r="I18" i="570"/>
  <c r="AR18" i="570" s="1"/>
  <c r="E18" i="570"/>
  <c r="AN18" i="570" s="1"/>
  <c r="I17" i="570"/>
  <c r="AR17" i="570" s="1"/>
  <c r="E17" i="570"/>
  <c r="AN17" i="570" s="1"/>
  <c r="P16" i="570"/>
  <c r="AY16" i="570" s="1"/>
  <c r="J16" i="570"/>
  <c r="AS16" i="570" s="1"/>
  <c r="F16" i="570"/>
  <c r="AO16" i="570" s="1"/>
  <c r="R15" i="570"/>
  <c r="BA15" i="570" s="1"/>
  <c r="M15" i="570"/>
  <c r="AV15" i="570" s="1"/>
  <c r="H15" i="570"/>
  <c r="AQ15" i="570" s="1"/>
  <c r="D15" i="570"/>
  <c r="AM15" i="570" s="1"/>
  <c r="P14" i="570"/>
  <c r="AY14" i="570" s="1"/>
  <c r="L14" i="570"/>
  <c r="AU14" i="570" s="1"/>
  <c r="H14" i="570"/>
  <c r="AQ14" i="570" s="1"/>
  <c r="D14" i="570"/>
  <c r="AM14" i="570" s="1"/>
  <c r="O13" i="570"/>
  <c r="AX13" i="570" s="1"/>
  <c r="I13" i="570"/>
  <c r="AR13" i="570" s="1"/>
  <c r="E13" i="570"/>
  <c r="AN13" i="570" s="1"/>
  <c r="P12" i="570"/>
  <c r="AY12" i="570" s="1"/>
  <c r="J12" i="570"/>
  <c r="AS12" i="570" s="1"/>
  <c r="F12" i="570"/>
  <c r="AO12" i="570" s="1"/>
  <c r="R11" i="570"/>
  <c r="BA11" i="570" s="1"/>
  <c r="N11" i="570"/>
  <c r="AW11" i="570" s="1"/>
  <c r="J11" i="570"/>
  <c r="AS11" i="570" s="1"/>
  <c r="F11" i="570"/>
  <c r="AO11" i="570" s="1"/>
  <c r="R10" i="570"/>
  <c r="BA10" i="570" s="1"/>
  <c r="N10" i="570"/>
  <c r="AW10" i="570" s="1"/>
  <c r="J10" i="570"/>
  <c r="AS10" i="570" s="1"/>
  <c r="F10" i="570"/>
  <c r="AO10" i="570" s="1"/>
  <c r="R9" i="570"/>
  <c r="BA9" i="570" s="1"/>
  <c r="M9" i="570"/>
  <c r="AV9" i="570" s="1"/>
  <c r="G9" i="570"/>
  <c r="AP9" i="570" s="1"/>
  <c r="C9" i="570"/>
  <c r="AL9" i="570" s="1"/>
  <c r="O8" i="570"/>
  <c r="AX8" i="570" s="1"/>
  <c r="K8" i="570"/>
  <c r="AT8" i="570" s="1"/>
  <c r="G8" i="570"/>
  <c r="AP8" i="570" s="1"/>
  <c r="C8" i="570"/>
  <c r="AL8" i="570" s="1"/>
  <c r="O7" i="570"/>
  <c r="AX7" i="570" s="1"/>
  <c r="K7" i="570"/>
  <c r="AT7" i="570" s="1"/>
  <c r="G7" i="570"/>
  <c r="AP7" i="570" s="1"/>
  <c r="C7" i="570"/>
  <c r="AL7" i="570" s="1"/>
  <c r="N6" i="570"/>
  <c r="AW6" i="570" s="1"/>
  <c r="H6" i="570"/>
  <c r="AQ6" i="570" s="1"/>
  <c r="D6" i="570"/>
  <c r="AM6" i="570" s="1"/>
  <c r="O5" i="570"/>
  <c r="AX5" i="570" s="1"/>
  <c r="I5" i="570"/>
  <c r="AR5" i="570" s="1"/>
  <c r="E5" i="570"/>
  <c r="AN5" i="570" s="1"/>
  <c r="R30" i="570"/>
  <c r="BA30" i="570" s="1"/>
  <c r="M30" i="570"/>
  <c r="AV30" i="570" s="1"/>
  <c r="E30" i="570"/>
  <c r="AN30" i="570" s="1"/>
  <c r="O29" i="570"/>
  <c r="AX29" i="570" s="1"/>
  <c r="H29" i="570"/>
  <c r="AQ29" i="570" s="1"/>
  <c r="R28" i="570"/>
  <c r="BA28" i="570" s="1"/>
  <c r="M28" i="570"/>
  <c r="AV28" i="570" s="1"/>
  <c r="H28" i="570"/>
  <c r="AQ28" i="570" s="1"/>
  <c r="R27" i="570"/>
  <c r="BA27" i="570" s="1"/>
  <c r="J27" i="570"/>
  <c r="AS27" i="570" s="1"/>
  <c r="E27" i="570"/>
  <c r="AN27" i="570" s="1"/>
  <c r="N26" i="570"/>
  <c r="AW26" i="570" s="1"/>
  <c r="G26" i="570"/>
  <c r="AP26" i="570" s="1"/>
  <c r="R25" i="570"/>
  <c r="BA25" i="570" s="1"/>
  <c r="I25" i="570"/>
  <c r="AR25" i="570" s="1"/>
  <c r="D25" i="570"/>
  <c r="AM25" i="570" s="1"/>
  <c r="O24" i="570"/>
  <c r="AX24" i="570" s="1"/>
  <c r="I24" i="570"/>
  <c r="AR24" i="570" s="1"/>
  <c r="D24" i="570"/>
  <c r="AM24" i="570" s="1"/>
  <c r="N22" i="570"/>
  <c r="AW22" i="570" s="1"/>
  <c r="F22" i="570"/>
  <c r="AO22" i="570" s="1"/>
  <c r="P21" i="570"/>
  <c r="AY21" i="570" s="1"/>
  <c r="I21" i="570"/>
  <c r="AR21" i="570" s="1"/>
  <c r="C21" i="570"/>
  <c r="AL21" i="570" s="1"/>
  <c r="M20" i="570"/>
  <c r="AV20" i="570" s="1"/>
  <c r="F20" i="570"/>
  <c r="AO20" i="570" s="1"/>
  <c r="H19" i="570"/>
  <c r="AQ19" i="570" s="1"/>
  <c r="C19" i="570"/>
  <c r="AL19" i="570" s="1"/>
  <c r="O18" i="570"/>
  <c r="AX18" i="570" s="1"/>
  <c r="F18" i="570"/>
  <c r="AO18" i="570" s="1"/>
  <c r="H17" i="570"/>
  <c r="AQ17" i="570" s="1"/>
  <c r="C17" i="570"/>
  <c r="AL17" i="570" s="1"/>
  <c r="M16" i="570"/>
  <c r="AV16" i="570" s="1"/>
  <c r="E16" i="570"/>
  <c r="AN16" i="570" s="1"/>
  <c r="O15" i="570"/>
  <c r="AX15" i="570" s="1"/>
  <c r="I15" i="570"/>
  <c r="AR15" i="570" s="1"/>
  <c r="C15" i="570"/>
  <c r="AL15" i="570" s="1"/>
  <c r="N14" i="570"/>
  <c r="AW14" i="570" s="1"/>
  <c r="I14" i="570"/>
  <c r="AR14" i="570" s="1"/>
  <c r="C14" i="570"/>
  <c r="AL14" i="570" s="1"/>
  <c r="M13" i="570"/>
  <c r="AV13" i="570" s="1"/>
  <c r="F13" i="570"/>
  <c r="AO13" i="570" s="1"/>
  <c r="O12" i="570"/>
  <c r="AX12" i="570" s="1"/>
  <c r="H12" i="570"/>
  <c r="AQ12" i="570" s="1"/>
  <c r="C12" i="570"/>
  <c r="AL12" i="570" s="1"/>
  <c r="M11" i="570"/>
  <c r="AV11" i="570" s="1"/>
  <c r="H11" i="570"/>
  <c r="AQ11" i="570" s="1"/>
  <c r="C11" i="570"/>
  <c r="AL11" i="570" s="1"/>
  <c r="M10" i="570"/>
  <c r="AV10" i="570" s="1"/>
  <c r="H10" i="570"/>
  <c r="AQ10" i="570" s="1"/>
  <c r="C10" i="570"/>
  <c r="AL10" i="570" s="1"/>
  <c r="J9" i="570"/>
  <c r="AS9" i="570" s="1"/>
  <c r="E9" i="570"/>
  <c r="AN9" i="570" s="1"/>
  <c r="P8" i="570"/>
  <c r="AY8" i="570" s="1"/>
  <c r="J8" i="570"/>
  <c r="AS8" i="570" s="1"/>
  <c r="E8" i="570"/>
  <c r="AN8" i="570" s="1"/>
  <c r="P7" i="570"/>
  <c r="AY7" i="570" s="1"/>
  <c r="J7" i="570"/>
  <c r="AS7" i="570" s="1"/>
  <c r="E7" i="570"/>
  <c r="AN7" i="570" s="1"/>
  <c r="O6" i="570"/>
  <c r="AX6" i="570" s="1"/>
  <c r="G6" i="570"/>
  <c r="AP6" i="570" s="1"/>
  <c r="R5" i="570"/>
  <c r="BA5" i="570" s="1"/>
  <c r="J5" i="570"/>
  <c r="AS5" i="570" s="1"/>
  <c r="D5" i="570"/>
  <c r="AM5" i="570" s="1"/>
  <c r="Q30" i="570"/>
  <c r="AZ30" i="570" s="1"/>
  <c r="I30" i="570"/>
  <c r="AR30" i="570" s="1"/>
  <c r="D30" i="570"/>
  <c r="AM30" i="570" s="1"/>
  <c r="N29" i="570"/>
  <c r="AW29" i="570" s="1"/>
  <c r="F29" i="570"/>
  <c r="AO29" i="570" s="1"/>
  <c r="Q28" i="570"/>
  <c r="AZ28" i="570" s="1"/>
  <c r="L28" i="570"/>
  <c r="AU28" i="570" s="1"/>
  <c r="F28" i="570"/>
  <c r="AO28" i="570" s="1"/>
  <c r="P27" i="570"/>
  <c r="AY27" i="570" s="1"/>
  <c r="I27" i="570"/>
  <c r="AR27" i="570" s="1"/>
  <c r="C27" i="570"/>
  <c r="AL27" i="570" s="1"/>
  <c r="M26" i="570"/>
  <c r="AV26" i="570" s="1"/>
  <c r="F26" i="570"/>
  <c r="AO26" i="570" s="1"/>
  <c r="O25" i="570"/>
  <c r="AX25" i="570" s="1"/>
  <c r="H25" i="570"/>
  <c r="AQ25" i="570" s="1"/>
  <c r="C25" i="570"/>
  <c r="AL25" i="570" s="1"/>
  <c r="M24" i="570"/>
  <c r="AV24" i="570" s="1"/>
  <c r="H24" i="570"/>
  <c r="AQ24" i="570" s="1"/>
  <c r="C24" i="570"/>
  <c r="AL24" i="570" s="1"/>
  <c r="J22" i="570"/>
  <c r="AS22" i="570" s="1"/>
  <c r="E22" i="570"/>
  <c r="AN22" i="570" s="1"/>
  <c r="O21" i="570"/>
  <c r="AX21" i="570" s="1"/>
  <c r="G21" i="570"/>
  <c r="AP21" i="570" s="1"/>
  <c r="R20" i="570"/>
  <c r="BA20" i="570" s="1"/>
  <c r="J20" i="570"/>
  <c r="AS20" i="570" s="1"/>
  <c r="D20" i="570"/>
  <c r="AM20" i="570" s="1"/>
  <c r="P19" i="570"/>
  <c r="AY19" i="570" s="1"/>
  <c r="G19" i="570"/>
  <c r="AP19" i="570" s="1"/>
  <c r="J18" i="570"/>
  <c r="AS18" i="570" s="1"/>
  <c r="D18" i="570"/>
  <c r="AM18" i="570" s="1"/>
  <c r="P17" i="570"/>
  <c r="AY17" i="570" s="1"/>
  <c r="G17" i="570"/>
  <c r="AP17" i="570" s="1"/>
  <c r="R16" i="570"/>
  <c r="BA16" i="570" s="1"/>
  <c r="I16" i="570"/>
  <c r="AR16" i="570" s="1"/>
  <c r="D16" i="570"/>
  <c r="AM16" i="570" s="1"/>
  <c r="N15" i="570"/>
  <c r="AW15" i="570" s="1"/>
  <c r="G15" i="570"/>
  <c r="AP15" i="570" s="1"/>
  <c r="R14" i="570"/>
  <c r="BA14" i="570" s="1"/>
  <c r="M14" i="570"/>
  <c r="AV14" i="570" s="1"/>
  <c r="G14" i="570"/>
  <c r="AP14" i="570" s="1"/>
  <c r="R13" i="570"/>
  <c r="BA13" i="570" s="1"/>
  <c r="J13" i="570"/>
  <c r="AS13" i="570" s="1"/>
  <c r="D13" i="570"/>
  <c r="AM13" i="570" s="1"/>
  <c r="N12" i="570"/>
  <c r="AW12" i="570" s="1"/>
  <c r="G12" i="570"/>
  <c r="AP12" i="570" s="1"/>
  <c r="Q11" i="570"/>
  <c r="AZ11" i="570" s="1"/>
  <c r="L11" i="570"/>
  <c r="AU11" i="570" s="1"/>
  <c r="G11" i="570"/>
  <c r="AP11" i="570" s="1"/>
  <c r="Q10" i="570"/>
  <c r="AZ10" i="570" s="1"/>
  <c r="L10" i="570"/>
  <c r="AU10" i="570" s="1"/>
  <c r="G10" i="570"/>
  <c r="AP10" i="570" s="1"/>
  <c r="P9" i="570"/>
  <c r="AY9" i="570" s="1"/>
  <c r="I9" i="570"/>
  <c r="AR9" i="570" s="1"/>
  <c r="D9" i="570"/>
  <c r="AM9" i="570" s="1"/>
  <c r="N8" i="570"/>
  <c r="AW8" i="570" s="1"/>
  <c r="I8" i="570"/>
  <c r="AR8" i="570" s="1"/>
  <c r="D8" i="570"/>
  <c r="AM8" i="570" s="1"/>
  <c r="N7" i="570"/>
  <c r="AW7" i="570" s="1"/>
  <c r="I7" i="570"/>
  <c r="AR7" i="570" s="1"/>
  <c r="D7" i="570"/>
  <c r="AM7" i="570" s="1"/>
  <c r="M6" i="570"/>
  <c r="AV6" i="570" s="1"/>
  <c r="F6" i="570"/>
  <c r="AO6" i="570" s="1"/>
  <c r="P5" i="570"/>
  <c r="AY5" i="570" s="1"/>
  <c r="H5" i="570"/>
  <c r="AQ5" i="570" s="1"/>
  <c r="C5" i="570"/>
  <c r="AL5" i="570" s="1"/>
  <c r="O30" i="570"/>
  <c r="AX30" i="570" s="1"/>
  <c r="H30" i="570"/>
  <c r="AQ30" i="570" s="1"/>
  <c r="C30" i="570"/>
  <c r="AL30" i="570" s="1"/>
  <c r="J29" i="570"/>
  <c r="AS29" i="570" s="1"/>
  <c r="E29" i="570"/>
  <c r="AN29" i="570" s="1"/>
  <c r="P28" i="570"/>
  <c r="AY28" i="570" s="1"/>
  <c r="J28" i="570"/>
  <c r="AS28" i="570" s="1"/>
  <c r="E28" i="570"/>
  <c r="AN28" i="570" s="1"/>
  <c r="O27" i="570"/>
  <c r="AX27" i="570" s="1"/>
  <c r="G27" i="570"/>
  <c r="AP27" i="570" s="1"/>
  <c r="R26" i="570"/>
  <c r="BA26" i="570" s="1"/>
  <c r="J26" i="570"/>
  <c r="AS26" i="570" s="1"/>
  <c r="D26" i="570"/>
  <c r="AM26" i="570" s="1"/>
  <c r="N25" i="570"/>
  <c r="AW25" i="570" s="1"/>
  <c r="G25" i="570"/>
  <c r="AP25" i="570" s="1"/>
  <c r="Q24" i="570"/>
  <c r="AZ24" i="570" s="1"/>
  <c r="L24" i="570"/>
  <c r="AU24" i="570" s="1"/>
  <c r="G24" i="570"/>
  <c r="AP24" i="570" s="1"/>
  <c r="P22" i="570"/>
  <c r="AY22" i="570" s="1"/>
  <c r="I22" i="570"/>
  <c r="AR22" i="570" s="1"/>
  <c r="D22" i="570"/>
  <c r="AM22" i="570" s="1"/>
  <c r="M21" i="570"/>
  <c r="AV21" i="570" s="1"/>
  <c r="F21" i="570"/>
  <c r="AO21" i="570" s="1"/>
  <c r="P20" i="570"/>
  <c r="AY20" i="570" s="1"/>
  <c r="H20" i="570"/>
  <c r="AQ20" i="570" s="1"/>
  <c r="C20" i="570"/>
  <c r="AL20" i="570" s="1"/>
  <c r="O19" i="570"/>
  <c r="AX19" i="570" s="1"/>
  <c r="F19" i="570"/>
  <c r="AO19" i="570" s="1"/>
  <c r="H18" i="570"/>
  <c r="AQ18" i="570" s="1"/>
  <c r="C18" i="570"/>
  <c r="AL18" i="570" s="1"/>
  <c r="O17" i="570"/>
  <c r="AX17" i="570" s="1"/>
  <c r="F17" i="570"/>
  <c r="AO17" i="570" s="1"/>
  <c r="O16" i="570"/>
  <c r="AX16" i="570" s="1"/>
  <c r="H16" i="570"/>
  <c r="AQ16" i="570" s="1"/>
  <c r="C16" i="570"/>
  <c r="AL16" i="570" s="1"/>
  <c r="K15" i="570"/>
  <c r="AT15" i="570" s="1"/>
  <c r="F15" i="570"/>
  <c r="AO15" i="570" s="1"/>
  <c r="Q14" i="570"/>
  <c r="AZ14" i="570" s="1"/>
  <c r="K14" i="570"/>
  <c r="AT14" i="570" s="1"/>
  <c r="F14" i="570"/>
  <c r="AO14" i="570" s="1"/>
  <c r="P13" i="570"/>
  <c r="AY13" i="570" s="1"/>
  <c r="H13" i="570"/>
  <c r="AQ13" i="570" s="1"/>
  <c r="C13" i="570"/>
  <c r="AL13" i="570" s="1"/>
  <c r="M12" i="570"/>
  <c r="AV12" i="570" s="1"/>
  <c r="E12" i="570"/>
  <c r="AN12" i="570" s="1"/>
  <c r="P11" i="570"/>
  <c r="AY11" i="570" s="1"/>
  <c r="K11" i="570"/>
  <c r="AT11" i="570" s="1"/>
  <c r="E11" i="570"/>
  <c r="AN11" i="570" s="1"/>
  <c r="P10" i="570"/>
  <c r="AY10" i="570" s="1"/>
  <c r="K10" i="570"/>
  <c r="AT10" i="570" s="1"/>
  <c r="E10" i="570"/>
  <c r="AN10" i="570" s="1"/>
  <c r="O9" i="570"/>
  <c r="AX9" i="570" s="1"/>
  <c r="H9" i="570"/>
  <c r="AQ9" i="570" s="1"/>
  <c r="R8" i="570"/>
  <c r="BA8" i="570" s="1"/>
  <c r="M8" i="570"/>
  <c r="AV8" i="570" s="1"/>
  <c r="H8" i="570"/>
  <c r="AQ8" i="570" s="1"/>
  <c r="R7" i="570"/>
  <c r="BA7" i="570" s="1"/>
  <c r="M7" i="570"/>
  <c r="AV7" i="570" s="1"/>
  <c r="H7" i="570"/>
  <c r="AQ7" i="570" s="1"/>
  <c r="R6" i="570"/>
  <c r="BA6" i="570" s="1"/>
  <c r="J6" i="570"/>
  <c r="AS6" i="570" s="1"/>
  <c r="E6" i="570"/>
  <c r="AN6" i="570" s="1"/>
  <c r="N5" i="570"/>
  <c r="AW5" i="570" s="1"/>
  <c r="G5" i="570"/>
  <c r="AP5" i="570" s="1"/>
  <c r="P29" i="570"/>
  <c r="AY29" i="570" s="1"/>
  <c r="I28" i="570"/>
  <c r="AR28" i="570" s="1"/>
  <c r="P26" i="570"/>
  <c r="AY26" i="570" s="1"/>
  <c r="E25" i="570"/>
  <c r="AN25" i="570" s="1"/>
  <c r="O22" i="570"/>
  <c r="AX22" i="570" s="1"/>
  <c r="E21" i="570"/>
  <c r="AN21" i="570" s="1"/>
  <c r="G16" i="570"/>
  <c r="AP16" i="570" s="1"/>
  <c r="O14" i="570"/>
  <c r="AX14" i="570" s="1"/>
  <c r="G13" i="570"/>
  <c r="AP13" i="570" s="1"/>
  <c r="O11" i="570"/>
  <c r="AX11" i="570" s="1"/>
  <c r="I10" i="570"/>
  <c r="AR10" i="570" s="1"/>
  <c r="Q8" i="570"/>
  <c r="AZ8" i="570" s="1"/>
  <c r="L7" i="570"/>
  <c r="AU7" i="570" s="1"/>
  <c r="C6" i="570"/>
  <c r="AL6" i="570" s="1"/>
  <c r="I29" i="570"/>
  <c r="AR29" i="570" s="1"/>
  <c r="D28" i="570"/>
  <c r="AM28" i="570" s="1"/>
  <c r="H26" i="570"/>
  <c r="AQ26" i="570" s="1"/>
  <c r="P24" i="570"/>
  <c r="AY24" i="570" s="1"/>
  <c r="H22" i="570"/>
  <c r="AQ22" i="570" s="1"/>
  <c r="N20" i="570"/>
  <c r="AW20" i="570" s="1"/>
  <c r="J19" i="570"/>
  <c r="AS19" i="570" s="1"/>
  <c r="P18" i="570"/>
  <c r="AY18" i="570" s="1"/>
  <c r="J17" i="570"/>
  <c r="AS17" i="570" s="1"/>
  <c r="P15" i="570"/>
  <c r="AY15" i="570" s="1"/>
  <c r="J14" i="570"/>
  <c r="AS14" i="570" s="1"/>
  <c r="R12" i="570"/>
  <c r="BA12" i="570" s="1"/>
  <c r="I11" i="570"/>
  <c r="AR11" i="570" s="1"/>
  <c r="D10" i="570"/>
  <c r="AM10" i="570" s="1"/>
  <c r="L8" i="570"/>
  <c r="AU8" i="570" s="1"/>
  <c r="F7" i="570"/>
  <c r="AO7" i="570" s="1"/>
  <c r="M5" i="570"/>
  <c r="AV5" i="570" s="1"/>
  <c r="N30" i="570"/>
  <c r="AW30" i="570" s="1"/>
  <c r="D29" i="570"/>
  <c r="AM29" i="570" s="1"/>
  <c r="M27" i="570"/>
  <c r="AV27" i="570" s="1"/>
  <c r="C26" i="570"/>
  <c r="AL26" i="570" s="1"/>
  <c r="K24" i="570"/>
  <c r="AT24" i="570" s="1"/>
  <c r="R21" i="570"/>
  <c r="BA21" i="570" s="1"/>
  <c r="G20" i="570"/>
  <c r="AP20" i="570" s="1"/>
  <c r="D19" i="570"/>
  <c r="AM19" i="570" s="1"/>
  <c r="G18" i="570"/>
  <c r="AP18" i="570" s="1"/>
  <c r="D17" i="570"/>
  <c r="AM17" i="570" s="1"/>
  <c r="J15" i="570"/>
  <c r="AS15" i="570" s="1"/>
  <c r="E14" i="570"/>
  <c r="AN14" i="570" s="1"/>
  <c r="I12" i="570"/>
  <c r="AR12" i="570" s="1"/>
  <c r="D11" i="570"/>
  <c r="AM11" i="570" s="1"/>
  <c r="N9" i="570"/>
  <c r="AW9" i="570" s="1"/>
  <c r="F8" i="570"/>
  <c r="AO8" i="570" s="1"/>
  <c r="P6" i="570"/>
  <c r="AY6" i="570" s="1"/>
  <c r="F5" i="570"/>
  <c r="AO5" i="570" s="1"/>
  <c r="G30" i="570"/>
  <c r="AP30" i="570" s="1"/>
  <c r="N28" i="570"/>
  <c r="AW28" i="570" s="1"/>
  <c r="F27" i="570"/>
  <c r="AO27" i="570" s="1"/>
  <c r="M25" i="570"/>
  <c r="AV25" i="570" s="1"/>
  <c r="E24" i="570"/>
  <c r="AN24" i="570" s="1"/>
  <c r="J21" i="570"/>
  <c r="AS21" i="570" s="1"/>
  <c r="N16" i="570"/>
  <c r="AW16" i="570" s="1"/>
  <c r="E15" i="570"/>
  <c r="AN15" i="570" s="1"/>
  <c r="N13" i="570"/>
  <c r="AW13" i="570" s="1"/>
  <c r="D12" i="570"/>
  <c r="AM12" i="570" s="1"/>
  <c r="O10" i="570"/>
  <c r="AX10" i="570" s="1"/>
  <c r="F9" i="570"/>
  <c r="AO9" i="570" s="1"/>
  <c r="Q7" i="570"/>
  <c r="AZ7" i="570" s="1"/>
  <c r="I6" i="570"/>
  <c r="AR6" i="570" s="1"/>
  <c r="K9" i="570"/>
  <c r="AT9" i="570" s="1"/>
  <c r="Q12" i="570"/>
  <c r="AZ12" i="570" s="1"/>
  <c r="L13" i="570"/>
  <c r="AU13" i="570" s="1"/>
  <c r="Q20" i="570"/>
  <c r="AZ20" i="570" s="1"/>
  <c r="K21" i="570"/>
  <c r="AT21" i="570" s="1"/>
  <c r="Q22" i="570"/>
  <c r="AZ22" i="570" s="1"/>
  <c r="L26" i="570"/>
  <c r="AU26" i="570" s="1"/>
  <c r="K29" i="570"/>
  <c r="AT29" i="570" s="1"/>
  <c r="L30" i="570"/>
  <c r="AU30" i="570" s="1"/>
  <c r="O30" i="571"/>
  <c r="AX30" i="571" s="1"/>
  <c r="I30" i="571"/>
  <c r="AR30" i="571" s="1"/>
  <c r="E30" i="571"/>
  <c r="AN30" i="571" s="1"/>
  <c r="P29" i="571"/>
  <c r="AY29" i="571" s="1"/>
  <c r="J29" i="571"/>
  <c r="AS29" i="571" s="1"/>
  <c r="F29" i="571"/>
  <c r="AO29" i="571" s="1"/>
  <c r="R28" i="571"/>
  <c r="BA28" i="571" s="1"/>
  <c r="M28" i="571"/>
  <c r="AV28" i="571" s="1"/>
  <c r="I28" i="571"/>
  <c r="AR28" i="571" s="1"/>
  <c r="E28" i="571"/>
  <c r="AN28" i="571" s="1"/>
  <c r="P27" i="571"/>
  <c r="AY27" i="571" s="1"/>
  <c r="J27" i="571"/>
  <c r="AS27" i="571" s="1"/>
  <c r="F27" i="571"/>
  <c r="AO27" i="571" s="1"/>
  <c r="R26" i="571"/>
  <c r="BA26" i="571" s="1"/>
  <c r="M26" i="571"/>
  <c r="AV26" i="571" s="1"/>
  <c r="G26" i="571"/>
  <c r="AP26" i="571" s="1"/>
  <c r="C26" i="571"/>
  <c r="AL26" i="571" s="1"/>
  <c r="N25" i="571"/>
  <c r="AW25" i="571" s="1"/>
  <c r="H25" i="571"/>
  <c r="AQ25" i="571" s="1"/>
  <c r="D25" i="571"/>
  <c r="AM25" i="571" s="1"/>
  <c r="O24" i="571"/>
  <c r="AX24" i="571" s="1"/>
  <c r="I24" i="571"/>
  <c r="AR24" i="571" s="1"/>
  <c r="E24" i="571"/>
  <c r="AN24" i="571" s="1"/>
  <c r="Q22" i="571"/>
  <c r="AZ22" i="571" s="1"/>
  <c r="M22" i="571"/>
  <c r="AV22" i="571" s="1"/>
  <c r="G22" i="571"/>
  <c r="AP22" i="571" s="1"/>
  <c r="C22" i="571"/>
  <c r="AL22" i="571" s="1"/>
  <c r="N21" i="571"/>
  <c r="AW21" i="571" s="1"/>
  <c r="H21" i="571"/>
  <c r="AQ21" i="571" s="1"/>
  <c r="D21" i="571"/>
  <c r="AM21" i="571" s="1"/>
  <c r="O20" i="571"/>
  <c r="AX20" i="571" s="1"/>
  <c r="I20" i="571"/>
  <c r="AR20" i="571" s="1"/>
  <c r="E20" i="571"/>
  <c r="AN20" i="571" s="1"/>
  <c r="I19" i="571"/>
  <c r="AR19" i="571" s="1"/>
  <c r="E19" i="571"/>
  <c r="AN19" i="571" s="1"/>
  <c r="I18" i="571"/>
  <c r="AR18" i="571" s="1"/>
  <c r="E18" i="571"/>
  <c r="AN18" i="571" s="1"/>
  <c r="I17" i="571"/>
  <c r="AR17" i="571" s="1"/>
  <c r="E17" i="571"/>
  <c r="AN17" i="571" s="1"/>
  <c r="P16" i="571"/>
  <c r="AY16" i="571" s="1"/>
  <c r="J16" i="571"/>
  <c r="AS16" i="571" s="1"/>
  <c r="F16" i="571"/>
  <c r="AO16" i="571" s="1"/>
  <c r="R15" i="571"/>
  <c r="BA15" i="571" s="1"/>
  <c r="M15" i="571"/>
  <c r="AV15" i="571" s="1"/>
  <c r="H15" i="571"/>
  <c r="AQ15" i="571" s="1"/>
  <c r="D15" i="571"/>
  <c r="AM15" i="571" s="1"/>
  <c r="P14" i="571"/>
  <c r="AY14" i="571" s="1"/>
  <c r="L14" i="571"/>
  <c r="AU14" i="571" s="1"/>
  <c r="H14" i="571"/>
  <c r="AQ14" i="571" s="1"/>
  <c r="D14" i="571"/>
  <c r="AM14" i="571" s="1"/>
  <c r="O13" i="571"/>
  <c r="AX13" i="571" s="1"/>
  <c r="I13" i="571"/>
  <c r="AR13" i="571" s="1"/>
  <c r="E13" i="571"/>
  <c r="AN13" i="571" s="1"/>
  <c r="P12" i="571"/>
  <c r="AY12" i="571" s="1"/>
  <c r="J12" i="571"/>
  <c r="AS12" i="571" s="1"/>
  <c r="F12" i="571"/>
  <c r="AO12" i="571" s="1"/>
  <c r="R11" i="571"/>
  <c r="BA11" i="571" s="1"/>
  <c r="N11" i="571"/>
  <c r="AW11" i="571" s="1"/>
  <c r="J11" i="571"/>
  <c r="AS11" i="571" s="1"/>
  <c r="F11" i="571"/>
  <c r="AO11" i="571" s="1"/>
  <c r="R10" i="571"/>
  <c r="BA10" i="571" s="1"/>
  <c r="N10" i="571"/>
  <c r="AW10" i="571" s="1"/>
  <c r="J10" i="571"/>
  <c r="AS10" i="571" s="1"/>
  <c r="F10" i="571"/>
  <c r="AO10" i="571" s="1"/>
  <c r="R9" i="571"/>
  <c r="BA9" i="571" s="1"/>
  <c r="M9" i="571"/>
  <c r="AV9" i="571" s="1"/>
  <c r="G9" i="571"/>
  <c r="AP9" i="571" s="1"/>
  <c r="C9" i="571"/>
  <c r="AL9" i="571" s="1"/>
  <c r="O8" i="571"/>
  <c r="AX8" i="571" s="1"/>
  <c r="K8" i="571"/>
  <c r="AT8" i="571" s="1"/>
  <c r="G8" i="571"/>
  <c r="AP8" i="571" s="1"/>
  <c r="C8" i="571"/>
  <c r="AL8" i="571" s="1"/>
  <c r="N7" i="571"/>
  <c r="AW7" i="571" s="1"/>
  <c r="J7" i="571"/>
  <c r="AS7" i="571" s="1"/>
  <c r="F7" i="571"/>
  <c r="AO7" i="571" s="1"/>
  <c r="R6" i="571"/>
  <c r="BA6" i="571" s="1"/>
  <c r="M6" i="571"/>
  <c r="AV6" i="571" s="1"/>
  <c r="G6" i="571"/>
  <c r="AP6" i="571" s="1"/>
  <c r="C6" i="571"/>
  <c r="AL6" i="571" s="1"/>
  <c r="N5" i="571"/>
  <c r="AW5" i="571" s="1"/>
  <c r="H5" i="571"/>
  <c r="AQ5" i="571" s="1"/>
  <c r="D5" i="571"/>
  <c r="AM5" i="571" s="1"/>
  <c r="N30" i="571"/>
  <c r="AW30" i="571" s="1"/>
  <c r="H30" i="571"/>
  <c r="AQ30" i="571" s="1"/>
  <c r="D30" i="571"/>
  <c r="AM30" i="571" s="1"/>
  <c r="O29" i="571"/>
  <c r="AX29" i="571" s="1"/>
  <c r="I29" i="571"/>
  <c r="AR29" i="571" s="1"/>
  <c r="E29" i="571"/>
  <c r="AN29" i="571" s="1"/>
  <c r="P28" i="571"/>
  <c r="AY28" i="571" s="1"/>
  <c r="L28" i="571"/>
  <c r="AU28" i="571" s="1"/>
  <c r="H28" i="571"/>
  <c r="AQ28" i="571" s="1"/>
  <c r="D28" i="571"/>
  <c r="AM28" i="571" s="1"/>
  <c r="O27" i="571"/>
  <c r="AX27" i="571" s="1"/>
  <c r="I27" i="571"/>
  <c r="AR27" i="571" s="1"/>
  <c r="E27" i="571"/>
  <c r="AN27" i="571" s="1"/>
  <c r="P26" i="571"/>
  <c r="AY26" i="571" s="1"/>
  <c r="J26" i="571"/>
  <c r="AS26" i="571" s="1"/>
  <c r="F26" i="571"/>
  <c r="AO26" i="571" s="1"/>
  <c r="R25" i="571"/>
  <c r="BA25" i="571" s="1"/>
  <c r="M25" i="571"/>
  <c r="AV25" i="571" s="1"/>
  <c r="G25" i="571"/>
  <c r="AP25" i="571" s="1"/>
  <c r="C25" i="571"/>
  <c r="AL25" i="571" s="1"/>
  <c r="N24" i="571"/>
  <c r="AW24" i="571" s="1"/>
  <c r="H24" i="571"/>
  <c r="AQ24" i="571" s="1"/>
  <c r="D24" i="571"/>
  <c r="AM24" i="571" s="1"/>
  <c r="P22" i="571"/>
  <c r="AY22" i="571" s="1"/>
  <c r="J22" i="571"/>
  <c r="AS22" i="571" s="1"/>
  <c r="F22" i="571"/>
  <c r="AO22" i="571" s="1"/>
  <c r="R21" i="571"/>
  <c r="BA21" i="571" s="1"/>
  <c r="M21" i="571"/>
  <c r="AV21" i="571" s="1"/>
  <c r="G21" i="571"/>
  <c r="AP21" i="571" s="1"/>
  <c r="C21" i="571"/>
  <c r="AL21" i="571" s="1"/>
  <c r="N20" i="571"/>
  <c r="AW20" i="571" s="1"/>
  <c r="H20" i="571"/>
  <c r="AQ20" i="571" s="1"/>
  <c r="D20" i="571"/>
  <c r="AM20" i="571" s="1"/>
  <c r="P19" i="571"/>
  <c r="AY19" i="571" s="1"/>
  <c r="H19" i="571"/>
  <c r="AQ19" i="571" s="1"/>
  <c r="D19" i="571"/>
  <c r="AM19" i="571" s="1"/>
  <c r="P18" i="571"/>
  <c r="AY18" i="571" s="1"/>
  <c r="H18" i="571"/>
  <c r="AQ18" i="571" s="1"/>
  <c r="D18" i="571"/>
  <c r="AM18" i="571" s="1"/>
  <c r="P17" i="571"/>
  <c r="AY17" i="571" s="1"/>
  <c r="H17" i="571"/>
  <c r="AQ17" i="571" s="1"/>
  <c r="D17" i="571"/>
  <c r="AM17" i="571" s="1"/>
  <c r="O16" i="571"/>
  <c r="AX16" i="571" s="1"/>
  <c r="I16" i="571"/>
  <c r="AR16" i="571" s="1"/>
  <c r="E16" i="571"/>
  <c r="AN16" i="571" s="1"/>
  <c r="P15" i="571"/>
  <c r="AY15" i="571" s="1"/>
  <c r="K15" i="571"/>
  <c r="AT15" i="571" s="1"/>
  <c r="G15" i="571"/>
  <c r="AP15" i="571" s="1"/>
  <c r="C15" i="571"/>
  <c r="AL15" i="571" s="1"/>
  <c r="O14" i="571"/>
  <c r="AX14" i="571" s="1"/>
  <c r="K14" i="571"/>
  <c r="AT14" i="571" s="1"/>
  <c r="G14" i="571"/>
  <c r="AP14" i="571" s="1"/>
  <c r="C14" i="571"/>
  <c r="AL14" i="571" s="1"/>
  <c r="N13" i="571"/>
  <c r="AW13" i="571" s="1"/>
  <c r="H13" i="571"/>
  <c r="AQ13" i="571" s="1"/>
  <c r="M30" i="571"/>
  <c r="AV30" i="571" s="1"/>
  <c r="C30" i="571"/>
  <c r="AL30" i="571" s="1"/>
  <c r="H29" i="571"/>
  <c r="AQ29" i="571" s="1"/>
  <c r="O28" i="571"/>
  <c r="AX28" i="571" s="1"/>
  <c r="G28" i="571"/>
  <c r="AP28" i="571" s="1"/>
  <c r="N27" i="571"/>
  <c r="AW27" i="571" s="1"/>
  <c r="D27" i="571"/>
  <c r="AM27" i="571" s="1"/>
  <c r="I26" i="571"/>
  <c r="AR26" i="571" s="1"/>
  <c r="P25" i="571"/>
  <c r="AY25" i="571" s="1"/>
  <c r="F25" i="571"/>
  <c r="AO25" i="571" s="1"/>
  <c r="M24" i="571"/>
  <c r="AV24" i="571" s="1"/>
  <c r="C24" i="571"/>
  <c r="AL24" i="571" s="1"/>
  <c r="I22" i="571"/>
  <c r="AR22" i="571" s="1"/>
  <c r="P21" i="571"/>
  <c r="AY21" i="571" s="1"/>
  <c r="F21" i="571"/>
  <c r="AO21" i="571" s="1"/>
  <c r="M20" i="571"/>
  <c r="AV20" i="571" s="1"/>
  <c r="C20" i="571"/>
  <c r="AL20" i="571" s="1"/>
  <c r="J19" i="571"/>
  <c r="AS19" i="571" s="1"/>
  <c r="G18" i="571"/>
  <c r="AP18" i="571" s="1"/>
  <c r="F17" i="571"/>
  <c r="AO17" i="571" s="1"/>
  <c r="M16" i="571"/>
  <c r="AV16" i="571" s="1"/>
  <c r="C16" i="571"/>
  <c r="AL16" i="571" s="1"/>
  <c r="I15" i="571"/>
  <c r="AR15" i="571" s="1"/>
  <c r="Q14" i="571"/>
  <c r="AZ14" i="571" s="1"/>
  <c r="I14" i="571"/>
  <c r="AR14" i="571" s="1"/>
  <c r="P13" i="571"/>
  <c r="AY13" i="571" s="1"/>
  <c r="F13" i="571"/>
  <c r="AO13" i="571" s="1"/>
  <c r="O12" i="571"/>
  <c r="AX12" i="571" s="1"/>
  <c r="H12" i="571"/>
  <c r="AQ12" i="571" s="1"/>
  <c r="C12" i="571"/>
  <c r="AL12" i="571" s="1"/>
  <c r="M11" i="571"/>
  <c r="AV11" i="571" s="1"/>
  <c r="H11" i="571"/>
  <c r="AQ11" i="571" s="1"/>
  <c r="C11" i="571"/>
  <c r="AL11" i="571" s="1"/>
  <c r="M10" i="571"/>
  <c r="AV10" i="571" s="1"/>
  <c r="H10" i="571"/>
  <c r="AQ10" i="571" s="1"/>
  <c r="C10" i="571"/>
  <c r="AL10" i="571" s="1"/>
  <c r="J9" i="571"/>
  <c r="AS9" i="571" s="1"/>
  <c r="E9" i="571"/>
  <c r="AN9" i="571" s="1"/>
  <c r="P8" i="571"/>
  <c r="AY8" i="571" s="1"/>
  <c r="J8" i="571"/>
  <c r="AS8" i="571" s="1"/>
  <c r="E8" i="571"/>
  <c r="AN8" i="571" s="1"/>
  <c r="O7" i="571"/>
  <c r="AX7" i="571" s="1"/>
  <c r="I7" i="571"/>
  <c r="AR7" i="571" s="1"/>
  <c r="D7" i="571"/>
  <c r="AM7" i="571" s="1"/>
  <c r="N6" i="571"/>
  <c r="AW6" i="571" s="1"/>
  <c r="F6" i="571"/>
  <c r="AO6" i="571" s="1"/>
  <c r="P5" i="571"/>
  <c r="AY5" i="571" s="1"/>
  <c r="I5" i="571"/>
  <c r="AR5" i="571" s="1"/>
  <c r="C5" i="571"/>
  <c r="AL5" i="571" s="1"/>
  <c r="J30" i="571"/>
  <c r="AS30" i="571" s="1"/>
  <c r="R29" i="571"/>
  <c r="BA29" i="571" s="1"/>
  <c r="G29" i="571"/>
  <c r="AP29" i="571" s="1"/>
  <c r="N28" i="571"/>
  <c r="AW28" i="571" s="1"/>
  <c r="F28" i="571"/>
  <c r="AO28" i="571" s="1"/>
  <c r="M27" i="571"/>
  <c r="AV27" i="571" s="1"/>
  <c r="C27" i="571"/>
  <c r="AL27" i="571" s="1"/>
  <c r="H26" i="571"/>
  <c r="AQ26" i="571" s="1"/>
  <c r="O25" i="571"/>
  <c r="AX25" i="571" s="1"/>
  <c r="E25" i="571"/>
  <c r="AN25" i="571" s="1"/>
  <c r="J24" i="571"/>
  <c r="AS24" i="571" s="1"/>
  <c r="R22" i="571"/>
  <c r="BA22" i="571" s="1"/>
  <c r="H22" i="571"/>
  <c r="AQ22" i="571" s="1"/>
  <c r="O21" i="571"/>
  <c r="AX21" i="571" s="1"/>
  <c r="E21" i="571"/>
  <c r="AN21" i="571" s="1"/>
  <c r="J20" i="571"/>
  <c r="AS20" i="571" s="1"/>
  <c r="G19" i="571"/>
  <c r="AP19" i="571" s="1"/>
  <c r="F18" i="571"/>
  <c r="AO18" i="571" s="1"/>
  <c r="O17" i="571"/>
  <c r="AX17" i="571" s="1"/>
  <c r="C17" i="571"/>
  <c r="AL17" i="571" s="1"/>
  <c r="H16" i="571"/>
  <c r="AQ16" i="571" s="1"/>
  <c r="O15" i="571"/>
  <c r="AX15" i="571" s="1"/>
  <c r="F15" i="571"/>
  <c r="AO15" i="571" s="1"/>
  <c r="N14" i="571"/>
  <c r="AW14" i="571" s="1"/>
  <c r="F14" i="571"/>
  <c r="AO14" i="571" s="1"/>
  <c r="M13" i="571"/>
  <c r="AV13" i="571" s="1"/>
  <c r="D13" i="571"/>
  <c r="AM13" i="571" s="1"/>
  <c r="N12" i="571"/>
  <c r="AW12" i="571" s="1"/>
  <c r="G12" i="571"/>
  <c r="AP12" i="571" s="1"/>
  <c r="Q11" i="571"/>
  <c r="AZ11" i="571" s="1"/>
  <c r="L11" i="571"/>
  <c r="AU11" i="571" s="1"/>
  <c r="G11" i="571"/>
  <c r="AP11" i="571" s="1"/>
  <c r="Q10" i="571"/>
  <c r="AZ10" i="571" s="1"/>
  <c r="L10" i="571"/>
  <c r="AU10" i="571" s="1"/>
  <c r="G10" i="571"/>
  <c r="AP10" i="571" s="1"/>
  <c r="P9" i="571"/>
  <c r="AY9" i="571" s="1"/>
  <c r="I9" i="571"/>
  <c r="AR9" i="571" s="1"/>
  <c r="D9" i="571"/>
  <c r="AM9" i="571" s="1"/>
  <c r="N8" i="571"/>
  <c r="AW8" i="571" s="1"/>
  <c r="I8" i="571"/>
  <c r="AR8" i="571" s="1"/>
  <c r="D8" i="571"/>
  <c r="AM8" i="571" s="1"/>
  <c r="M7" i="571"/>
  <c r="AV7" i="571" s="1"/>
  <c r="H7" i="571"/>
  <c r="AQ7" i="571" s="1"/>
  <c r="C7" i="571"/>
  <c r="AL7" i="571" s="1"/>
  <c r="J6" i="571"/>
  <c r="AS6" i="571" s="1"/>
  <c r="E6" i="571"/>
  <c r="AN6" i="571" s="1"/>
  <c r="O5" i="571"/>
  <c r="AX5" i="571" s="1"/>
  <c r="G5" i="571"/>
  <c r="AP5" i="571" s="1"/>
  <c r="R30" i="571"/>
  <c r="BA30" i="571" s="1"/>
  <c r="G30" i="571"/>
  <c r="AP30" i="571" s="1"/>
  <c r="N29" i="571"/>
  <c r="AW29" i="571" s="1"/>
  <c r="D29" i="571"/>
  <c r="AM29" i="571" s="1"/>
  <c r="K28" i="571"/>
  <c r="AT28" i="571" s="1"/>
  <c r="C28" i="571"/>
  <c r="AL28" i="571" s="1"/>
  <c r="H27" i="571"/>
  <c r="AQ27" i="571" s="1"/>
  <c r="O26" i="571"/>
  <c r="AX26" i="571" s="1"/>
  <c r="E26" i="571"/>
  <c r="AN26" i="571" s="1"/>
  <c r="J25" i="571"/>
  <c r="AS25" i="571" s="1"/>
  <c r="R24" i="571"/>
  <c r="BA24" i="571" s="1"/>
  <c r="G24" i="571"/>
  <c r="AP24" i="571" s="1"/>
  <c r="O22" i="571"/>
  <c r="AX22" i="571" s="1"/>
  <c r="E22" i="571"/>
  <c r="AN22" i="571" s="1"/>
  <c r="J21" i="571"/>
  <c r="AS21" i="571" s="1"/>
  <c r="R20" i="571"/>
  <c r="BA20" i="571" s="1"/>
  <c r="G20" i="571"/>
  <c r="AP20" i="571" s="1"/>
  <c r="F19" i="571"/>
  <c r="AO19" i="571" s="1"/>
  <c r="O18" i="571"/>
  <c r="AX18" i="571" s="1"/>
  <c r="C18" i="571"/>
  <c r="AL18" i="571" s="1"/>
  <c r="J17" i="571"/>
  <c r="AS17" i="571" s="1"/>
  <c r="R16" i="571"/>
  <c r="BA16" i="571" s="1"/>
  <c r="G16" i="571"/>
  <c r="AP16" i="571" s="1"/>
  <c r="N15" i="571"/>
  <c r="AW15" i="571" s="1"/>
  <c r="E15" i="571"/>
  <c r="AN15" i="571" s="1"/>
  <c r="M14" i="571"/>
  <c r="AV14" i="571" s="1"/>
  <c r="E14" i="571"/>
  <c r="AN14" i="571" s="1"/>
  <c r="J13" i="571"/>
  <c r="AS13" i="571" s="1"/>
  <c r="C13" i="571"/>
  <c r="AL13" i="571" s="1"/>
  <c r="M12" i="571"/>
  <c r="AV12" i="571" s="1"/>
  <c r="E12" i="571"/>
  <c r="AN12" i="571" s="1"/>
  <c r="P11" i="571"/>
  <c r="AY11" i="571" s="1"/>
  <c r="K11" i="571"/>
  <c r="AT11" i="571" s="1"/>
  <c r="E11" i="571"/>
  <c r="AN11" i="571" s="1"/>
  <c r="P10" i="571"/>
  <c r="AY10" i="571" s="1"/>
  <c r="K10" i="571"/>
  <c r="AT10" i="571" s="1"/>
  <c r="E10" i="571"/>
  <c r="AN10" i="571" s="1"/>
  <c r="O9" i="571"/>
  <c r="AX9" i="571" s="1"/>
  <c r="H9" i="571"/>
  <c r="AQ9" i="571" s="1"/>
  <c r="R8" i="571"/>
  <c r="BA8" i="571" s="1"/>
  <c r="M8" i="571"/>
  <c r="AV8" i="571" s="1"/>
  <c r="H8" i="571"/>
  <c r="AQ8" i="571" s="1"/>
  <c r="R7" i="571"/>
  <c r="BA7" i="571" s="1"/>
  <c r="L7" i="571"/>
  <c r="AU7" i="571" s="1"/>
  <c r="G7" i="571"/>
  <c r="AP7" i="571" s="1"/>
  <c r="P6" i="571"/>
  <c r="AY6" i="571" s="1"/>
  <c r="I6" i="571"/>
  <c r="AR6" i="571" s="1"/>
  <c r="D6" i="571"/>
  <c r="AM6" i="571" s="1"/>
  <c r="M5" i="571"/>
  <c r="AV5" i="571" s="1"/>
  <c r="F5" i="571"/>
  <c r="AO5" i="571" s="1"/>
  <c r="P30" i="571"/>
  <c r="AY30" i="571" s="1"/>
  <c r="J28" i="571"/>
  <c r="AS28" i="571" s="1"/>
  <c r="D26" i="571"/>
  <c r="AM26" i="571" s="1"/>
  <c r="N22" i="571"/>
  <c r="AW22" i="571" s="1"/>
  <c r="F20" i="571"/>
  <c r="AO20" i="571" s="1"/>
  <c r="C19" i="571"/>
  <c r="AL19" i="571" s="1"/>
  <c r="D16" i="571"/>
  <c r="AM16" i="571" s="1"/>
  <c r="R13" i="571"/>
  <c r="BA13" i="571" s="1"/>
  <c r="D12" i="571"/>
  <c r="AM12" i="571" s="1"/>
  <c r="O10" i="571"/>
  <c r="AX10" i="571" s="1"/>
  <c r="F9" i="571"/>
  <c r="AO9" i="571" s="1"/>
  <c r="P7" i="571"/>
  <c r="AY7" i="571" s="1"/>
  <c r="H6" i="571"/>
  <c r="AQ6" i="571" s="1"/>
  <c r="F30" i="571"/>
  <c r="AO30" i="571" s="1"/>
  <c r="R27" i="571"/>
  <c r="BA27" i="571" s="1"/>
  <c r="I25" i="571"/>
  <c r="AR25" i="571" s="1"/>
  <c r="D22" i="571"/>
  <c r="AM22" i="571" s="1"/>
  <c r="J15" i="571"/>
  <c r="AS15" i="571" s="1"/>
  <c r="G13" i="571"/>
  <c r="AP13" i="571" s="1"/>
  <c r="O11" i="571"/>
  <c r="AX11" i="571" s="1"/>
  <c r="I10" i="571"/>
  <c r="AR10" i="571" s="1"/>
  <c r="Q8" i="571"/>
  <c r="AZ8" i="571" s="1"/>
  <c r="K7" i="571"/>
  <c r="AT7" i="571" s="1"/>
  <c r="R5" i="571"/>
  <c r="BA5" i="571" s="1"/>
  <c r="M29" i="571"/>
  <c r="AV29" i="571" s="1"/>
  <c r="G27" i="571"/>
  <c r="AP27" i="571" s="1"/>
  <c r="P24" i="571"/>
  <c r="AY24" i="571" s="1"/>
  <c r="I21" i="571"/>
  <c r="AR21" i="571" s="1"/>
  <c r="G17" i="571"/>
  <c r="AP17" i="571" s="1"/>
  <c r="R14" i="571"/>
  <c r="BA14" i="571" s="1"/>
  <c r="R12" i="571"/>
  <c r="BA12" i="571" s="1"/>
  <c r="I11" i="571"/>
  <c r="AR11" i="571" s="1"/>
  <c r="D10" i="571"/>
  <c r="AM10" i="571" s="1"/>
  <c r="L8" i="571"/>
  <c r="AU8" i="571" s="1"/>
  <c r="E7" i="571"/>
  <c r="AN7" i="571" s="1"/>
  <c r="J5" i="571"/>
  <c r="AS5" i="571" s="1"/>
  <c r="C29" i="571"/>
  <c r="AL29" i="571" s="1"/>
  <c r="N26" i="571"/>
  <c r="AW26" i="571" s="1"/>
  <c r="F24" i="571"/>
  <c r="AO24" i="571" s="1"/>
  <c r="P20" i="571"/>
  <c r="AY20" i="571" s="1"/>
  <c r="O19" i="571"/>
  <c r="AX19" i="571" s="1"/>
  <c r="J18" i="571"/>
  <c r="AS18" i="571" s="1"/>
  <c r="N16" i="571"/>
  <c r="AW16" i="571" s="1"/>
  <c r="J14" i="571"/>
  <c r="AS14" i="571" s="1"/>
  <c r="I12" i="571"/>
  <c r="AR12" i="571" s="1"/>
  <c r="D11" i="571"/>
  <c r="AM11" i="571" s="1"/>
  <c r="N9" i="571"/>
  <c r="AW9" i="571" s="1"/>
  <c r="F8" i="571"/>
  <c r="AO8" i="571" s="1"/>
  <c r="O6" i="571"/>
  <c r="AX6" i="571" s="1"/>
  <c r="E5" i="571"/>
  <c r="AN5" i="571" s="1"/>
  <c r="K6" i="571"/>
  <c r="AT6" i="571" s="1"/>
  <c r="K9" i="571"/>
  <c r="AT9" i="571" s="1"/>
  <c r="V9" i="65"/>
  <c r="K12" i="571"/>
  <c r="AT12" i="571" s="1"/>
  <c r="V12" i="65"/>
  <c r="L13" i="571"/>
  <c r="AU13" i="571" s="1"/>
  <c r="L15" i="571"/>
  <c r="AU15" i="571" s="1"/>
  <c r="L16" i="571"/>
  <c r="AU16" i="571" s="1"/>
  <c r="K20" i="571"/>
  <c r="AT20" i="571" s="1"/>
  <c r="Q28" i="571"/>
  <c r="AZ28" i="571" s="1"/>
  <c r="L30" i="571"/>
  <c r="AU30" i="571" s="1"/>
  <c r="AH3" i="518"/>
  <c r="O17" i="635"/>
  <c r="AR17" i="635" s="1"/>
  <c r="U9" i="664"/>
  <c r="U15" i="664"/>
  <c r="V16" i="664"/>
  <c r="U20" i="664"/>
  <c r="O3" i="513"/>
  <c r="O3" i="508" s="1"/>
  <c r="N24" i="576"/>
  <c r="AQ24" i="576" s="1"/>
  <c r="J24" i="576"/>
  <c r="AM24" i="576" s="1"/>
  <c r="F24" i="576"/>
  <c r="AI24" i="576" s="1"/>
  <c r="O23" i="576"/>
  <c r="AR23" i="576" s="1"/>
  <c r="K23" i="576"/>
  <c r="AN23" i="576" s="1"/>
  <c r="G23" i="576"/>
  <c r="AJ23" i="576" s="1"/>
  <c r="C23" i="576"/>
  <c r="AF23" i="576" s="1"/>
  <c r="M21" i="576"/>
  <c r="AP21" i="576" s="1"/>
  <c r="I21" i="576"/>
  <c r="AL21" i="576" s="1"/>
  <c r="E21" i="576"/>
  <c r="AH21" i="576" s="1"/>
  <c r="N20" i="576"/>
  <c r="AQ20" i="576" s="1"/>
  <c r="J20" i="576"/>
  <c r="AM20" i="576" s="1"/>
  <c r="F20" i="576"/>
  <c r="AI20" i="576" s="1"/>
  <c r="O19" i="576"/>
  <c r="AR19" i="576" s="1"/>
  <c r="K19" i="576"/>
  <c r="AN19" i="576" s="1"/>
  <c r="G19" i="576"/>
  <c r="AJ19" i="576" s="1"/>
  <c r="C19" i="576"/>
  <c r="AF19" i="576" s="1"/>
  <c r="N18" i="576"/>
  <c r="AQ18" i="576" s="1"/>
  <c r="H18" i="576"/>
  <c r="AK18" i="576" s="1"/>
  <c r="D18" i="576"/>
  <c r="AG18" i="576" s="1"/>
  <c r="I17" i="576"/>
  <c r="AL17" i="576" s="1"/>
  <c r="E17" i="576"/>
  <c r="AH17" i="576" s="1"/>
  <c r="J16" i="576"/>
  <c r="AM16" i="576" s="1"/>
  <c r="F16" i="576"/>
  <c r="AI16" i="576" s="1"/>
  <c r="O15" i="576"/>
  <c r="AR15" i="576" s="1"/>
  <c r="K15" i="576"/>
  <c r="AN15" i="576" s="1"/>
  <c r="G15" i="576"/>
  <c r="AJ15" i="576" s="1"/>
  <c r="C15" i="576"/>
  <c r="AF15" i="576" s="1"/>
  <c r="L14" i="576"/>
  <c r="AO14" i="576" s="1"/>
  <c r="H14" i="576"/>
  <c r="AK14" i="576" s="1"/>
  <c r="D14" i="576"/>
  <c r="AG14" i="576" s="1"/>
  <c r="M13" i="576"/>
  <c r="AP13" i="576" s="1"/>
  <c r="I13" i="576"/>
  <c r="AL13" i="576" s="1"/>
  <c r="E13" i="576"/>
  <c r="AH13" i="576" s="1"/>
  <c r="N12" i="576"/>
  <c r="AQ12" i="576" s="1"/>
  <c r="J12" i="576"/>
  <c r="AM12" i="576" s="1"/>
  <c r="F12" i="576"/>
  <c r="AI12" i="576" s="1"/>
  <c r="O11" i="576"/>
  <c r="AR11" i="576" s="1"/>
  <c r="K11" i="576"/>
  <c r="AN11" i="576" s="1"/>
  <c r="G11" i="576"/>
  <c r="AJ11" i="576" s="1"/>
  <c r="C11" i="576"/>
  <c r="AF11" i="576" s="1"/>
  <c r="L10" i="576"/>
  <c r="AO10" i="576" s="1"/>
  <c r="H10" i="576"/>
  <c r="AK10" i="576" s="1"/>
  <c r="D10" i="576"/>
  <c r="AG10" i="576" s="1"/>
  <c r="M9" i="576"/>
  <c r="AP9" i="576" s="1"/>
  <c r="I9" i="576"/>
  <c r="AL9" i="576" s="1"/>
  <c r="E9" i="576"/>
  <c r="AH9" i="576" s="1"/>
  <c r="N8" i="576"/>
  <c r="AQ8" i="576" s="1"/>
  <c r="J8" i="576"/>
  <c r="AM8" i="576" s="1"/>
  <c r="F8" i="576"/>
  <c r="AI8" i="576" s="1"/>
  <c r="O7" i="576"/>
  <c r="AR7" i="576" s="1"/>
  <c r="K7" i="576"/>
  <c r="AN7" i="576" s="1"/>
  <c r="G7" i="576"/>
  <c r="AJ7" i="576" s="1"/>
  <c r="C7" i="576"/>
  <c r="AF7" i="576" s="1"/>
  <c r="L6" i="576"/>
  <c r="AO6" i="576" s="1"/>
  <c r="H6" i="576"/>
  <c r="AK6" i="576" s="1"/>
  <c r="D6" i="576"/>
  <c r="AG6" i="576" s="1"/>
  <c r="M5" i="576"/>
  <c r="AP5" i="576" s="1"/>
  <c r="I5" i="576"/>
  <c r="AL5" i="576" s="1"/>
  <c r="E5" i="576"/>
  <c r="AH5" i="576" s="1"/>
  <c r="N4" i="576"/>
  <c r="AQ4" i="576" s="1"/>
  <c r="J4" i="576"/>
  <c r="AM4" i="576" s="1"/>
  <c r="F4" i="576"/>
  <c r="AI4" i="576" s="1"/>
  <c r="M24" i="576"/>
  <c r="AP24" i="576" s="1"/>
  <c r="I24" i="576"/>
  <c r="AL24" i="576" s="1"/>
  <c r="E24" i="576"/>
  <c r="AH24" i="576" s="1"/>
  <c r="N23" i="576"/>
  <c r="AQ23" i="576" s="1"/>
  <c r="J23" i="576"/>
  <c r="AM23" i="576" s="1"/>
  <c r="F23" i="576"/>
  <c r="AI23" i="576" s="1"/>
  <c r="L21" i="576"/>
  <c r="AO21" i="576" s="1"/>
  <c r="H21" i="576"/>
  <c r="AK21" i="576" s="1"/>
  <c r="D21" i="576"/>
  <c r="AG21" i="576" s="1"/>
  <c r="M20" i="576"/>
  <c r="AP20" i="576" s="1"/>
  <c r="I20" i="576"/>
  <c r="AL20" i="576" s="1"/>
  <c r="E20" i="576"/>
  <c r="AH20" i="576" s="1"/>
  <c r="N19" i="576"/>
  <c r="AQ19" i="576" s="1"/>
  <c r="J19" i="576"/>
  <c r="AM19" i="576" s="1"/>
  <c r="F19" i="576"/>
  <c r="AI19" i="576" s="1"/>
  <c r="M18" i="576"/>
  <c r="AP18" i="576" s="1"/>
  <c r="G18" i="576"/>
  <c r="AJ18" i="576" s="1"/>
  <c r="C18" i="576"/>
  <c r="AF18" i="576" s="1"/>
  <c r="N17" i="576"/>
  <c r="AQ17" i="576" s="1"/>
  <c r="H17" i="576"/>
  <c r="AK17" i="576" s="1"/>
  <c r="D17" i="576"/>
  <c r="AG17" i="576" s="1"/>
  <c r="I16" i="576"/>
  <c r="AL16" i="576" s="1"/>
  <c r="E16" i="576"/>
  <c r="AH16" i="576" s="1"/>
  <c r="N15" i="576"/>
  <c r="AQ15" i="576" s="1"/>
  <c r="J15" i="576"/>
  <c r="AM15" i="576" s="1"/>
  <c r="F15" i="576"/>
  <c r="AI15" i="576" s="1"/>
  <c r="O14" i="576"/>
  <c r="AR14" i="576" s="1"/>
  <c r="K14" i="576"/>
  <c r="AN14" i="576" s="1"/>
  <c r="G14" i="576"/>
  <c r="AJ14" i="576" s="1"/>
  <c r="C14" i="576"/>
  <c r="AF14" i="576" s="1"/>
  <c r="L13" i="576"/>
  <c r="AO13" i="576" s="1"/>
  <c r="H13" i="576"/>
  <c r="AK13" i="576" s="1"/>
  <c r="D13" i="576"/>
  <c r="AG13" i="576" s="1"/>
  <c r="M12" i="576"/>
  <c r="AP12" i="576" s="1"/>
  <c r="I12" i="576"/>
  <c r="AL12" i="576" s="1"/>
  <c r="E12" i="576"/>
  <c r="AH12" i="576" s="1"/>
  <c r="N11" i="576"/>
  <c r="AQ11" i="576" s="1"/>
  <c r="J11" i="576"/>
  <c r="AM11" i="576" s="1"/>
  <c r="F11" i="576"/>
  <c r="AI11" i="576" s="1"/>
  <c r="O10" i="576"/>
  <c r="AR10" i="576" s="1"/>
  <c r="K10" i="576"/>
  <c r="AN10" i="576" s="1"/>
  <c r="G10" i="576"/>
  <c r="AJ10" i="576" s="1"/>
  <c r="C10" i="576"/>
  <c r="AF10" i="576" s="1"/>
  <c r="L9" i="576"/>
  <c r="AO9" i="576" s="1"/>
  <c r="H9" i="576"/>
  <c r="AK9" i="576" s="1"/>
  <c r="D9" i="576"/>
  <c r="AG9" i="576" s="1"/>
  <c r="M8" i="576"/>
  <c r="AP8" i="576" s="1"/>
  <c r="I8" i="576"/>
  <c r="AL8" i="576" s="1"/>
  <c r="E8" i="576"/>
  <c r="AH8" i="576" s="1"/>
  <c r="N7" i="576"/>
  <c r="AQ7" i="576" s="1"/>
  <c r="J7" i="576"/>
  <c r="AM7" i="576" s="1"/>
  <c r="F7" i="576"/>
  <c r="AI7" i="576" s="1"/>
  <c r="O6" i="576"/>
  <c r="AR6" i="576" s="1"/>
  <c r="K6" i="576"/>
  <c r="AN6" i="576" s="1"/>
  <c r="G6" i="576"/>
  <c r="AJ6" i="576" s="1"/>
  <c r="C6" i="576"/>
  <c r="AF6" i="576" s="1"/>
  <c r="L24" i="576"/>
  <c r="AO24" i="576" s="1"/>
  <c r="H24" i="576"/>
  <c r="AK24" i="576" s="1"/>
  <c r="D24" i="576"/>
  <c r="AG24" i="576" s="1"/>
  <c r="M23" i="576"/>
  <c r="AP23" i="576" s="1"/>
  <c r="I23" i="576"/>
  <c r="AL23" i="576" s="1"/>
  <c r="E23" i="576"/>
  <c r="AH23" i="576" s="1"/>
  <c r="O21" i="576"/>
  <c r="AR21" i="576" s="1"/>
  <c r="K21" i="576"/>
  <c r="AN21" i="576" s="1"/>
  <c r="G21" i="576"/>
  <c r="AJ21" i="576" s="1"/>
  <c r="C21" i="576"/>
  <c r="AF21" i="576" s="1"/>
  <c r="L20" i="576"/>
  <c r="AO20" i="576" s="1"/>
  <c r="H20" i="576"/>
  <c r="AK20" i="576" s="1"/>
  <c r="D20" i="576"/>
  <c r="AG20" i="576" s="1"/>
  <c r="M19" i="576"/>
  <c r="AP19" i="576" s="1"/>
  <c r="I19" i="576"/>
  <c r="AL19" i="576" s="1"/>
  <c r="E19" i="576"/>
  <c r="AH19" i="576" s="1"/>
  <c r="J18" i="576"/>
  <c r="AM18" i="576" s="1"/>
  <c r="F18" i="576"/>
  <c r="AI18" i="576" s="1"/>
  <c r="M17" i="576"/>
  <c r="AP17" i="576" s="1"/>
  <c r="G17" i="576"/>
  <c r="AJ17" i="576" s="1"/>
  <c r="C17" i="576"/>
  <c r="AF17" i="576" s="1"/>
  <c r="N16" i="576"/>
  <c r="AQ16" i="576" s="1"/>
  <c r="H16" i="576"/>
  <c r="AK16" i="576" s="1"/>
  <c r="D16" i="576"/>
  <c r="AG16" i="576" s="1"/>
  <c r="M15" i="576"/>
  <c r="AP15" i="576" s="1"/>
  <c r="I15" i="576"/>
  <c r="AL15" i="576" s="1"/>
  <c r="E15" i="576"/>
  <c r="AH15" i="576" s="1"/>
  <c r="N14" i="576"/>
  <c r="AQ14" i="576" s="1"/>
  <c r="J14" i="576"/>
  <c r="AM14" i="576" s="1"/>
  <c r="F14" i="576"/>
  <c r="AI14" i="576" s="1"/>
  <c r="O13" i="576"/>
  <c r="AR13" i="576" s="1"/>
  <c r="K13" i="576"/>
  <c r="AN13" i="576" s="1"/>
  <c r="G13" i="576"/>
  <c r="AJ13" i="576" s="1"/>
  <c r="C13" i="576"/>
  <c r="AF13" i="576" s="1"/>
  <c r="L12" i="576"/>
  <c r="AO12" i="576" s="1"/>
  <c r="H12" i="576"/>
  <c r="AK12" i="576" s="1"/>
  <c r="D12" i="576"/>
  <c r="AG12" i="576" s="1"/>
  <c r="M11" i="576"/>
  <c r="AP11" i="576" s="1"/>
  <c r="I11" i="576"/>
  <c r="AL11" i="576" s="1"/>
  <c r="E11" i="576"/>
  <c r="AH11" i="576" s="1"/>
  <c r="N10" i="576"/>
  <c r="AQ10" i="576" s="1"/>
  <c r="J10" i="576"/>
  <c r="AM10" i="576" s="1"/>
  <c r="F10" i="576"/>
  <c r="AI10" i="576" s="1"/>
  <c r="O9" i="576"/>
  <c r="AR9" i="576" s="1"/>
  <c r="K9" i="576"/>
  <c r="AN9" i="576" s="1"/>
  <c r="G9" i="576"/>
  <c r="AJ9" i="576" s="1"/>
  <c r="C9" i="576"/>
  <c r="AF9" i="576" s="1"/>
  <c r="L8" i="576"/>
  <c r="AO8" i="576" s="1"/>
  <c r="H8" i="576"/>
  <c r="AK8" i="576" s="1"/>
  <c r="D8" i="576"/>
  <c r="AG8" i="576" s="1"/>
  <c r="M7" i="576"/>
  <c r="AP7" i="576" s="1"/>
  <c r="I7" i="576"/>
  <c r="AL7" i="576" s="1"/>
  <c r="E7" i="576"/>
  <c r="AH7" i="576" s="1"/>
  <c r="N6" i="576"/>
  <c r="AQ6" i="576" s="1"/>
  <c r="J6" i="576"/>
  <c r="AM6" i="576" s="1"/>
  <c r="F6" i="576"/>
  <c r="AI6" i="576" s="1"/>
  <c r="O5" i="576"/>
  <c r="AR5" i="576" s="1"/>
  <c r="K5" i="576"/>
  <c r="AN5" i="576" s="1"/>
  <c r="G5" i="576"/>
  <c r="AJ5" i="576" s="1"/>
  <c r="C5" i="576"/>
  <c r="AF5" i="576" s="1"/>
  <c r="L4" i="576"/>
  <c r="AO4" i="576" s="1"/>
  <c r="H4" i="576"/>
  <c r="AK4" i="576" s="1"/>
  <c r="D4" i="576"/>
  <c r="AG4" i="576" s="1"/>
  <c r="C24" i="576"/>
  <c r="AF24" i="576" s="1"/>
  <c r="O20" i="576"/>
  <c r="AR20" i="576" s="1"/>
  <c r="L19" i="576"/>
  <c r="AO19" i="576" s="1"/>
  <c r="F17" i="576"/>
  <c r="AI17" i="576" s="1"/>
  <c r="M16" i="576"/>
  <c r="AP16" i="576" s="1"/>
  <c r="H15" i="576"/>
  <c r="AK15" i="576" s="1"/>
  <c r="E14" i="576"/>
  <c r="AH14" i="576" s="1"/>
  <c r="O12" i="576"/>
  <c r="AR12" i="576" s="1"/>
  <c r="L11" i="576"/>
  <c r="AO11" i="576" s="1"/>
  <c r="I10" i="576"/>
  <c r="AL10" i="576" s="1"/>
  <c r="F9" i="576"/>
  <c r="AI9" i="576" s="1"/>
  <c r="C8" i="576"/>
  <c r="AF8" i="576" s="1"/>
  <c r="M6" i="576"/>
  <c r="AP6" i="576" s="1"/>
  <c r="L5" i="576"/>
  <c r="AO5" i="576" s="1"/>
  <c r="D5" i="576"/>
  <c r="AG5" i="576" s="1"/>
  <c r="I4" i="576"/>
  <c r="AL4" i="576" s="1"/>
  <c r="O24" i="576"/>
  <c r="AR24" i="576" s="1"/>
  <c r="L23" i="576"/>
  <c r="AO23" i="576" s="1"/>
  <c r="N21" i="576"/>
  <c r="AQ21" i="576" s="1"/>
  <c r="K20" i="576"/>
  <c r="AN20" i="576" s="1"/>
  <c r="H19" i="576"/>
  <c r="AK19" i="576" s="1"/>
  <c r="G16" i="576"/>
  <c r="AJ16" i="576" s="1"/>
  <c r="D15" i="576"/>
  <c r="AG15" i="576" s="1"/>
  <c r="N13" i="576"/>
  <c r="AQ13" i="576" s="1"/>
  <c r="K12" i="576"/>
  <c r="AN12" i="576" s="1"/>
  <c r="H11" i="576"/>
  <c r="AK11" i="576" s="1"/>
  <c r="E10" i="576"/>
  <c r="AH10" i="576" s="1"/>
  <c r="O8" i="576"/>
  <c r="AR8" i="576" s="1"/>
  <c r="L7" i="576"/>
  <c r="AO7" i="576" s="1"/>
  <c r="I6" i="576"/>
  <c r="AL6" i="576" s="1"/>
  <c r="J5" i="576"/>
  <c r="AM5" i="576" s="1"/>
  <c r="O4" i="576"/>
  <c r="AR4" i="576" s="1"/>
  <c r="G4" i="576"/>
  <c r="AJ4" i="576" s="1"/>
  <c r="K24" i="576"/>
  <c r="AN24" i="576" s="1"/>
  <c r="H23" i="576"/>
  <c r="AK23" i="576" s="1"/>
  <c r="J21" i="576"/>
  <c r="AM21" i="576" s="1"/>
  <c r="G20" i="576"/>
  <c r="AJ20" i="576" s="1"/>
  <c r="D19" i="576"/>
  <c r="AG19" i="576" s="1"/>
  <c r="I18" i="576"/>
  <c r="AL18" i="576" s="1"/>
  <c r="C16" i="576"/>
  <c r="AF16" i="576" s="1"/>
  <c r="M14" i="576"/>
  <c r="AP14" i="576" s="1"/>
  <c r="J13" i="576"/>
  <c r="AM13" i="576" s="1"/>
  <c r="G12" i="576"/>
  <c r="AJ12" i="576" s="1"/>
  <c r="D11" i="576"/>
  <c r="AG11" i="576" s="1"/>
  <c r="N9" i="576"/>
  <c r="AQ9" i="576" s="1"/>
  <c r="K8" i="576"/>
  <c r="AN8" i="576" s="1"/>
  <c r="H7" i="576"/>
  <c r="AK7" i="576" s="1"/>
  <c r="E6" i="576"/>
  <c r="AH6" i="576" s="1"/>
  <c r="H5" i="576"/>
  <c r="AK5" i="576" s="1"/>
  <c r="M4" i="576"/>
  <c r="AP4" i="576" s="1"/>
  <c r="E4" i="576"/>
  <c r="AH4" i="576" s="1"/>
  <c r="G24" i="576"/>
  <c r="AJ24" i="576" s="1"/>
  <c r="C20" i="576"/>
  <c r="AF20" i="576" s="1"/>
  <c r="E18" i="576"/>
  <c r="AH18" i="576" s="1"/>
  <c r="J17" i="576"/>
  <c r="AM17" i="576" s="1"/>
  <c r="L15" i="576"/>
  <c r="AO15" i="576" s="1"/>
  <c r="M10" i="576"/>
  <c r="AP10" i="576" s="1"/>
  <c r="N5" i="576"/>
  <c r="AQ5" i="576" s="1"/>
  <c r="D23" i="576"/>
  <c r="AG23" i="576" s="1"/>
  <c r="I14" i="576"/>
  <c r="AL14" i="576" s="1"/>
  <c r="J9" i="576"/>
  <c r="AM9" i="576" s="1"/>
  <c r="F5" i="576"/>
  <c r="AI5" i="576" s="1"/>
  <c r="F13" i="576"/>
  <c r="AI13" i="576" s="1"/>
  <c r="G8" i="576"/>
  <c r="AJ8" i="576" s="1"/>
  <c r="K4" i="576"/>
  <c r="AN4" i="576" s="1"/>
  <c r="C12" i="576"/>
  <c r="AF12" i="576" s="1"/>
  <c r="D7" i="576"/>
  <c r="AG7" i="576" s="1"/>
  <c r="C4" i="576"/>
  <c r="F21" i="576"/>
  <c r="AI21" i="576" s="1"/>
  <c r="B4" i="522"/>
  <c r="N3" i="569"/>
  <c r="AC3" i="569" s="1"/>
  <c r="BC28" i="664"/>
  <c r="V27" i="664"/>
  <c r="V26" i="664"/>
  <c r="BC6" i="664"/>
  <c r="V9" i="664"/>
  <c r="V13" i="664"/>
  <c r="V5" i="664"/>
  <c r="S17" i="632"/>
  <c r="AV17" i="632"/>
  <c r="BD30" i="65"/>
  <c r="V29" i="65"/>
  <c r="V30" i="65"/>
  <c r="BD22" i="65"/>
  <c r="V6" i="65"/>
  <c r="Q6" i="571"/>
  <c r="AZ6" i="571" s="1"/>
  <c r="BD9" i="65"/>
  <c r="BD15" i="65"/>
  <c r="Q5" i="571"/>
  <c r="AZ5" i="571" s="1"/>
  <c r="V5" i="65"/>
  <c r="Q25" i="570"/>
  <c r="AZ25" i="570" s="1"/>
  <c r="Q27" i="570"/>
  <c r="AZ27" i="570" s="1"/>
  <c r="V12" i="64"/>
  <c r="BD12" i="64"/>
  <c r="Q6" i="570"/>
  <c r="AZ6" i="570" s="1"/>
  <c r="V6" i="64"/>
  <c r="V16" i="64"/>
  <c r="V5" i="64"/>
  <c r="Q5" i="570"/>
  <c r="AZ5" i="570" s="1"/>
  <c r="AV27" i="66"/>
  <c r="S29" i="66"/>
  <c r="S21" i="66"/>
  <c r="AV21" i="66"/>
  <c r="AV24" i="66"/>
  <c r="AV26" i="66"/>
  <c r="S8" i="66"/>
  <c r="AV8" i="66"/>
  <c r="AV4" i="66"/>
  <c r="S4" i="66"/>
  <c r="AV26" i="63"/>
  <c r="AV28" i="63"/>
  <c r="S26" i="63"/>
  <c r="O28" i="568"/>
  <c r="AR28" i="568" s="1"/>
  <c r="O5" i="568"/>
  <c r="AR5" i="568" s="1"/>
  <c r="AV6" i="63"/>
  <c r="AV5" i="63"/>
  <c r="S6" i="63"/>
  <c r="S11" i="63"/>
  <c r="AV11" i="63"/>
  <c r="BD9" i="663"/>
  <c r="V15" i="663"/>
  <c r="BC7" i="664"/>
  <c r="BC12" i="664"/>
  <c r="V25" i="664"/>
  <c r="V30" i="664"/>
  <c r="BC22" i="664"/>
  <c r="V21" i="664"/>
  <c r="BC24" i="664"/>
  <c r="BC29" i="664"/>
  <c r="AX7" i="664"/>
  <c r="AW8" i="664"/>
  <c r="AW12" i="664"/>
  <c r="T22" i="664"/>
  <c r="T27" i="664"/>
  <c r="AW15" i="664"/>
  <c r="T5" i="664"/>
  <c r="U6" i="664"/>
  <c r="T9" i="664"/>
  <c r="T13" i="664"/>
  <c r="U22" i="664"/>
  <c r="U24" i="664"/>
  <c r="U25" i="664"/>
  <c r="U26" i="664"/>
  <c r="U27" i="664"/>
  <c r="U28" i="664"/>
  <c r="U29" i="664"/>
  <c r="U30" i="664"/>
  <c r="T7" i="664"/>
  <c r="U8" i="664"/>
  <c r="U12" i="664"/>
  <c r="T16" i="664"/>
  <c r="U21" i="664"/>
  <c r="O16" i="635"/>
  <c r="AR16" i="635" s="1"/>
  <c r="L17" i="635"/>
  <c r="AO17" i="635" s="1"/>
  <c r="Q17" i="632"/>
  <c r="AR17" i="632"/>
  <c r="BD12" i="65"/>
  <c r="BD24" i="65"/>
  <c r="BD25" i="65"/>
  <c r="BD28" i="65"/>
  <c r="Q7" i="571"/>
  <c r="AZ7" i="571" s="1"/>
  <c r="Q25" i="571"/>
  <c r="AZ25" i="571" s="1"/>
  <c r="V7" i="65"/>
  <c r="BD13" i="65"/>
  <c r="V16" i="65"/>
  <c r="V21" i="65"/>
  <c r="V24" i="65"/>
  <c r="BD26" i="65"/>
  <c r="BD29" i="65"/>
  <c r="Q21" i="571"/>
  <c r="AZ21" i="571" s="1"/>
  <c r="BD16" i="65"/>
  <c r="V28" i="65"/>
  <c r="T5" i="65"/>
  <c r="AY6" i="65"/>
  <c r="U24" i="65"/>
  <c r="U6" i="65"/>
  <c r="AX12" i="65"/>
  <c r="AX16" i="65"/>
  <c r="U25" i="65"/>
  <c r="T6" i="65"/>
  <c r="AX6" i="65"/>
  <c r="T9" i="65"/>
  <c r="AX9" i="65"/>
  <c r="T13" i="65"/>
  <c r="AX13" i="65"/>
  <c r="U15" i="65"/>
  <c r="U16" i="65"/>
  <c r="AY16" i="65"/>
  <c r="U21" i="65"/>
  <c r="T22" i="65"/>
  <c r="T24" i="65"/>
  <c r="T25" i="65"/>
  <c r="T26" i="65"/>
  <c r="T27" i="65"/>
  <c r="AY29" i="65"/>
  <c r="AY30" i="65"/>
  <c r="K22" i="571"/>
  <c r="AT22" i="571" s="1"/>
  <c r="K24" i="571"/>
  <c r="AT24" i="571" s="1"/>
  <c r="K25" i="571"/>
  <c r="AT25" i="571" s="1"/>
  <c r="K26" i="571"/>
  <c r="AT26" i="571" s="1"/>
  <c r="K27" i="571"/>
  <c r="AT27" i="571" s="1"/>
  <c r="K29" i="571"/>
  <c r="AT29" i="571" s="1"/>
  <c r="K30" i="571"/>
  <c r="AT30" i="571" s="1"/>
  <c r="AX29" i="65"/>
  <c r="AY15" i="65"/>
  <c r="U20" i="65"/>
  <c r="L22" i="571"/>
  <c r="AU22" i="571" s="1"/>
  <c r="L24" i="571"/>
  <c r="AU24" i="571" s="1"/>
  <c r="L25" i="571"/>
  <c r="AU25" i="571" s="1"/>
  <c r="L26" i="571"/>
  <c r="AU26" i="571" s="1"/>
  <c r="L27" i="571"/>
  <c r="AU27" i="571" s="1"/>
  <c r="AX30" i="65"/>
  <c r="U5" i="65"/>
  <c r="AY5" i="65"/>
  <c r="U12" i="65"/>
  <c r="AY12" i="65"/>
  <c r="BD9" i="64"/>
  <c r="BD21" i="64"/>
  <c r="BD22" i="64"/>
  <c r="Q15" i="570"/>
  <c r="AZ15" i="570" s="1"/>
  <c r="V21" i="64"/>
  <c r="V22" i="64"/>
  <c r="BD25" i="64"/>
  <c r="BD26" i="64"/>
  <c r="BD27" i="64"/>
  <c r="Q9" i="570"/>
  <c r="AZ9" i="570" s="1"/>
  <c r="Q13" i="570"/>
  <c r="AZ13" i="570" s="1"/>
  <c r="V15" i="64"/>
  <c r="BD16" i="64"/>
  <c r="V26" i="64"/>
  <c r="BD29" i="64"/>
  <c r="AX13" i="64"/>
  <c r="AX6" i="64"/>
  <c r="AX9" i="64"/>
  <c r="U12" i="64"/>
  <c r="T22" i="64"/>
  <c r="T13" i="64"/>
  <c r="T29" i="64"/>
  <c r="L16" i="570"/>
  <c r="AU16" i="570" s="1"/>
  <c r="U5" i="64"/>
  <c r="U25" i="64"/>
  <c r="U21" i="64"/>
  <c r="U26" i="64"/>
  <c r="AY5" i="64"/>
  <c r="AY12" i="64"/>
  <c r="U15" i="64"/>
  <c r="L15" i="570"/>
  <c r="AU15" i="570" s="1"/>
  <c r="U20" i="64"/>
  <c r="U27" i="64"/>
  <c r="L6" i="570"/>
  <c r="AU6" i="570" s="1"/>
  <c r="U9" i="64"/>
  <c r="AY9" i="64"/>
  <c r="T12" i="64"/>
  <c r="AX12" i="64"/>
  <c r="U13" i="64"/>
  <c r="AY13" i="64"/>
  <c r="AY25" i="64"/>
  <c r="AY26" i="64"/>
  <c r="AY27" i="64"/>
  <c r="U29" i="64"/>
  <c r="AX29" i="64"/>
  <c r="U30" i="64"/>
  <c r="AX30" i="64"/>
  <c r="K5" i="570"/>
  <c r="AT5" i="570" s="1"/>
  <c r="K16" i="570"/>
  <c r="AT16" i="570" s="1"/>
  <c r="AY29" i="64"/>
  <c r="T5" i="64"/>
  <c r="U6" i="64"/>
  <c r="U22" i="64"/>
  <c r="AX22" i="64"/>
  <c r="T25" i="64"/>
  <c r="T26" i="64"/>
  <c r="T27" i="64"/>
  <c r="K25" i="570"/>
  <c r="AT25" i="570" s="1"/>
  <c r="K26" i="570"/>
  <c r="AT26" i="570" s="1"/>
  <c r="K27" i="570"/>
  <c r="AT27" i="570" s="1"/>
  <c r="AY30" i="64"/>
  <c r="AY22" i="64"/>
  <c r="S5" i="66"/>
  <c r="O6" i="569"/>
  <c r="AR6" i="569" s="1"/>
  <c r="O25" i="569"/>
  <c r="AR25" i="569" s="1"/>
  <c r="AV5" i="66"/>
  <c r="S11" i="66"/>
  <c r="AV11" i="66"/>
  <c r="S12" i="66"/>
  <c r="S25" i="66"/>
  <c r="S28" i="66"/>
  <c r="O28" i="569"/>
  <c r="AR28" i="569" s="1"/>
  <c r="O12" i="569"/>
  <c r="AR12" i="569" s="1"/>
  <c r="S6" i="66"/>
  <c r="AV14" i="66"/>
  <c r="R5" i="66"/>
  <c r="L6" i="569"/>
  <c r="AO6" i="569" s="1"/>
  <c r="AS4" i="66"/>
  <c r="Q8" i="66"/>
  <c r="Q12" i="66"/>
  <c r="R14" i="66"/>
  <c r="R24" i="66"/>
  <c r="R26" i="66"/>
  <c r="R28" i="66"/>
  <c r="AR11" i="66"/>
  <c r="AR24" i="66"/>
  <c r="AS27" i="66"/>
  <c r="AR28" i="66"/>
  <c r="K24" i="569"/>
  <c r="AN24" i="569" s="1"/>
  <c r="L27" i="569"/>
  <c r="AO27" i="569" s="1"/>
  <c r="K28" i="569"/>
  <c r="AN28" i="569" s="1"/>
  <c r="Q4" i="66"/>
  <c r="AR4" i="66"/>
  <c r="Q5" i="66"/>
  <c r="AR5" i="66"/>
  <c r="Q6" i="66"/>
  <c r="AR6" i="66"/>
  <c r="R15" i="66"/>
  <c r="AS15" i="66"/>
  <c r="AS21" i="66"/>
  <c r="AS24" i="66"/>
  <c r="R25" i="66"/>
  <c r="AR25" i="66"/>
  <c r="Q26" i="66"/>
  <c r="AS28" i="66"/>
  <c r="R29" i="66"/>
  <c r="AR29" i="66"/>
  <c r="L11" i="569"/>
  <c r="AO11" i="569" s="1"/>
  <c r="K21" i="569"/>
  <c r="AN21" i="569" s="1"/>
  <c r="AR21" i="66"/>
  <c r="AS29" i="66"/>
  <c r="L8" i="569"/>
  <c r="AO8" i="569" s="1"/>
  <c r="L12" i="569"/>
  <c r="AO12" i="569" s="1"/>
  <c r="L20" i="569"/>
  <c r="AO20" i="569" s="1"/>
  <c r="L25" i="569"/>
  <c r="AO25" i="569" s="1"/>
  <c r="K26" i="569"/>
  <c r="AN26" i="569" s="1"/>
  <c r="R8" i="66"/>
  <c r="R11" i="66"/>
  <c r="R12" i="66"/>
  <c r="Q19" i="66"/>
  <c r="AS26" i="66"/>
  <c r="AR27" i="66"/>
  <c r="S8" i="63"/>
  <c r="AV8" i="63"/>
  <c r="S21" i="63"/>
  <c r="S27" i="63"/>
  <c r="S14" i="63"/>
  <c r="AV21" i="63"/>
  <c r="S25" i="63"/>
  <c r="AV27" i="63"/>
  <c r="O4" i="568"/>
  <c r="AR4" i="568" s="1"/>
  <c r="AV14" i="63"/>
  <c r="S19" i="63"/>
  <c r="S23" i="63"/>
  <c r="AV25" i="63"/>
  <c r="S4" i="63"/>
  <c r="L8" i="568"/>
  <c r="AO8" i="568" s="1"/>
  <c r="AS8" i="63"/>
  <c r="AS12" i="63"/>
  <c r="L12" i="568"/>
  <c r="AO12" i="568" s="1"/>
  <c r="AR4" i="63"/>
  <c r="R23" i="63"/>
  <c r="R25" i="63"/>
  <c r="R27" i="63"/>
  <c r="R29" i="63"/>
  <c r="Q4" i="63"/>
  <c r="AS11" i="63"/>
  <c r="AS15" i="63"/>
  <c r="R21" i="63"/>
  <c r="AR21" i="63"/>
  <c r="AR25" i="63"/>
  <c r="AS28" i="63"/>
  <c r="AR29" i="63"/>
  <c r="L4" i="568"/>
  <c r="AO4" i="568" s="1"/>
  <c r="K21" i="568"/>
  <c r="AN21" i="568" s="1"/>
  <c r="L24" i="568"/>
  <c r="AO24" i="568" s="1"/>
  <c r="K25" i="568"/>
  <c r="AN25" i="568" s="1"/>
  <c r="L28" i="568"/>
  <c r="AO28" i="568" s="1"/>
  <c r="K29" i="568"/>
  <c r="AN29" i="568" s="1"/>
  <c r="Q8" i="63"/>
  <c r="AR8" i="63"/>
  <c r="Q11" i="63"/>
  <c r="AR11" i="63"/>
  <c r="Q12" i="63"/>
  <c r="AR12" i="63"/>
  <c r="R20" i="63"/>
  <c r="AS21" i="63"/>
  <c r="Q23" i="63"/>
  <c r="AS25" i="63"/>
  <c r="R26" i="63"/>
  <c r="AR26" i="63"/>
  <c r="Q27" i="63"/>
  <c r="AS29" i="63"/>
  <c r="L5" i="568"/>
  <c r="AO5" i="568" s="1"/>
  <c r="L20" i="568"/>
  <c r="AO20" i="568" s="1"/>
  <c r="AS14" i="63"/>
  <c r="AS26" i="63"/>
  <c r="AR27" i="63"/>
  <c r="K15" i="568"/>
  <c r="AN15" i="568" s="1"/>
  <c r="AS24" i="63"/>
  <c r="R19" i="63"/>
  <c r="AR23" i="63"/>
  <c r="L14" i="568"/>
  <c r="AO14" i="568" s="1"/>
  <c r="K23" i="568"/>
  <c r="AN23" i="568" s="1"/>
  <c r="R4" i="63"/>
  <c r="R5" i="63"/>
  <c r="Q15" i="63"/>
  <c r="AS23" i="63"/>
  <c r="AR24" i="63"/>
  <c r="AS27" i="63"/>
  <c r="AR28" i="63"/>
  <c r="BD16" i="663"/>
  <c r="BD21" i="663"/>
  <c r="BD22" i="663"/>
  <c r="BD24" i="663"/>
  <c r="BD25" i="663"/>
  <c r="BD26" i="663"/>
  <c r="BD27" i="663"/>
  <c r="BD28" i="663"/>
  <c r="BD29" i="663"/>
  <c r="BD30" i="663"/>
  <c r="BD7" i="663"/>
  <c r="BD8" i="663"/>
  <c r="V20" i="663"/>
  <c r="T6" i="663"/>
  <c r="T9" i="663"/>
  <c r="U15" i="663"/>
  <c r="U6" i="663"/>
  <c r="U9" i="663"/>
  <c r="T12" i="663"/>
  <c r="T13" i="663"/>
  <c r="T22" i="663"/>
  <c r="T24" i="663"/>
  <c r="T25" i="663"/>
  <c r="T26" i="663"/>
  <c r="T27" i="663"/>
  <c r="T28" i="663"/>
  <c r="T29" i="663"/>
  <c r="T30" i="663"/>
  <c r="U12" i="663"/>
  <c r="T20" i="663"/>
  <c r="U22" i="663"/>
  <c r="U24" i="663"/>
  <c r="U25" i="663"/>
  <c r="U26" i="663"/>
  <c r="U27" i="663"/>
  <c r="U28" i="663"/>
  <c r="U29" i="663"/>
  <c r="U30" i="663"/>
  <c r="T7" i="663"/>
  <c r="T16" i="663"/>
  <c r="U20" i="663"/>
  <c r="T21" i="663"/>
  <c r="M3" i="518"/>
  <c r="AF3" i="518" s="1"/>
  <c r="O3" i="657"/>
  <c r="AK3" i="657" s="1"/>
  <c r="M3" i="63"/>
  <c r="AF3" i="63" s="1"/>
  <c r="O3" i="663"/>
  <c r="AL3" i="663" s="1"/>
  <c r="O3" i="664"/>
  <c r="AK3" i="664" s="1"/>
  <c r="O3" i="658"/>
  <c r="AK3" i="658" s="1"/>
  <c r="N3" i="63"/>
  <c r="AG3" i="63" s="1"/>
  <c r="P3" i="657"/>
  <c r="AL3" i="657" s="1"/>
  <c r="P3" i="64"/>
  <c r="AL3" i="64" s="1"/>
  <c r="M3" i="66"/>
  <c r="AF3" i="66" s="1"/>
  <c r="O3" i="522"/>
  <c r="AK3" i="522" s="1"/>
  <c r="M3" i="508"/>
  <c r="AF3" i="508" s="1"/>
  <c r="M3" i="632"/>
  <c r="AF3" i="632" s="1"/>
  <c r="O3" i="65"/>
  <c r="AK3" i="65" s="1"/>
  <c r="O3" i="64"/>
  <c r="AK3" i="64" s="1"/>
  <c r="O3" i="656"/>
  <c r="AK3" i="656" s="1"/>
  <c r="M3" i="521"/>
  <c r="AF3" i="521" s="1"/>
  <c r="K16" i="635"/>
  <c r="AN16" i="635" s="1"/>
  <c r="L16" i="635"/>
  <c r="AO16" i="635" s="1"/>
  <c r="BD20" i="65"/>
  <c r="Q20" i="571"/>
  <c r="AZ20" i="571" s="1"/>
  <c r="T20" i="65"/>
  <c r="AX20" i="65"/>
  <c r="AX21" i="65"/>
  <c r="AY20" i="65"/>
  <c r="AY21" i="65"/>
  <c r="BD20" i="64"/>
  <c r="V20" i="64"/>
  <c r="T20" i="64"/>
  <c r="T21" i="64"/>
  <c r="AX20" i="64"/>
  <c r="AX21" i="64"/>
  <c r="AY20" i="64"/>
  <c r="AY21" i="64"/>
  <c r="AV20" i="66"/>
  <c r="O19" i="569"/>
  <c r="AR19" i="569" s="1"/>
  <c r="S19" i="66"/>
  <c r="O20" i="569"/>
  <c r="AR20" i="569" s="1"/>
  <c r="AR20" i="66"/>
  <c r="L19" i="569"/>
  <c r="AO19" i="569" s="1"/>
  <c r="K20" i="569"/>
  <c r="AN20" i="569" s="1"/>
  <c r="AS19" i="66"/>
  <c r="AR19" i="66"/>
  <c r="AV20" i="63"/>
  <c r="K19" i="568"/>
  <c r="AN19" i="568" s="1"/>
  <c r="AS19" i="63"/>
  <c r="AR19" i="63"/>
  <c r="BC20" i="664"/>
  <c r="AW20" i="664"/>
  <c r="AW21" i="664"/>
  <c r="AA8" i="654"/>
  <c r="Z10" i="654"/>
  <c r="AA14" i="654"/>
  <c r="AA6" i="654"/>
  <c r="X4" i="654"/>
  <c r="Z7" i="654"/>
  <c r="Y5" i="654"/>
  <c r="AA16" i="654"/>
  <c r="O3" i="575"/>
  <c r="O3" i="569"/>
  <c r="AD3" i="569" s="1"/>
  <c r="O3" i="573"/>
  <c r="O3" i="635" s="1"/>
  <c r="M3" i="575"/>
  <c r="M3" i="573"/>
  <c r="M3" i="635" s="1"/>
  <c r="N3" i="576"/>
  <c r="AC3" i="575"/>
  <c r="AB3" i="568"/>
  <c r="N3" i="573"/>
  <c r="N3" i="635" s="1"/>
  <c r="L19" i="635" l="1"/>
  <c r="AA13" i="654"/>
  <c r="Y13" i="654"/>
  <c r="Z6" i="654"/>
  <c r="Y4" i="654"/>
  <c r="L20" i="635"/>
  <c r="X6" i="654"/>
  <c r="X7" i="654"/>
  <c r="Y11" i="654"/>
  <c r="Y14" i="654"/>
  <c r="Y8" i="654"/>
  <c r="X11" i="654"/>
  <c r="Z5" i="654"/>
  <c r="AF4" i="576"/>
  <c r="X10" i="654"/>
  <c r="AH3" i="513"/>
  <c r="L21" i="635"/>
  <c r="X8" i="654"/>
  <c r="N3" i="508"/>
  <c r="AG3" i="508" s="1"/>
  <c r="Y9" i="654"/>
  <c r="N3" i="518"/>
  <c r="AG3" i="518" s="1"/>
  <c r="AA4" i="654"/>
  <c r="P3" i="664"/>
  <c r="AL3" i="664" s="1"/>
  <c r="P3" i="65"/>
  <c r="AL3" i="65" s="1"/>
  <c r="AA5" i="654"/>
  <c r="AA9" i="654"/>
  <c r="N3" i="513"/>
  <c r="AG3" i="513" s="1"/>
  <c r="P3" i="658"/>
  <c r="AL3" i="658" s="1"/>
  <c r="P3" i="522"/>
  <c r="AL3" i="522" s="1"/>
  <c r="P3" i="656"/>
  <c r="AL3" i="656" s="1"/>
  <c r="P3" i="663"/>
  <c r="AM3" i="663" s="1"/>
  <c r="N3" i="521"/>
  <c r="AG3" i="521" s="1"/>
  <c r="N3" i="66"/>
  <c r="AG3" i="66" s="1"/>
  <c r="K20" i="635"/>
  <c r="K21" i="635"/>
  <c r="K19" i="635"/>
  <c r="K25" i="635"/>
  <c r="L23" i="635"/>
  <c r="L22" i="635"/>
  <c r="L25" i="635"/>
  <c r="K22" i="635"/>
  <c r="K23" i="635"/>
  <c r="Y16" i="654"/>
  <c r="Z13" i="654"/>
  <c r="L24" i="635"/>
  <c r="AA11" i="654"/>
  <c r="X14" i="654"/>
  <c r="Z11" i="654"/>
  <c r="X13" i="654"/>
  <c r="Z9" i="654"/>
  <c r="Z8" i="654"/>
  <c r="AA7" i="654"/>
  <c r="Y7" i="654"/>
  <c r="AC3" i="635"/>
  <c r="Y10" i="654"/>
  <c r="Z16" i="654"/>
  <c r="Z4" i="654"/>
  <c r="O3" i="576"/>
  <c r="AD3" i="575"/>
  <c r="X9" i="654"/>
  <c r="Z14" i="654"/>
  <c r="X16" i="654"/>
  <c r="AH3" i="508"/>
  <c r="O3" i="521"/>
  <c r="AH3" i="521" s="1"/>
  <c r="Q3" i="522"/>
  <c r="AM3" i="522" s="1"/>
  <c r="AB3" i="635"/>
  <c r="AD3" i="635"/>
  <c r="Y6" i="654"/>
  <c r="AC3" i="576"/>
  <c r="N3" i="578"/>
  <c r="P4" i="579"/>
  <c r="M3" i="576"/>
  <c r="AB3" i="575"/>
  <c r="X5" i="654"/>
  <c r="X12" i="654" l="1"/>
  <c r="Y12" i="654"/>
  <c r="AA12" i="654"/>
  <c r="Z12" i="654"/>
  <c r="AC3" i="578"/>
  <c r="O3" i="578"/>
  <c r="Q3" i="579"/>
  <c r="AD3" i="576"/>
  <c r="O4" i="579"/>
  <c r="M3" i="578"/>
  <c r="AB3" i="576"/>
  <c r="AD3" i="578" l="1"/>
  <c r="AB3" i="578"/>
  <c r="L4" i="663" l="1"/>
  <c r="E20" i="678" l="1"/>
  <c r="E12" i="678"/>
  <c r="D12" i="678"/>
  <c r="D20" i="678"/>
  <c r="G4" i="522"/>
  <c r="G3" i="518"/>
  <c r="G3" i="66"/>
  <c r="G3" i="521"/>
  <c r="G4" i="664"/>
  <c r="G3" i="632"/>
  <c r="G3" i="508"/>
  <c r="G3" i="513"/>
  <c r="G4" i="658"/>
  <c r="G4" i="657"/>
  <c r="G4" i="656"/>
  <c r="G3" i="63"/>
  <c r="G4" i="663"/>
  <c r="G4" i="65"/>
  <c r="G4" i="64"/>
  <c r="J3" i="578"/>
  <c r="Y3" i="578" s="1"/>
  <c r="J3" i="579"/>
  <c r="AB4" i="579" s="1"/>
  <c r="J4" i="661"/>
  <c r="AB4" i="661" s="1"/>
  <c r="J4" i="660"/>
  <c r="AB4" i="660" s="1"/>
  <c r="J4" i="662"/>
  <c r="AB4" i="662" s="1"/>
  <c r="J4" i="570"/>
  <c r="AB4" i="570" s="1"/>
  <c r="J3" i="568"/>
  <c r="Y3" i="568" s="1"/>
  <c r="J3" i="575"/>
  <c r="Y3" i="575" s="1"/>
  <c r="J3" i="569"/>
  <c r="Y3" i="569" s="1"/>
  <c r="J3" i="576"/>
  <c r="Y3" i="576" s="1"/>
  <c r="J4" i="571"/>
  <c r="AB4" i="571" s="1"/>
  <c r="J3" i="635"/>
  <c r="Y3" i="635" s="1"/>
  <c r="J3" i="573"/>
  <c r="C3" i="576"/>
  <c r="R3" i="576" s="1"/>
  <c r="C3" i="578"/>
  <c r="R3" i="578" s="1"/>
  <c r="C4" i="660"/>
  <c r="U4" i="660" s="1"/>
  <c r="C3" i="635"/>
  <c r="R3" i="635" s="1"/>
  <c r="C4" i="571"/>
  <c r="U4" i="571" s="1"/>
  <c r="C3" i="579"/>
  <c r="U4" i="579" s="1"/>
  <c r="C3" i="575"/>
  <c r="R3" i="575" s="1"/>
  <c r="C4" i="661"/>
  <c r="U4" i="661" s="1"/>
  <c r="C4" i="662"/>
  <c r="U4" i="662" s="1"/>
  <c r="C3" i="573"/>
  <c r="C3" i="569"/>
  <c r="R3" i="569" s="1"/>
  <c r="C4" i="570"/>
  <c r="U4" i="570" s="1"/>
  <c r="C3" i="568"/>
  <c r="R3" i="568" s="1"/>
  <c r="D3" i="508"/>
  <c r="D4" i="658"/>
  <c r="D4" i="656"/>
  <c r="D3" i="632"/>
  <c r="D3" i="513"/>
  <c r="D3" i="518"/>
  <c r="D4" i="65"/>
  <c r="D3" i="63"/>
  <c r="D3" i="521"/>
  <c r="D4" i="64"/>
  <c r="D3" i="66"/>
  <c r="D4" i="664"/>
  <c r="D4" i="657"/>
  <c r="D4" i="663"/>
  <c r="D4" i="522"/>
  <c r="H3" i="578"/>
  <c r="W3" i="578" s="1"/>
  <c r="H3" i="575"/>
  <c r="W3" i="575" s="1"/>
  <c r="H3" i="579"/>
  <c r="Z4" i="579" s="1"/>
  <c r="H3" i="576"/>
  <c r="W3" i="576" s="1"/>
  <c r="H4" i="570"/>
  <c r="Z4" i="570" s="1"/>
  <c r="H4" i="661"/>
  <c r="Z4" i="661" s="1"/>
  <c r="H4" i="660"/>
  <c r="Z4" i="660" s="1"/>
  <c r="H3" i="573"/>
  <c r="H4" i="571"/>
  <c r="Z4" i="571" s="1"/>
  <c r="H3" i="635"/>
  <c r="W3" i="635" s="1"/>
  <c r="H4" i="662"/>
  <c r="Z4" i="662" s="1"/>
  <c r="H3" i="568"/>
  <c r="W3" i="568" s="1"/>
  <c r="H3" i="569"/>
  <c r="W3" i="569" s="1"/>
  <c r="J3" i="521"/>
  <c r="J4" i="657"/>
  <c r="J4" i="664"/>
  <c r="J4" i="65"/>
  <c r="J3" i="508"/>
  <c r="J3" i="513"/>
  <c r="J4" i="658"/>
  <c r="J3" i="66"/>
  <c r="J4" i="663"/>
  <c r="J4" i="522"/>
  <c r="J4" i="64"/>
  <c r="J3" i="632"/>
  <c r="J3" i="63"/>
  <c r="J4" i="656"/>
  <c r="J3" i="518"/>
  <c r="I3" i="513"/>
  <c r="I4" i="64"/>
  <c r="I3" i="508"/>
  <c r="I4" i="658"/>
  <c r="I4" i="656"/>
  <c r="I3" i="518"/>
  <c r="I4" i="65"/>
  <c r="I3" i="521"/>
  <c r="I3" i="66"/>
  <c r="I4" i="663"/>
  <c r="I4" i="522"/>
  <c r="I4" i="664"/>
  <c r="I3" i="632"/>
  <c r="I4" i="657"/>
  <c r="I3" i="63"/>
  <c r="C4" i="522"/>
  <c r="Y4" i="522" s="1"/>
  <c r="C3" i="518"/>
  <c r="V3" i="518" s="1"/>
  <c r="C3" i="66"/>
  <c r="V3" i="66" s="1"/>
  <c r="C3" i="508"/>
  <c r="V3" i="508" s="1"/>
  <c r="C3" i="513"/>
  <c r="V3" i="513" s="1"/>
  <c r="C4" i="658"/>
  <c r="Y4" i="658" s="1"/>
  <c r="C4" i="657"/>
  <c r="Y4" i="657" s="1"/>
  <c r="C4" i="656"/>
  <c r="Y4" i="656" s="1"/>
  <c r="C4" i="65"/>
  <c r="Y4" i="65" s="1"/>
  <c r="C3" i="63"/>
  <c r="C3" i="521"/>
  <c r="V3" i="521" s="1"/>
  <c r="C4" i="64"/>
  <c r="Y4" i="64" s="1"/>
  <c r="C4" i="664"/>
  <c r="C3" i="632"/>
  <c r="V3" i="632" s="1"/>
  <c r="C4" i="663"/>
  <c r="Y4" i="663" s="1"/>
  <c r="K4" i="522"/>
  <c r="AG4" i="522" s="1"/>
  <c r="K3" i="518"/>
  <c r="AD3" i="518" s="1"/>
  <c r="K3" i="66"/>
  <c r="AD3" i="66" s="1"/>
  <c r="M4" i="522"/>
  <c r="AI4" i="522" s="1"/>
  <c r="K3" i="521"/>
  <c r="AD3" i="521" s="1"/>
  <c r="K4" i="64"/>
  <c r="K4" i="664"/>
  <c r="K3" i="632"/>
  <c r="AD3" i="632" s="1"/>
  <c r="K3" i="63"/>
  <c r="AD3" i="63" s="1"/>
  <c r="K4" i="663"/>
  <c r="K4" i="65"/>
  <c r="K3" i="513"/>
  <c r="AD3" i="513" s="1"/>
  <c r="K4" i="658"/>
  <c r="K4" i="657"/>
  <c r="K4" i="656"/>
  <c r="K3" i="508"/>
  <c r="AD3" i="508" s="1"/>
  <c r="E3" i="578"/>
  <c r="T3" i="578" s="1"/>
  <c r="E4" i="662"/>
  <c r="W4" i="662" s="1"/>
  <c r="E3" i="579"/>
  <c r="W4" i="579" s="1"/>
  <c r="E3" i="576"/>
  <c r="T3" i="576" s="1"/>
  <c r="E4" i="661"/>
  <c r="W4" i="661" s="1"/>
  <c r="E3" i="573"/>
  <c r="E3" i="575"/>
  <c r="T3" i="575" s="1"/>
  <c r="E4" i="570"/>
  <c r="W4" i="570" s="1"/>
  <c r="E4" i="660"/>
  <c r="W4" i="660" s="1"/>
  <c r="E3" i="568"/>
  <c r="T3" i="568" s="1"/>
  <c r="E4" i="571"/>
  <c r="W4" i="571" s="1"/>
  <c r="E3" i="569"/>
  <c r="T3" i="569" s="1"/>
  <c r="E3" i="635"/>
  <c r="T3" i="635" s="1"/>
  <c r="D3" i="578"/>
  <c r="S3" i="578" s="1"/>
  <c r="D3" i="575"/>
  <c r="S3" i="575" s="1"/>
  <c r="D3" i="576"/>
  <c r="S3" i="576" s="1"/>
  <c r="D3" i="579"/>
  <c r="V4" i="579" s="1"/>
  <c r="D4" i="570"/>
  <c r="V4" i="570" s="1"/>
  <c r="D4" i="661"/>
  <c r="V4" i="661" s="1"/>
  <c r="D4" i="662"/>
  <c r="V4" i="662" s="1"/>
  <c r="D3" i="635"/>
  <c r="S3" i="635" s="1"/>
  <c r="D4" i="660"/>
  <c r="V4" i="660" s="1"/>
  <c r="D4" i="571"/>
  <c r="V4" i="571" s="1"/>
  <c r="D3" i="569"/>
  <c r="S3" i="569" s="1"/>
  <c r="D3" i="568"/>
  <c r="S3" i="568" s="1"/>
  <c r="D3" i="573"/>
  <c r="E3" i="513"/>
  <c r="E4" i="64"/>
  <c r="E3" i="508"/>
  <c r="E4" i="658"/>
  <c r="E3" i="521"/>
  <c r="E3" i="66"/>
  <c r="E4" i="522"/>
  <c r="E4" i="664"/>
  <c r="E4" i="663"/>
  <c r="E4" i="657"/>
  <c r="E3" i="632"/>
  <c r="E4" i="656"/>
  <c r="E3" i="518"/>
  <c r="E3" i="63"/>
  <c r="E4" i="65"/>
  <c r="F3" i="579"/>
  <c r="X4" i="579" s="1"/>
  <c r="F4" i="661"/>
  <c r="X4" i="661" s="1"/>
  <c r="F3" i="578"/>
  <c r="U3" i="578" s="1"/>
  <c r="F3" i="576"/>
  <c r="U3" i="576" s="1"/>
  <c r="F3" i="575"/>
  <c r="U3" i="575" s="1"/>
  <c r="F4" i="662"/>
  <c r="X4" i="662" s="1"/>
  <c r="F4" i="660"/>
  <c r="X4" i="660" s="1"/>
  <c r="F3" i="568"/>
  <c r="U3" i="568" s="1"/>
  <c r="F4" i="571"/>
  <c r="X4" i="571" s="1"/>
  <c r="F3" i="569"/>
  <c r="U3" i="569" s="1"/>
  <c r="F3" i="635"/>
  <c r="U3" i="635" s="1"/>
  <c r="F3" i="573"/>
  <c r="F4" i="570"/>
  <c r="X4" i="570" s="1"/>
  <c r="H3" i="508"/>
  <c r="H4" i="658"/>
  <c r="H4" i="656"/>
  <c r="H3" i="632"/>
  <c r="H4" i="522"/>
  <c r="H3" i="513"/>
  <c r="H4" i="657"/>
  <c r="H3" i="63"/>
  <c r="H3" i="518"/>
  <c r="H4" i="65"/>
  <c r="H3" i="66"/>
  <c r="H4" i="663"/>
  <c r="H4" i="64"/>
  <c r="H3" i="521"/>
  <c r="H4" i="664"/>
  <c r="L3" i="508"/>
  <c r="AE3" i="508" s="1"/>
  <c r="L4" i="658"/>
  <c r="L4" i="656"/>
  <c r="L3" i="632"/>
  <c r="AE3" i="632" s="1"/>
  <c r="L3" i="521"/>
  <c r="AE3" i="521" s="1"/>
  <c r="L4" i="522"/>
  <c r="L4" i="664"/>
  <c r="L3" i="63"/>
  <c r="AE3" i="63" s="1"/>
  <c r="L3" i="513"/>
  <c r="AE3" i="513" s="1"/>
  <c r="L4" i="657"/>
  <c r="L4" i="65"/>
  <c r="L4" i="64"/>
  <c r="L3" i="518"/>
  <c r="AE3" i="518" s="1"/>
  <c r="L3" i="66"/>
  <c r="AE3" i="66" s="1"/>
  <c r="G3" i="576"/>
  <c r="V3" i="576" s="1"/>
  <c r="G3" i="579"/>
  <c r="Y4" i="579" s="1"/>
  <c r="G3" i="575"/>
  <c r="V3" i="575" s="1"/>
  <c r="G4" i="662"/>
  <c r="Y4" i="662" s="1"/>
  <c r="G4" i="660"/>
  <c r="Y4" i="660" s="1"/>
  <c r="G3" i="635"/>
  <c r="V3" i="635" s="1"/>
  <c r="G4" i="571"/>
  <c r="Y4" i="571" s="1"/>
  <c r="G3" i="578"/>
  <c r="V3" i="578" s="1"/>
  <c r="G3" i="569"/>
  <c r="V3" i="569" s="1"/>
  <c r="G4" i="661"/>
  <c r="Y4" i="661" s="1"/>
  <c r="G3" i="573"/>
  <c r="G4" i="570"/>
  <c r="Y4" i="570" s="1"/>
  <c r="G3" i="568"/>
  <c r="V3" i="568" s="1"/>
  <c r="F3" i="521"/>
  <c r="F4" i="657"/>
  <c r="F4" i="664"/>
  <c r="F4" i="65"/>
  <c r="F4" i="522"/>
  <c r="F4" i="64"/>
  <c r="F4" i="663"/>
  <c r="F3" i="632"/>
  <c r="F3" i="508"/>
  <c r="F4" i="656"/>
  <c r="F3" i="518"/>
  <c r="F3" i="63"/>
  <c r="F3" i="66"/>
  <c r="F3" i="513"/>
  <c r="F4" i="658"/>
  <c r="I4" i="662"/>
  <c r="AA4" i="662" s="1"/>
  <c r="I3" i="578"/>
  <c r="X3" i="578" s="1"/>
  <c r="I3" i="579"/>
  <c r="AA4" i="579" s="1"/>
  <c r="I3" i="576"/>
  <c r="X3" i="576" s="1"/>
  <c r="I3" i="575"/>
  <c r="X3" i="575" s="1"/>
  <c r="I3" i="573"/>
  <c r="I4" i="661"/>
  <c r="AA4" i="661" s="1"/>
  <c r="I3" i="635"/>
  <c r="X3" i="635" s="1"/>
  <c r="I4" i="570"/>
  <c r="AA4" i="570" s="1"/>
  <c r="I3" i="568"/>
  <c r="X3" i="568" s="1"/>
  <c r="I3" i="569"/>
  <c r="X3" i="569" s="1"/>
  <c r="I4" i="571"/>
  <c r="AA4" i="571" s="1"/>
  <c r="I4" i="660"/>
  <c r="AA4" i="660" s="1"/>
  <c r="K3" i="576"/>
  <c r="Z3" i="576" s="1"/>
  <c r="K3" i="578"/>
  <c r="Z3" i="578" s="1"/>
  <c r="K3" i="575"/>
  <c r="Z3" i="575" s="1"/>
  <c r="K4" i="661"/>
  <c r="K4" i="660"/>
  <c r="K3" i="635"/>
  <c r="Z3" i="635" s="1"/>
  <c r="K4" i="571"/>
  <c r="K3" i="579"/>
  <c r="K4" i="662"/>
  <c r="K3" i="569"/>
  <c r="Z3" i="569" s="1"/>
  <c r="K3" i="573"/>
  <c r="K4" i="570"/>
  <c r="K3" i="568"/>
  <c r="Z3" i="568" s="1"/>
  <c r="L3" i="578"/>
  <c r="AA3" i="578" s="1"/>
  <c r="L3" i="575"/>
  <c r="AA3" i="575" s="1"/>
  <c r="L3" i="579"/>
  <c r="L3" i="576"/>
  <c r="AA3" i="576" s="1"/>
  <c r="L4" i="662"/>
  <c r="L4" i="570"/>
  <c r="L4" i="661"/>
  <c r="L3" i="573"/>
  <c r="L4" i="571"/>
  <c r="L4" i="660"/>
  <c r="L3" i="635"/>
  <c r="AA3" i="635" s="1"/>
  <c r="L3" i="568"/>
  <c r="AA3" i="568" s="1"/>
  <c r="L3" i="569"/>
  <c r="AA3" i="569" s="1"/>
  <c r="G20" i="678" l="1"/>
  <c r="G12" i="678"/>
  <c r="C12" i="678"/>
  <c r="C20" i="678"/>
  <c r="F20" i="678"/>
  <c r="F12" i="678"/>
  <c r="D12" i="676"/>
  <c r="G20" i="676"/>
  <c r="Y4" i="664"/>
  <c r="AD4" i="579"/>
  <c r="N4" i="579"/>
  <c r="G57" i="518"/>
  <c r="Y57" i="518" s="1"/>
  <c r="AA3" i="518"/>
  <c r="D57" i="518"/>
  <c r="V57" i="518" s="1"/>
  <c r="X3" i="518"/>
  <c r="D51" i="632"/>
  <c r="V51" i="632" s="1"/>
  <c r="X3" i="632"/>
  <c r="H57" i="664"/>
  <c r="AC57" i="664" s="1"/>
  <c r="AE4" i="664"/>
  <c r="H53" i="508"/>
  <c r="Z53" i="508" s="1"/>
  <c r="AB3" i="508"/>
  <c r="AF4" i="663"/>
  <c r="I58" i="663"/>
  <c r="AD58" i="663" s="1"/>
  <c r="C52" i="521"/>
  <c r="U52" i="521" s="1"/>
  <c r="W3" i="521"/>
  <c r="C53" i="508"/>
  <c r="U53" i="508" s="1"/>
  <c r="W3" i="508"/>
  <c r="F57" i="65"/>
  <c r="AA57" i="65" s="1"/>
  <c r="AC4" i="65"/>
  <c r="E56" i="63"/>
  <c r="W56" i="63" s="1"/>
  <c r="Y3" i="63"/>
  <c r="G56" i="63"/>
  <c r="Y56" i="63" s="1"/>
  <c r="AA3" i="63"/>
  <c r="AA4" i="656"/>
  <c r="D57" i="656"/>
  <c r="Y57" i="656" s="1"/>
  <c r="D57" i="657"/>
  <c r="Y57" i="657" s="1"/>
  <c r="AA4" i="657"/>
  <c r="AA4" i="64"/>
  <c r="D57" i="64"/>
  <c r="Y57" i="64" s="1"/>
  <c r="M4" i="657"/>
  <c r="AI4" i="657" s="1"/>
  <c r="AG4" i="657"/>
  <c r="AG4" i="65"/>
  <c r="M4" i="65"/>
  <c r="AI4" i="65" s="1"/>
  <c r="AG4" i="64"/>
  <c r="M4" i="64"/>
  <c r="AI4" i="64" s="1"/>
  <c r="AE4" i="522"/>
  <c r="H54" i="522"/>
  <c r="AD54" i="522" s="1"/>
  <c r="H58" i="663"/>
  <c r="AC58" i="663" s="1"/>
  <c r="AE4" i="663"/>
  <c r="H57" i="518"/>
  <c r="Z57" i="518" s="1"/>
  <c r="AB3" i="518"/>
  <c r="H57" i="64"/>
  <c r="AC57" i="64" s="1"/>
  <c r="AE4" i="64"/>
  <c r="AC3" i="66"/>
  <c r="I56" i="66"/>
  <c r="AA56" i="66" s="1"/>
  <c r="AF4" i="658"/>
  <c r="I57" i="658"/>
  <c r="AD57" i="658" s="1"/>
  <c r="I57" i="664"/>
  <c r="AD57" i="664" s="1"/>
  <c r="AF4" i="664"/>
  <c r="Z4" i="522"/>
  <c r="C54" i="522"/>
  <c r="Y54" i="522" s="1"/>
  <c r="Z4" i="663"/>
  <c r="C58" i="663"/>
  <c r="X58" i="663" s="1"/>
  <c r="Z4" i="657"/>
  <c r="C57" i="657"/>
  <c r="X57" i="657" s="1"/>
  <c r="C56" i="66"/>
  <c r="U56" i="66" s="1"/>
  <c r="W3" i="66"/>
  <c r="C57" i="518"/>
  <c r="U57" i="518" s="1"/>
  <c r="W3" i="518"/>
  <c r="W3" i="632"/>
  <c r="C51" i="632"/>
  <c r="U51" i="632" s="1"/>
  <c r="F57" i="656"/>
  <c r="AA57" i="656" s="1"/>
  <c r="AC4" i="656"/>
  <c r="Z3" i="508"/>
  <c r="F53" i="508"/>
  <c r="X53" i="508" s="1"/>
  <c r="F57" i="664"/>
  <c r="AA57" i="664" s="1"/>
  <c r="AC4" i="664"/>
  <c r="AC4" i="522"/>
  <c r="F54" i="522"/>
  <c r="AB54" i="522" s="1"/>
  <c r="N4" i="570"/>
  <c r="AF4" i="570" s="1"/>
  <c r="AD4" i="570"/>
  <c r="AB4" i="658"/>
  <c r="E57" i="658"/>
  <c r="Z57" i="658" s="1"/>
  <c r="E57" i="657"/>
  <c r="Z57" i="657" s="1"/>
  <c r="AB4" i="657"/>
  <c r="AA4" i="522"/>
  <c r="D54" i="522"/>
  <c r="Z54" i="522" s="1"/>
  <c r="AB3" i="521"/>
  <c r="H52" i="521"/>
  <c r="Z52" i="521" s="1"/>
  <c r="I57" i="518"/>
  <c r="AA57" i="518" s="1"/>
  <c r="AC3" i="518"/>
  <c r="Z4" i="65"/>
  <c r="C57" i="65"/>
  <c r="X57" i="65" s="1"/>
  <c r="Z3" i="632"/>
  <c r="F51" i="632"/>
  <c r="X51" i="632" s="1"/>
  <c r="AC4" i="660"/>
  <c r="M4" i="660"/>
  <c r="AE4" i="660" s="1"/>
  <c r="E58" i="663"/>
  <c r="Z58" i="663" s="1"/>
  <c r="AB4" i="663"/>
  <c r="AH4" i="64"/>
  <c r="N4" i="64"/>
  <c r="AJ4" i="64" s="1"/>
  <c r="M4" i="661"/>
  <c r="AE4" i="661" s="1"/>
  <c r="AC4" i="661"/>
  <c r="E57" i="64"/>
  <c r="Z57" i="64" s="1"/>
  <c r="AB4" i="64"/>
  <c r="AD4" i="657"/>
  <c r="G57" i="657"/>
  <c r="AB57" i="657" s="1"/>
  <c r="AA3" i="508"/>
  <c r="G53" i="508"/>
  <c r="Y53" i="508" s="1"/>
  <c r="D58" i="663"/>
  <c r="Y58" i="663" s="1"/>
  <c r="AA4" i="663"/>
  <c r="D56" i="66"/>
  <c r="V56" i="66" s="1"/>
  <c r="X3" i="66"/>
  <c r="AH4" i="663"/>
  <c r="AG4" i="658"/>
  <c r="M4" i="658"/>
  <c r="AI4" i="658" s="1"/>
  <c r="M4" i="664"/>
  <c r="AI4" i="664" s="1"/>
  <c r="AG4" i="664"/>
  <c r="V3" i="63"/>
  <c r="C21" i="665"/>
  <c r="C29" i="665" s="1"/>
  <c r="C36" i="665" s="1"/>
  <c r="H56" i="63"/>
  <c r="Z56" i="63" s="1"/>
  <c r="AB3" i="63"/>
  <c r="H56" i="66"/>
  <c r="Z56" i="66" s="1"/>
  <c r="AB3" i="66"/>
  <c r="H57" i="656"/>
  <c r="AC57" i="656" s="1"/>
  <c r="AE4" i="656"/>
  <c r="I56" i="63"/>
  <c r="AA56" i="63" s="1"/>
  <c r="AC3" i="63"/>
  <c r="I57" i="64"/>
  <c r="AD57" i="64" s="1"/>
  <c r="AF4" i="64"/>
  <c r="I52" i="513"/>
  <c r="AA52" i="513" s="1"/>
  <c r="AC3" i="513"/>
  <c r="I57" i="657"/>
  <c r="AD57" i="657" s="1"/>
  <c r="AF4" i="657"/>
  <c r="C57" i="64"/>
  <c r="X57" i="64" s="1"/>
  <c r="Z4" i="64"/>
  <c r="C57" i="656"/>
  <c r="X57" i="656" s="1"/>
  <c r="Z4" i="656"/>
  <c r="AC4" i="657"/>
  <c r="F57" i="657"/>
  <c r="AA57" i="657" s="1"/>
  <c r="Z3" i="66"/>
  <c r="F56" i="66"/>
  <c r="X56" i="66" s="1"/>
  <c r="AD4" i="571"/>
  <c r="N4" i="571"/>
  <c r="AF4" i="571" s="1"/>
  <c r="AC4" i="570"/>
  <c r="M4" i="570"/>
  <c r="AE4" i="570" s="1"/>
  <c r="AB4" i="656"/>
  <c r="E57" i="656"/>
  <c r="Z57" i="656" s="1"/>
  <c r="AH4" i="657"/>
  <c r="N4" i="657"/>
  <c r="AJ4" i="657" s="1"/>
  <c r="N4" i="658"/>
  <c r="AJ4" i="658" s="1"/>
  <c r="AH4" i="658"/>
  <c r="AA3" i="521"/>
  <c r="G52" i="521"/>
  <c r="Y52" i="521" s="1"/>
  <c r="AD4" i="663"/>
  <c r="G58" i="663"/>
  <c r="AB58" i="663" s="1"/>
  <c r="G57" i="656"/>
  <c r="AB57" i="656" s="1"/>
  <c r="AD4" i="656"/>
  <c r="X3" i="521"/>
  <c r="D52" i="521"/>
  <c r="V52" i="521" s="1"/>
  <c r="D53" i="508"/>
  <c r="V53" i="508" s="1"/>
  <c r="X3" i="508"/>
  <c r="M4" i="656"/>
  <c r="AI4" i="656" s="1"/>
  <c r="AG4" i="656"/>
  <c r="H57" i="65"/>
  <c r="AC57" i="65" s="1"/>
  <c r="AE4" i="65"/>
  <c r="I57" i="65"/>
  <c r="AD57" i="65" s="1"/>
  <c r="AF4" i="65"/>
  <c r="F56" i="63"/>
  <c r="X56" i="63" s="1"/>
  <c r="Z3" i="63"/>
  <c r="F52" i="513"/>
  <c r="X52" i="513" s="1"/>
  <c r="Z3" i="513"/>
  <c r="AD4" i="662"/>
  <c r="N4" i="662"/>
  <c r="AF4" i="662" s="1"/>
  <c r="M4" i="662"/>
  <c r="AE4" i="662" s="1"/>
  <c r="AC4" i="662"/>
  <c r="Y3" i="66"/>
  <c r="E56" i="66"/>
  <c r="W56" i="66" s="1"/>
  <c r="E53" i="508"/>
  <c r="W53" i="508" s="1"/>
  <c r="Y3" i="508"/>
  <c r="E52" i="521"/>
  <c r="W52" i="521" s="1"/>
  <c r="Y3" i="521"/>
  <c r="AH4" i="522"/>
  <c r="N4" i="522"/>
  <c r="AJ4" i="522" s="1"/>
  <c r="AD4" i="664"/>
  <c r="G57" i="664"/>
  <c r="AB57" i="664" s="1"/>
  <c r="G56" i="66"/>
  <c r="Y56" i="66" s="1"/>
  <c r="AA3" i="66"/>
  <c r="G54" i="522"/>
  <c r="AC54" i="522" s="1"/>
  <c r="AD4" i="522"/>
  <c r="G57" i="658"/>
  <c r="AB57" i="658" s="1"/>
  <c r="AD4" i="658"/>
  <c r="N4" i="660"/>
  <c r="AF4" i="660" s="1"/>
  <c r="AD4" i="660"/>
  <c r="AC4" i="579"/>
  <c r="M4" i="579"/>
  <c r="E57" i="518"/>
  <c r="W57" i="518" s="1"/>
  <c r="Y3" i="518"/>
  <c r="E51" i="632"/>
  <c r="W51" i="632" s="1"/>
  <c r="Y3" i="632"/>
  <c r="E57" i="65"/>
  <c r="Z57" i="65" s="1"/>
  <c r="AB4" i="65"/>
  <c r="AH4" i="65"/>
  <c r="N4" i="65"/>
  <c r="AJ4" i="65" s="1"/>
  <c r="D57" i="65"/>
  <c r="Y57" i="65" s="1"/>
  <c r="AA4" i="65"/>
  <c r="N4" i="661"/>
  <c r="AF4" i="661" s="1"/>
  <c r="AD4" i="661"/>
  <c r="M4" i="571"/>
  <c r="AE4" i="571" s="1"/>
  <c r="AC4" i="571"/>
  <c r="Y3" i="513"/>
  <c r="E52" i="513"/>
  <c r="W52" i="513" s="1"/>
  <c r="E54" i="522"/>
  <c r="AA54" i="522" s="1"/>
  <c r="AB4" i="522"/>
  <c r="E57" i="664"/>
  <c r="Z57" i="664" s="1"/>
  <c r="AB4" i="664"/>
  <c r="AH4" i="664"/>
  <c r="N4" i="664"/>
  <c r="AJ4" i="664" s="1"/>
  <c r="N4" i="656"/>
  <c r="AJ4" i="656" s="1"/>
  <c r="AH4" i="656"/>
  <c r="AD4" i="64"/>
  <c r="G57" i="64"/>
  <c r="AB57" i="64" s="1"/>
  <c r="AD4" i="65"/>
  <c r="G57" i="65"/>
  <c r="AB57" i="65" s="1"/>
  <c r="G52" i="513"/>
  <c r="Y52" i="513" s="1"/>
  <c r="AA3" i="513"/>
  <c r="AA3" i="632"/>
  <c r="G51" i="632"/>
  <c r="Y51" i="632" s="1"/>
  <c r="D56" i="63"/>
  <c r="V56" i="63" s="1"/>
  <c r="X3" i="63"/>
  <c r="D57" i="664"/>
  <c r="Y57" i="664" s="1"/>
  <c r="AA4" i="664"/>
  <c r="D57" i="658"/>
  <c r="Y57" i="658" s="1"/>
  <c r="AA4" i="658"/>
  <c r="D52" i="513"/>
  <c r="V52" i="513" s="1"/>
  <c r="X3" i="513"/>
  <c r="AI4" i="663"/>
  <c r="N4" i="663"/>
  <c r="AK4" i="663" s="1"/>
  <c r="H57" i="657"/>
  <c r="AC57" i="657" s="1"/>
  <c r="AE4" i="657"/>
  <c r="H51" i="632"/>
  <c r="Z51" i="632" s="1"/>
  <c r="AB3" i="632"/>
  <c r="H57" i="658"/>
  <c r="AC57" i="658" s="1"/>
  <c r="AE4" i="658"/>
  <c r="H52" i="513"/>
  <c r="Z52" i="513" s="1"/>
  <c r="AB3" i="513"/>
  <c r="AF4" i="656"/>
  <c r="I57" i="656"/>
  <c r="AD57" i="656" s="1"/>
  <c r="AC3" i="632"/>
  <c r="I51" i="632"/>
  <c r="AA51" i="632" s="1"/>
  <c r="I54" i="522"/>
  <c r="AE54" i="522" s="1"/>
  <c r="AF4" i="522"/>
  <c r="I53" i="508"/>
  <c r="AA53" i="508" s="1"/>
  <c r="AC3" i="508"/>
  <c r="I52" i="521"/>
  <c r="AA52" i="521" s="1"/>
  <c r="AC3" i="521"/>
  <c r="Z4" i="664"/>
  <c r="C57" i="664"/>
  <c r="X57" i="664" s="1"/>
  <c r="W3" i="63"/>
  <c r="C56" i="63"/>
  <c r="U56" i="63" s="1"/>
  <c r="C52" i="513"/>
  <c r="U52" i="513" s="1"/>
  <c r="W3" i="513"/>
  <c r="C57" i="658"/>
  <c r="X57" i="658" s="1"/>
  <c r="Z4" i="658"/>
  <c r="AC4" i="64"/>
  <c r="F57" i="64"/>
  <c r="AA57" i="64" s="1"/>
  <c r="AC4" i="663"/>
  <c r="F58" i="663"/>
  <c r="AA58" i="663" s="1"/>
  <c r="F57" i="658"/>
  <c r="AA57" i="658" s="1"/>
  <c r="AC4" i="658"/>
  <c r="F52" i="521"/>
  <c r="X52" i="521" s="1"/>
  <c r="Z3" i="521"/>
  <c r="Z3" i="518"/>
  <c r="F57" i="518"/>
  <c r="X57" i="518" s="1"/>
  <c r="F12" i="667" l="1"/>
  <c r="F28" i="667" s="1"/>
  <c r="F20" i="667"/>
  <c r="F36" i="667" s="1"/>
  <c r="C20" i="667"/>
  <c r="C36" i="667" s="1"/>
  <c r="C12" i="667"/>
  <c r="C28" i="667" s="1"/>
  <c r="G20" i="667"/>
  <c r="G36" i="667" s="1"/>
  <c r="G12" i="667"/>
  <c r="G28" i="667" s="1"/>
  <c r="E20" i="667"/>
  <c r="E36" i="667" s="1"/>
  <c r="E12" i="667"/>
  <c r="E28" i="667" s="1"/>
  <c r="D12" i="667"/>
  <c r="D28" i="667" s="1"/>
  <c r="D20" i="667"/>
  <c r="D36" i="667" s="1"/>
  <c r="D20" i="676"/>
  <c r="E20" i="676"/>
  <c r="E12" i="676"/>
  <c r="F20" i="676"/>
  <c r="F12" i="676"/>
  <c r="C20" i="676"/>
  <c r="C12" i="676"/>
  <c r="G12" i="676"/>
  <c r="M4" i="663"/>
  <c r="AJ4" i="663" s="1"/>
  <c r="D21" i="665"/>
  <c r="D29" i="665" s="1"/>
  <c r="D36" i="665" s="1"/>
  <c r="G21" i="665"/>
  <c r="G29" i="665" s="1"/>
  <c r="G36" i="665" s="1"/>
  <c r="F21" i="665"/>
  <c r="F29" i="665" s="1"/>
  <c r="F36" i="665" s="1"/>
  <c r="E21" i="665"/>
  <c r="E29" i="665" s="1"/>
  <c r="E36" i="6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Landström, Anders</author>
  </authors>
  <commentList>
    <comment ref="Y59" authorId="0" shapeId="0" xr:uid="{00000000-0006-0000-0A00-000001000000}">
      <text>
        <r>
          <rPr>
            <b/>
            <sz val="9"/>
            <color indexed="81"/>
            <rFont val="Tahoma"/>
            <family val="2"/>
          </rPr>
          <t>Rounding due to other restatements</t>
        </r>
      </text>
    </comment>
    <comment ref="Z59" authorId="0" shapeId="0" xr:uid="{00000000-0006-0000-0A00-000002000000}">
      <text>
        <r>
          <rPr>
            <b/>
            <sz val="9"/>
            <color indexed="81"/>
            <rFont val="Tahoma"/>
            <family val="2"/>
          </rPr>
          <t>Rounding due to other restatements</t>
        </r>
      </text>
    </comment>
    <comment ref="X60" authorId="0" shapeId="0" xr:uid="{00000000-0006-0000-0A00-000003000000}">
      <text>
        <r>
          <rPr>
            <b/>
            <sz val="9"/>
            <color indexed="81"/>
            <rFont val="Tahoma"/>
            <family val="2"/>
          </rPr>
          <t>Swapback restatement</t>
        </r>
      </text>
    </comment>
    <comment ref="X61" authorId="0" shapeId="0" xr:uid="{00000000-0006-0000-0A00-000004000000}">
      <text>
        <r>
          <rPr>
            <b/>
            <sz val="9"/>
            <color indexed="81"/>
            <rFont val="Tahoma"/>
            <family val="2"/>
          </rPr>
          <t>Restated FX allocations</t>
        </r>
      </text>
    </comment>
    <comment ref="Y61" authorId="0" shapeId="0" xr:uid="{00000000-0006-0000-0A00-000005000000}">
      <text>
        <r>
          <rPr>
            <b/>
            <sz val="9"/>
            <color indexed="81"/>
            <rFont val="Tahoma"/>
            <family val="2"/>
          </rPr>
          <t>Restated FX allocations</t>
        </r>
      </text>
    </comment>
    <comment ref="Z61" authorId="0" shapeId="0" xr:uid="{00000000-0006-0000-0A00-000006000000}">
      <text>
        <r>
          <rPr>
            <b/>
            <sz val="9"/>
            <color indexed="81"/>
            <rFont val="Tahoma"/>
            <family val="2"/>
          </rPr>
          <t>Restated FX allocations</t>
        </r>
      </text>
    </comment>
    <comment ref="AA61" authorId="0" shapeId="0" xr:uid="{00000000-0006-0000-0A00-000007000000}">
      <text>
        <r>
          <rPr>
            <b/>
            <sz val="9"/>
            <color indexed="81"/>
            <rFont val="Tahoma"/>
            <family val="2"/>
          </rPr>
          <t>Restated FX allocations</t>
        </r>
      </text>
    </comment>
    <comment ref="AB61" authorId="0" shapeId="0" xr:uid="{00000000-0006-0000-0A00-000008000000}">
      <text>
        <r>
          <rPr>
            <b/>
            <sz val="9"/>
            <color indexed="81"/>
            <rFont val="Tahoma"/>
            <family val="2"/>
          </rPr>
          <t>Restated FX allocations</t>
        </r>
      </text>
    </comment>
    <comment ref="AC61" authorId="0" shapeId="0" xr:uid="{00000000-0006-0000-0A00-000009000000}">
      <text>
        <r>
          <rPr>
            <b/>
            <sz val="9"/>
            <color indexed="81"/>
            <rFont val="Tahoma"/>
            <family val="2"/>
          </rPr>
          <t>Restated FX allocations</t>
        </r>
      </text>
    </comment>
    <comment ref="AD61" authorId="0" shapeId="0" xr:uid="{00000000-0006-0000-0A00-00000A000000}">
      <text>
        <r>
          <rPr>
            <b/>
            <sz val="9"/>
            <color indexed="81"/>
            <rFont val="Tahoma"/>
            <family val="2"/>
          </rPr>
          <t>Restated FX allocations</t>
        </r>
      </text>
    </comment>
    <comment ref="Z62" authorId="0" shapeId="0" xr:uid="{00000000-0006-0000-0A00-00000B000000}">
      <text>
        <r>
          <rPr>
            <b/>
            <sz val="9"/>
            <color indexed="81"/>
            <rFont val="Tahoma"/>
            <family val="2"/>
          </rPr>
          <t>Restated Nets income</t>
        </r>
      </text>
    </comment>
    <comment ref="AA62" authorId="0" shapeId="0" xr:uid="{00000000-0006-0000-0A00-00000C000000}">
      <text>
        <r>
          <rPr>
            <b/>
            <sz val="9"/>
            <color indexed="81"/>
            <rFont val="Tahoma"/>
            <family val="2"/>
          </rPr>
          <t>Restated Nets income</t>
        </r>
      </text>
    </comment>
    <comment ref="AB62" authorId="0" shapeId="0" xr:uid="{00000000-0006-0000-0A00-00000D000000}">
      <text>
        <r>
          <rPr>
            <b/>
            <sz val="9"/>
            <color indexed="81"/>
            <rFont val="Tahoma"/>
            <family val="2"/>
          </rPr>
          <t>Restated Nets income</t>
        </r>
      </text>
    </comment>
    <comment ref="AC62" authorId="0" shapeId="0" xr:uid="{00000000-0006-0000-0A00-00000E000000}">
      <text>
        <r>
          <rPr>
            <b/>
            <sz val="9"/>
            <color indexed="81"/>
            <rFont val="Tahoma"/>
            <family val="2"/>
          </rPr>
          <t>Restated Nets income</t>
        </r>
      </text>
    </comment>
    <comment ref="AD62" authorId="0" shapeId="0" xr:uid="{00000000-0006-0000-0A00-00000F000000}">
      <text>
        <r>
          <rPr>
            <b/>
            <sz val="9"/>
            <color indexed="81"/>
            <rFont val="Tahoma"/>
            <family val="2"/>
          </rPr>
          <t>Restated Nets income</t>
        </r>
      </text>
    </comment>
    <comment ref="X82" authorId="0" shapeId="0" xr:uid="{00000000-0006-0000-0A00-000010000000}">
      <text>
        <r>
          <rPr>
            <b/>
            <sz val="9"/>
            <color indexed="81"/>
            <rFont val="Tahoma"/>
            <family val="2"/>
          </rPr>
          <t>Changed segmentation in Banking Norway</t>
        </r>
      </text>
    </comment>
    <comment ref="Y82" authorId="0" shapeId="0" xr:uid="{00000000-0006-0000-0A00-000011000000}">
      <text>
        <r>
          <rPr>
            <b/>
            <sz val="9"/>
            <color indexed="81"/>
            <rFont val="Tahoma"/>
            <family val="2"/>
          </rPr>
          <t>Changed segmentation in Banking Norway</t>
        </r>
      </text>
    </comment>
    <comment ref="Z82" authorId="0" shapeId="0" xr:uid="{00000000-0006-0000-0A00-000012000000}">
      <text>
        <r>
          <rPr>
            <b/>
            <sz val="9"/>
            <color indexed="81"/>
            <rFont val="Tahoma"/>
            <family val="2"/>
          </rPr>
          <t>Changed segmentation in Banking Norway</t>
        </r>
      </text>
    </comment>
    <comment ref="AA82" authorId="0" shapeId="0" xr:uid="{00000000-0006-0000-0A00-000013000000}">
      <text>
        <r>
          <rPr>
            <b/>
            <sz val="9"/>
            <color indexed="81"/>
            <rFont val="Tahoma"/>
            <family val="2"/>
          </rPr>
          <t>Changed segmentation in Banking Norway</t>
        </r>
      </text>
    </comment>
    <comment ref="AB82" authorId="0" shapeId="0" xr:uid="{00000000-0006-0000-0A00-000014000000}">
      <text>
        <r>
          <rPr>
            <b/>
            <sz val="9"/>
            <color indexed="81"/>
            <rFont val="Tahoma"/>
            <family val="2"/>
          </rPr>
          <t>Changed segmentation in Banking Norway</t>
        </r>
      </text>
    </comment>
    <comment ref="AC82" authorId="0" shapeId="0" xr:uid="{00000000-0006-0000-0A00-000015000000}">
      <text>
        <r>
          <rPr>
            <b/>
            <sz val="9"/>
            <color indexed="81"/>
            <rFont val="Tahoma"/>
            <family val="2"/>
          </rPr>
          <t>Changed segmentation in Banking Norway</t>
        </r>
      </text>
    </comment>
    <comment ref="AD82" authorId="0" shapeId="0" xr:uid="{00000000-0006-0000-0A00-000016000000}">
      <text>
        <r>
          <rPr>
            <b/>
            <sz val="9"/>
            <color indexed="81"/>
            <rFont val="Tahoma"/>
            <family val="2"/>
          </rPr>
          <t>Changed segmentation in Banking Norway</t>
        </r>
      </text>
    </comment>
    <comment ref="X83" authorId="0" shapeId="0" xr:uid="{00000000-0006-0000-0A00-000017000000}">
      <text>
        <r>
          <rPr>
            <b/>
            <sz val="9"/>
            <color indexed="81"/>
            <rFont val="Tahoma"/>
            <family val="2"/>
          </rPr>
          <t>Changed segmentation in Banking Norway</t>
        </r>
      </text>
    </comment>
    <comment ref="Y83" authorId="0" shapeId="0" xr:uid="{00000000-0006-0000-0A00-000018000000}">
      <text>
        <r>
          <rPr>
            <b/>
            <sz val="9"/>
            <color indexed="81"/>
            <rFont val="Tahoma"/>
            <family val="2"/>
          </rPr>
          <t>Changed segmentation in Banking Norway</t>
        </r>
      </text>
    </comment>
    <comment ref="Z83" authorId="0" shapeId="0" xr:uid="{00000000-0006-0000-0A00-000019000000}">
      <text>
        <r>
          <rPr>
            <b/>
            <sz val="9"/>
            <color indexed="81"/>
            <rFont val="Tahoma"/>
            <family val="2"/>
          </rPr>
          <t>Changed segmentation in Banking Norway</t>
        </r>
      </text>
    </comment>
    <comment ref="AA83" authorId="0" shapeId="0" xr:uid="{00000000-0006-0000-0A00-00001A000000}">
      <text>
        <r>
          <rPr>
            <b/>
            <sz val="9"/>
            <color indexed="81"/>
            <rFont val="Tahoma"/>
            <family val="2"/>
          </rPr>
          <t>Changed segmentation in Banking Norway</t>
        </r>
      </text>
    </comment>
    <comment ref="AB83" authorId="0" shapeId="0" xr:uid="{00000000-0006-0000-0A00-00001B000000}">
      <text>
        <r>
          <rPr>
            <b/>
            <sz val="9"/>
            <color indexed="81"/>
            <rFont val="Tahoma"/>
            <family val="2"/>
          </rPr>
          <t>Changed segmentation in Banking Norway</t>
        </r>
      </text>
    </comment>
    <comment ref="AC83" authorId="0" shapeId="0" xr:uid="{00000000-0006-0000-0A00-00001C000000}">
      <text>
        <r>
          <rPr>
            <b/>
            <sz val="9"/>
            <color indexed="81"/>
            <rFont val="Tahoma"/>
            <family val="2"/>
          </rPr>
          <t>Changed segmentation in Banking Norway</t>
        </r>
      </text>
    </comment>
    <comment ref="AD83" authorId="0" shapeId="0" xr:uid="{00000000-0006-0000-0A00-00001D000000}">
      <text>
        <r>
          <rPr>
            <b/>
            <sz val="9"/>
            <color indexed="81"/>
            <rFont val="Tahoma"/>
            <family val="2"/>
          </rPr>
          <t>Changed segmentation in Banking Norway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Kempe, Caroline</author>
  </authors>
  <commentList>
    <comment ref="S74" authorId="0" shapeId="0" xr:uid="{00000000-0006-0000-0C00-000001000000}">
      <text>
        <r>
          <rPr>
            <b/>
            <sz val="9"/>
            <color indexed="81"/>
            <rFont val="Tahoma"/>
            <family val="2"/>
          </rPr>
          <t>Kempe, Caroline:</t>
        </r>
        <r>
          <rPr>
            <sz val="9"/>
            <color indexed="81"/>
            <rFont val="Tahoma"/>
            <family val="2"/>
          </rPr>
          <t xml:space="preserve">
FTE change due to corrected sourcing.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Landström, Anders</author>
  </authors>
  <commentList>
    <comment ref="Y58" authorId="0" shapeId="0" xr:uid="{00000000-0006-0000-1200-000001000000}">
      <text>
        <r>
          <rPr>
            <b/>
            <sz val="9"/>
            <color indexed="81"/>
            <rFont val="Tahoma"/>
            <family val="2"/>
          </rPr>
          <t>Rounding due to other restatements</t>
        </r>
      </text>
    </comment>
    <comment ref="Z58" authorId="0" shapeId="0" xr:uid="{00000000-0006-0000-1200-000002000000}">
      <text>
        <r>
          <rPr>
            <b/>
            <sz val="9"/>
            <color indexed="81"/>
            <rFont val="Tahoma"/>
            <family val="2"/>
          </rPr>
          <t>Rounding due to other restatements</t>
        </r>
      </text>
    </comment>
    <comment ref="X59" authorId="0" shapeId="0" xr:uid="{00000000-0006-0000-1200-000003000000}">
      <text>
        <r>
          <rPr>
            <b/>
            <sz val="9"/>
            <color indexed="81"/>
            <rFont val="Tahoma"/>
            <family val="2"/>
          </rPr>
          <t>Swapback restatement</t>
        </r>
      </text>
    </comment>
    <comment ref="X60" authorId="0" shapeId="0" xr:uid="{00000000-0006-0000-1200-000004000000}">
      <text>
        <r>
          <rPr>
            <b/>
            <sz val="9"/>
            <color indexed="81"/>
            <rFont val="Tahoma"/>
            <family val="2"/>
          </rPr>
          <t>Restated FX allocations</t>
        </r>
      </text>
    </comment>
    <comment ref="Y60" authorId="0" shapeId="0" xr:uid="{00000000-0006-0000-1200-000005000000}">
      <text>
        <r>
          <rPr>
            <b/>
            <sz val="9"/>
            <color indexed="81"/>
            <rFont val="Tahoma"/>
            <family val="2"/>
          </rPr>
          <t>Restated FX allocations</t>
        </r>
      </text>
    </comment>
    <comment ref="Z60" authorId="0" shapeId="0" xr:uid="{00000000-0006-0000-1200-000006000000}">
      <text>
        <r>
          <rPr>
            <b/>
            <sz val="9"/>
            <color indexed="81"/>
            <rFont val="Tahoma"/>
            <family val="2"/>
          </rPr>
          <t>Restated FX allocations</t>
        </r>
      </text>
    </comment>
    <comment ref="AA60" authorId="0" shapeId="0" xr:uid="{00000000-0006-0000-1200-000007000000}">
      <text>
        <r>
          <rPr>
            <b/>
            <sz val="9"/>
            <color indexed="81"/>
            <rFont val="Tahoma"/>
            <family val="2"/>
          </rPr>
          <t>Restated FX allocations</t>
        </r>
      </text>
    </comment>
    <comment ref="AB60" authorId="0" shapeId="0" xr:uid="{00000000-0006-0000-1200-000008000000}">
      <text>
        <r>
          <rPr>
            <b/>
            <sz val="9"/>
            <color indexed="81"/>
            <rFont val="Tahoma"/>
            <family val="2"/>
          </rPr>
          <t>Restated FX allocations</t>
        </r>
      </text>
    </comment>
    <comment ref="AC60" authorId="0" shapeId="0" xr:uid="{00000000-0006-0000-1200-000009000000}">
      <text>
        <r>
          <rPr>
            <b/>
            <sz val="9"/>
            <color indexed="81"/>
            <rFont val="Tahoma"/>
            <family val="2"/>
          </rPr>
          <t>Restated FX allocations</t>
        </r>
      </text>
    </comment>
    <comment ref="AD60" authorId="0" shapeId="0" xr:uid="{00000000-0006-0000-1200-00000A000000}">
      <text>
        <r>
          <rPr>
            <b/>
            <sz val="9"/>
            <color indexed="81"/>
            <rFont val="Tahoma"/>
            <family val="2"/>
          </rPr>
          <t>Restated FX allocations</t>
        </r>
      </text>
    </comment>
    <comment ref="Z61" authorId="0" shapeId="0" xr:uid="{00000000-0006-0000-1200-00000B000000}">
      <text>
        <r>
          <rPr>
            <b/>
            <sz val="9"/>
            <color indexed="81"/>
            <rFont val="Tahoma"/>
            <family val="2"/>
          </rPr>
          <t>Restated Nets income</t>
        </r>
      </text>
    </comment>
    <comment ref="AA61" authorId="0" shapeId="0" xr:uid="{00000000-0006-0000-1200-00000C000000}">
      <text>
        <r>
          <rPr>
            <b/>
            <sz val="9"/>
            <color indexed="81"/>
            <rFont val="Tahoma"/>
            <family val="2"/>
          </rPr>
          <t>Restated Nets income</t>
        </r>
      </text>
    </comment>
    <comment ref="AB61" authorId="0" shapeId="0" xr:uid="{00000000-0006-0000-1200-00000D000000}">
      <text>
        <r>
          <rPr>
            <b/>
            <sz val="9"/>
            <color indexed="81"/>
            <rFont val="Tahoma"/>
            <family val="2"/>
          </rPr>
          <t>Restated Nets income</t>
        </r>
      </text>
    </comment>
    <comment ref="AC61" authorId="0" shapeId="0" xr:uid="{00000000-0006-0000-1200-00000E000000}">
      <text>
        <r>
          <rPr>
            <b/>
            <sz val="9"/>
            <color indexed="81"/>
            <rFont val="Tahoma"/>
            <family val="2"/>
          </rPr>
          <t>Restated Nets income</t>
        </r>
      </text>
    </comment>
    <comment ref="AD61" authorId="0" shapeId="0" xr:uid="{00000000-0006-0000-1200-00000F000000}">
      <text>
        <r>
          <rPr>
            <b/>
            <sz val="9"/>
            <color indexed="81"/>
            <rFont val="Tahoma"/>
            <family val="2"/>
          </rPr>
          <t>Restated Nets income</t>
        </r>
      </text>
    </comment>
    <comment ref="X81" authorId="0" shapeId="0" xr:uid="{00000000-0006-0000-1200-000010000000}">
      <text>
        <r>
          <rPr>
            <b/>
            <sz val="9"/>
            <color indexed="81"/>
            <rFont val="Tahoma"/>
            <family val="2"/>
          </rPr>
          <t>Changed segmentation in Banking Norway</t>
        </r>
      </text>
    </comment>
    <comment ref="Y81" authorId="0" shapeId="0" xr:uid="{00000000-0006-0000-1200-000011000000}">
      <text>
        <r>
          <rPr>
            <b/>
            <sz val="9"/>
            <color indexed="81"/>
            <rFont val="Tahoma"/>
            <family val="2"/>
          </rPr>
          <t>Changed segmentation in Banking Norway</t>
        </r>
      </text>
    </comment>
    <comment ref="Z81" authorId="0" shapeId="0" xr:uid="{00000000-0006-0000-1200-000012000000}">
      <text>
        <r>
          <rPr>
            <b/>
            <sz val="9"/>
            <color indexed="81"/>
            <rFont val="Tahoma"/>
            <family val="2"/>
          </rPr>
          <t>Changed segmentation in Banking Norway</t>
        </r>
      </text>
    </comment>
    <comment ref="AA81" authorId="0" shapeId="0" xr:uid="{00000000-0006-0000-1200-000013000000}">
      <text>
        <r>
          <rPr>
            <b/>
            <sz val="9"/>
            <color indexed="81"/>
            <rFont val="Tahoma"/>
            <family val="2"/>
          </rPr>
          <t>Changed segmentation in Banking Norway</t>
        </r>
      </text>
    </comment>
    <comment ref="AB81" authorId="0" shapeId="0" xr:uid="{00000000-0006-0000-1200-000014000000}">
      <text>
        <r>
          <rPr>
            <b/>
            <sz val="9"/>
            <color indexed="81"/>
            <rFont val="Tahoma"/>
            <family val="2"/>
          </rPr>
          <t>Changed segmentation in Banking Norway</t>
        </r>
      </text>
    </comment>
    <comment ref="AC81" authorId="0" shapeId="0" xr:uid="{00000000-0006-0000-1200-000015000000}">
      <text>
        <r>
          <rPr>
            <b/>
            <sz val="9"/>
            <color indexed="81"/>
            <rFont val="Tahoma"/>
            <family val="2"/>
          </rPr>
          <t>Changed segmentation in Banking Norway</t>
        </r>
      </text>
    </comment>
    <comment ref="AD81" authorId="0" shapeId="0" xr:uid="{00000000-0006-0000-1200-000016000000}">
      <text>
        <r>
          <rPr>
            <b/>
            <sz val="9"/>
            <color indexed="81"/>
            <rFont val="Tahoma"/>
            <family val="2"/>
          </rPr>
          <t>Changed segmentation in Banking Norway</t>
        </r>
      </text>
    </comment>
    <comment ref="X82" authorId="0" shapeId="0" xr:uid="{00000000-0006-0000-1200-000017000000}">
      <text>
        <r>
          <rPr>
            <b/>
            <sz val="9"/>
            <color indexed="81"/>
            <rFont val="Tahoma"/>
            <family val="2"/>
          </rPr>
          <t>Changed segmentation in Banking Norway</t>
        </r>
      </text>
    </comment>
    <comment ref="Y82" authorId="0" shapeId="0" xr:uid="{00000000-0006-0000-1200-000018000000}">
      <text>
        <r>
          <rPr>
            <b/>
            <sz val="9"/>
            <color indexed="81"/>
            <rFont val="Tahoma"/>
            <family val="2"/>
          </rPr>
          <t>Changed segmentation in Banking Norway</t>
        </r>
      </text>
    </comment>
    <comment ref="Z82" authorId="0" shapeId="0" xr:uid="{00000000-0006-0000-1200-000019000000}">
      <text>
        <r>
          <rPr>
            <b/>
            <sz val="9"/>
            <color indexed="81"/>
            <rFont val="Tahoma"/>
            <family val="2"/>
          </rPr>
          <t>Changed segmentation in Banking Norway</t>
        </r>
      </text>
    </comment>
    <comment ref="AA82" authorId="0" shapeId="0" xr:uid="{00000000-0006-0000-1200-00001A000000}">
      <text>
        <r>
          <rPr>
            <b/>
            <sz val="9"/>
            <color indexed="81"/>
            <rFont val="Tahoma"/>
            <family val="2"/>
          </rPr>
          <t>Changed segmentation in Banking Norway</t>
        </r>
      </text>
    </comment>
    <comment ref="AB82" authorId="0" shapeId="0" xr:uid="{00000000-0006-0000-1200-00001B000000}">
      <text>
        <r>
          <rPr>
            <b/>
            <sz val="9"/>
            <color indexed="81"/>
            <rFont val="Tahoma"/>
            <family val="2"/>
          </rPr>
          <t>Changed segmentation in Banking Norway</t>
        </r>
      </text>
    </comment>
    <comment ref="AC82" authorId="0" shapeId="0" xr:uid="{00000000-0006-0000-1200-00001C000000}">
      <text>
        <r>
          <rPr>
            <b/>
            <sz val="9"/>
            <color indexed="81"/>
            <rFont val="Tahoma"/>
            <family val="2"/>
          </rPr>
          <t>Changed segmentation in Banking Norway</t>
        </r>
      </text>
    </comment>
    <comment ref="AD82" authorId="0" shapeId="0" xr:uid="{00000000-0006-0000-1200-00001D000000}">
      <text>
        <r>
          <rPr>
            <b/>
            <sz val="9"/>
            <color indexed="81"/>
            <rFont val="Tahoma"/>
            <family val="2"/>
          </rPr>
          <t>Changed segmentation in Banking Norway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Landström, Anders</author>
  </authors>
  <commentList>
    <comment ref="Y58" authorId="0" shapeId="0" xr:uid="{00000000-0006-0000-1400-000001000000}">
      <text>
        <r>
          <rPr>
            <b/>
            <sz val="9"/>
            <color indexed="81"/>
            <rFont val="Tahoma"/>
            <family val="2"/>
          </rPr>
          <t>Rounding due to other restatements</t>
        </r>
      </text>
    </comment>
    <comment ref="Z58" authorId="0" shapeId="0" xr:uid="{00000000-0006-0000-1400-000002000000}">
      <text>
        <r>
          <rPr>
            <b/>
            <sz val="9"/>
            <color indexed="81"/>
            <rFont val="Tahoma"/>
            <family val="2"/>
          </rPr>
          <t>Rounding due to other restatements</t>
        </r>
      </text>
    </comment>
    <comment ref="X59" authorId="0" shapeId="0" xr:uid="{00000000-0006-0000-1400-000003000000}">
      <text>
        <r>
          <rPr>
            <b/>
            <sz val="9"/>
            <color indexed="81"/>
            <rFont val="Tahoma"/>
            <family val="2"/>
          </rPr>
          <t>Swapback restatement</t>
        </r>
      </text>
    </comment>
    <comment ref="X60" authorId="0" shapeId="0" xr:uid="{00000000-0006-0000-1400-000004000000}">
      <text>
        <r>
          <rPr>
            <b/>
            <sz val="9"/>
            <color indexed="81"/>
            <rFont val="Tahoma"/>
            <family val="2"/>
          </rPr>
          <t>Restated FX allocations</t>
        </r>
      </text>
    </comment>
    <comment ref="Y60" authorId="0" shapeId="0" xr:uid="{00000000-0006-0000-1400-000005000000}">
      <text>
        <r>
          <rPr>
            <b/>
            <sz val="9"/>
            <color indexed="81"/>
            <rFont val="Tahoma"/>
            <family val="2"/>
          </rPr>
          <t>Restated FX allocations</t>
        </r>
      </text>
    </comment>
    <comment ref="Z60" authorId="0" shapeId="0" xr:uid="{00000000-0006-0000-1400-000006000000}">
      <text>
        <r>
          <rPr>
            <b/>
            <sz val="9"/>
            <color indexed="81"/>
            <rFont val="Tahoma"/>
            <family val="2"/>
          </rPr>
          <t>Restated FX allocations</t>
        </r>
      </text>
    </comment>
    <comment ref="AA60" authorId="0" shapeId="0" xr:uid="{00000000-0006-0000-1400-000007000000}">
      <text>
        <r>
          <rPr>
            <b/>
            <sz val="9"/>
            <color indexed="81"/>
            <rFont val="Tahoma"/>
            <family val="2"/>
          </rPr>
          <t>Restated FX allocations</t>
        </r>
      </text>
    </comment>
    <comment ref="AB60" authorId="0" shapeId="0" xr:uid="{00000000-0006-0000-1400-000008000000}">
      <text>
        <r>
          <rPr>
            <b/>
            <sz val="9"/>
            <color indexed="81"/>
            <rFont val="Tahoma"/>
            <family val="2"/>
          </rPr>
          <t>Restated FX allocations</t>
        </r>
      </text>
    </comment>
    <comment ref="AC60" authorId="0" shapeId="0" xr:uid="{00000000-0006-0000-1400-000009000000}">
      <text>
        <r>
          <rPr>
            <b/>
            <sz val="9"/>
            <color indexed="81"/>
            <rFont val="Tahoma"/>
            <family val="2"/>
          </rPr>
          <t>Restated FX allocations</t>
        </r>
      </text>
    </comment>
    <comment ref="AD60" authorId="0" shapeId="0" xr:uid="{00000000-0006-0000-1400-00000A000000}">
      <text>
        <r>
          <rPr>
            <b/>
            <sz val="9"/>
            <color indexed="81"/>
            <rFont val="Tahoma"/>
            <family val="2"/>
          </rPr>
          <t>Restated FX allocations</t>
        </r>
      </text>
    </comment>
    <comment ref="Z61" authorId="0" shapeId="0" xr:uid="{00000000-0006-0000-1400-00000B000000}">
      <text>
        <r>
          <rPr>
            <b/>
            <sz val="9"/>
            <color indexed="81"/>
            <rFont val="Tahoma"/>
            <family val="2"/>
          </rPr>
          <t>Restated Nets income</t>
        </r>
      </text>
    </comment>
    <comment ref="AA61" authorId="0" shapeId="0" xr:uid="{00000000-0006-0000-1400-00000C000000}">
      <text>
        <r>
          <rPr>
            <b/>
            <sz val="9"/>
            <color indexed="81"/>
            <rFont val="Tahoma"/>
            <family val="2"/>
          </rPr>
          <t>Restated Nets income</t>
        </r>
      </text>
    </comment>
    <comment ref="AB61" authorId="0" shapeId="0" xr:uid="{00000000-0006-0000-1400-00000D000000}">
      <text>
        <r>
          <rPr>
            <b/>
            <sz val="9"/>
            <color indexed="81"/>
            <rFont val="Tahoma"/>
            <family val="2"/>
          </rPr>
          <t>Restated Nets income</t>
        </r>
      </text>
    </comment>
    <comment ref="AC61" authorId="0" shapeId="0" xr:uid="{00000000-0006-0000-1400-00000E000000}">
      <text>
        <r>
          <rPr>
            <b/>
            <sz val="9"/>
            <color indexed="81"/>
            <rFont val="Tahoma"/>
            <family val="2"/>
          </rPr>
          <t>Restated Nets income</t>
        </r>
      </text>
    </comment>
    <comment ref="AD61" authorId="0" shapeId="0" xr:uid="{00000000-0006-0000-1400-00000F000000}">
      <text>
        <r>
          <rPr>
            <b/>
            <sz val="9"/>
            <color indexed="81"/>
            <rFont val="Tahoma"/>
            <family val="2"/>
          </rPr>
          <t>Restated Nets income</t>
        </r>
      </text>
    </comment>
    <comment ref="X81" authorId="0" shapeId="0" xr:uid="{00000000-0006-0000-1400-000010000000}">
      <text>
        <r>
          <rPr>
            <b/>
            <sz val="9"/>
            <color indexed="81"/>
            <rFont val="Tahoma"/>
            <family val="2"/>
          </rPr>
          <t>Changed segmentation in Banking Norway</t>
        </r>
      </text>
    </comment>
    <comment ref="Y81" authorId="0" shapeId="0" xr:uid="{00000000-0006-0000-1400-000011000000}">
      <text>
        <r>
          <rPr>
            <b/>
            <sz val="9"/>
            <color indexed="81"/>
            <rFont val="Tahoma"/>
            <family val="2"/>
          </rPr>
          <t>Changed segmentation in Banking Norway</t>
        </r>
      </text>
    </comment>
    <comment ref="Z81" authorId="0" shapeId="0" xr:uid="{00000000-0006-0000-1400-000012000000}">
      <text>
        <r>
          <rPr>
            <b/>
            <sz val="9"/>
            <color indexed="81"/>
            <rFont val="Tahoma"/>
            <family val="2"/>
          </rPr>
          <t>Changed segmentation in Banking Norway</t>
        </r>
      </text>
    </comment>
    <comment ref="AA81" authorId="0" shapeId="0" xr:uid="{00000000-0006-0000-1400-000013000000}">
      <text>
        <r>
          <rPr>
            <b/>
            <sz val="9"/>
            <color indexed="81"/>
            <rFont val="Tahoma"/>
            <family val="2"/>
          </rPr>
          <t>Changed segmentation in Banking Norway</t>
        </r>
      </text>
    </comment>
    <comment ref="AB81" authorId="0" shapeId="0" xr:uid="{00000000-0006-0000-1400-000014000000}">
      <text>
        <r>
          <rPr>
            <b/>
            <sz val="9"/>
            <color indexed="81"/>
            <rFont val="Tahoma"/>
            <family val="2"/>
          </rPr>
          <t>Changed segmentation in Banking Norway</t>
        </r>
      </text>
    </comment>
    <comment ref="AC81" authorId="0" shapeId="0" xr:uid="{00000000-0006-0000-1400-000015000000}">
      <text>
        <r>
          <rPr>
            <b/>
            <sz val="9"/>
            <color indexed="81"/>
            <rFont val="Tahoma"/>
            <family val="2"/>
          </rPr>
          <t>Changed segmentation in Banking Norway</t>
        </r>
      </text>
    </comment>
    <comment ref="AD81" authorId="0" shapeId="0" xr:uid="{00000000-0006-0000-1400-000016000000}">
      <text>
        <r>
          <rPr>
            <b/>
            <sz val="9"/>
            <color indexed="81"/>
            <rFont val="Tahoma"/>
            <family val="2"/>
          </rPr>
          <t>Changed segmentation in Banking Norway</t>
        </r>
      </text>
    </comment>
    <comment ref="X82" authorId="0" shapeId="0" xr:uid="{00000000-0006-0000-1400-000017000000}">
      <text>
        <r>
          <rPr>
            <b/>
            <sz val="9"/>
            <color indexed="81"/>
            <rFont val="Tahoma"/>
            <family val="2"/>
          </rPr>
          <t>Changed segmentation in Banking Norway</t>
        </r>
      </text>
    </comment>
    <comment ref="Y82" authorId="0" shapeId="0" xr:uid="{00000000-0006-0000-1400-000018000000}">
      <text>
        <r>
          <rPr>
            <b/>
            <sz val="9"/>
            <color indexed="81"/>
            <rFont val="Tahoma"/>
            <family val="2"/>
          </rPr>
          <t>Changed segmentation in Banking Norway</t>
        </r>
      </text>
    </comment>
    <comment ref="Z82" authorId="0" shapeId="0" xr:uid="{00000000-0006-0000-1400-000019000000}">
      <text>
        <r>
          <rPr>
            <b/>
            <sz val="9"/>
            <color indexed="81"/>
            <rFont val="Tahoma"/>
            <family val="2"/>
          </rPr>
          <t>Changed segmentation in Banking Norway</t>
        </r>
      </text>
    </comment>
    <comment ref="AA82" authorId="0" shapeId="0" xr:uid="{00000000-0006-0000-1400-00001A000000}">
      <text>
        <r>
          <rPr>
            <b/>
            <sz val="9"/>
            <color indexed="81"/>
            <rFont val="Tahoma"/>
            <family val="2"/>
          </rPr>
          <t>Changed segmentation in Banking Norway</t>
        </r>
      </text>
    </comment>
    <comment ref="AB82" authorId="0" shapeId="0" xr:uid="{00000000-0006-0000-1400-00001B000000}">
      <text>
        <r>
          <rPr>
            <b/>
            <sz val="9"/>
            <color indexed="81"/>
            <rFont val="Tahoma"/>
            <family val="2"/>
          </rPr>
          <t>Changed segmentation in Banking Norway</t>
        </r>
      </text>
    </comment>
    <comment ref="AC82" authorId="0" shapeId="0" xr:uid="{00000000-0006-0000-1400-00001C000000}">
      <text>
        <r>
          <rPr>
            <b/>
            <sz val="9"/>
            <color indexed="81"/>
            <rFont val="Tahoma"/>
            <family val="2"/>
          </rPr>
          <t>Changed segmentation in Banking Norway</t>
        </r>
      </text>
    </comment>
    <comment ref="AD82" authorId="0" shapeId="0" xr:uid="{00000000-0006-0000-1400-00001D000000}">
      <text>
        <r>
          <rPr>
            <b/>
            <sz val="9"/>
            <color indexed="81"/>
            <rFont val="Tahoma"/>
            <family val="2"/>
          </rPr>
          <t>Changed segmentation in Banking Norway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Landström, Anders</author>
  </authors>
  <commentList>
    <comment ref="Y58" authorId="0" shapeId="0" xr:uid="{00000000-0006-0000-1500-000001000000}">
      <text>
        <r>
          <rPr>
            <b/>
            <sz val="9"/>
            <color indexed="81"/>
            <rFont val="Tahoma"/>
            <family val="2"/>
          </rPr>
          <t>Rounding due to other restatements</t>
        </r>
      </text>
    </comment>
    <comment ref="Z58" authorId="0" shapeId="0" xr:uid="{00000000-0006-0000-1500-000002000000}">
      <text>
        <r>
          <rPr>
            <b/>
            <sz val="9"/>
            <color indexed="81"/>
            <rFont val="Tahoma"/>
            <family val="2"/>
          </rPr>
          <t>Rounding due to other restatements</t>
        </r>
      </text>
    </comment>
    <comment ref="X59" authorId="0" shapeId="0" xr:uid="{00000000-0006-0000-1500-000003000000}">
      <text>
        <r>
          <rPr>
            <b/>
            <sz val="9"/>
            <color indexed="81"/>
            <rFont val="Tahoma"/>
            <family val="2"/>
          </rPr>
          <t>Swapback restatement</t>
        </r>
      </text>
    </comment>
    <comment ref="X60" authorId="0" shapeId="0" xr:uid="{00000000-0006-0000-1500-000004000000}">
      <text>
        <r>
          <rPr>
            <b/>
            <sz val="9"/>
            <color indexed="81"/>
            <rFont val="Tahoma"/>
            <family val="2"/>
          </rPr>
          <t>Restated FX allocations</t>
        </r>
      </text>
    </comment>
    <comment ref="Y60" authorId="0" shapeId="0" xr:uid="{00000000-0006-0000-1500-000005000000}">
      <text>
        <r>
          <rPr>
            <b/>
            <sz val="9"/>
            <color indexed="81"/>
            <rFont val="Tahoma"/>
            <family val="2"/>
          </rPr>
          <t>Restated FX allocations</t>
        </r>
      </text>
    </comment>
    <comment ref="Z60" authorId="0" shapeId="0" xr:uid="{00000000-0006-0000-1500-000006000000}">
      <text>
        <r>
          <rPr>
            <b/>
            <sz val="9"/>
            <color indexed="81"/>
            <rFont val="Tahoma"/>
            <family val="2"/>
          </rPr>
          <t>Restated FX allocations</t>
        </r>
      </text>
    </comment>
    <comment ref="AA60" authorId="0" shapeId="0" xr:uid="{00000000-0006-0000-1500-000007000000}">
      <text>
        <r>
          <rPr>
            <b/>
            <sz val="9"/>
            <color indexed="81"/>
            <rFont val="Tahoma"/>
            <family val="2"/>
          </rPr>
          <t>Restated FX allocations</t>
        </r>
      </text>
    </comment>
    <comment ref="AB60" authorId="0" shapeId="0" xr:uid="{00000000-0006-0000-1500-000008000000}">
      <text>
        <r>
          <rPr>
            <b/>
            <sz val="9"/>
            <color indexed="81"/>
            <rFont val="Tahoma"/>
            <family val="2"/>
          </rPr>
          <t>Restated FX allocations</t>
        </r>
      </text>
    </comment>
    <comment ref="AC60" authorId="0" shapeId="0" xr:uid="{00000000-0006-0000-1500-000009000000}">
      <text>
        <r>
          <rPr>
            <b/>
            <sz val="9"/>
            <color indexed="81"/>
            <rFont val="Tahoma"/>
            <family val="2"/>
          </rPr>
          <t>Restated FX allocations</t>
        </r>
      </text>
    </comment>
    <comment ref="AD60" authorId="0" shapeId="0" xr:uid="{00000000-0006-0000-1500-00000A000000}">
      <text>
        <r>
          <rPr>
            <b/>
            <sz val="9"/>
            <color indexed="81"/>
            <rFont val="Tahoma"/>
            <family val="2"/>
          </rPr>
          <t>Restated FX allocations</t>
        </r>
      </text>
    </comment>
    <comment ref="Z61" authorId="0" shapeId="0" xr:uid="{00000000-0006-0000-1500-00000B000000}">
      <text>
        <r>
          <rPr>
            <b/>
            <sz val="9"/>
            <color indexed="81"/>
            <rFont val="Tahoma"/>
            <family val="2"/>
          </rPr>
          <t>Restated Nets income</t>
        </r>
      </text>
    </comment>
    <comment ref="AA61" authorId="0" shapeId="0" xr:uid="{00000000-0006-0000-1500-00000C000000}">
      <text>
        <r>
          <rPr>
            <b/>
            <sz val="9"/>
            <color indexed="81"/>
            <rFont val="Tahoma"/>
            <family val="2"/>
          </rPr>
          <t>Restated Nets income</t>
        </r>
      </text>
    </comment>
    <comment ref="AB61" authorId="0" shapeId="0" xr:uid="{00000000-0006-0000-1500-00000D000000}">
      <text>
        <r>
          <rPr>
            <b/>
            <sz val="9"/>
            <color indexed="81"/>
            <rFont val="Tahoma"/>
            <family val="2"/>
          </rPr>
          <t>Restated Nets income</t>
        </r>
      </text>
    </comment>
    <comment ref="AC61" authorId="0" shapeId="0" xr:uid="{00000000-0006-0000-1500-00000E000000}">
      <text>
        <r>
          <rPr>
            <b/>
            <sz val="9"/>
            <color indexed="81"/>
            <rFont val="Tahoma"/>
            <family val="2"/>
          </rPr>
          <t>Restated Nets income</t>
        </r>
      </text>
    </comment>
    <comment ref="AD61" authorId="0" shapeId="0" xr:uid="{00000000-0006-0000-1500-00000F000000}">
      <text>
        <r>
          <rPr>
            <b/>
            <sz val="9"/>
            <color indexed="81"/>
            <rFont val="Tahoma"/>
            <family val="2"/>
          </rPr>
          <t>Restated Nets income</t>
        </r>
      </text>
    </comment>
    <comment ref="X81" authorId="0" shapeId="0" xr:uid="{00000000-0006-0000-1500-000010000000}">
      <text>
        <r>
          <rPr>
            <b/>
            <sz val="9"/>
            <color indexed="81"/>
            <rFont val="Tahoma"/>
            <family val="2"/>
          </rPr>
          <t>Changed segmentation in Banking Norway</t>
        </r>
      </text>
    </comment>
    <comment ref="Y81" authorId="0" shapeId="0" xr:uid="{00000000-0006-0000-1500-000011000000}">
      <text>
        <r>
          <rPr>
            <b/>
            <sz val="9"/>
            <color indexed="81"/>
            <rFont val="Tahoma"/>
            <family val="2"/>
          </rPr>
          <t>Changed segmentation in Banking Norway</t>
        </r>
      </text>
    </comment>
    <comment ref="Z81" authorId="0" shapeId="0" xr:uid="{00000000-0006-0000-1500-000012000000}">
      <text>
        <r>
          <rPr>
            <b/>
            <sz val="9"/>
            <color indexed="81"/>
            <rFont val="Tahoma"/>
            <family val="2"/>
          </rPr>
          <t>Changed segmentation in Banking Norway</t>
        </r>
      </text>
    </comment>
    <comment ref="AA81" authorId="0" shapeId="0" xr:uid="{00000000-0006-0000-1500-000013000000}">
      <text>
        <r>
          <rPr>
            <b/>
            <sz val="9"/>
            <color indexed="81"/>
            <rFont val="Tahoma"/>
            <family val="2"/>
          </rPr>
          <t>Changed segmentation in Banking Norway</t>
        </r>
      </text>
    </comment>
    <comment ref="AB81" authorId="0" shapeId="0" xr:uid="{00000000-0006-0000-1500-000014000000}">
      <text>
        <r>
          <rPr>
            <b/>
            <sz val="9"/>
            <color indexed="81"/>
            <rFont val="Tahoma"/>
            <family val="2"/>
          </rPr>
          <t>Changed segmentation in Banking Norway</t>
        </r>
      </text>
    </comment>
    <comment ref="AC81" authorId="0" shapeId="0" xr:uid="{00000000-0006-0000-1500-000015000000}">
      <text>
        <r>
          <rPr>
            <b/>
            <sz val="9"/>
            <color indexed="81"/>
            <rFont val="Tahoma"/>
            <family val="2"/>
          </rPr>
          <t>Changed segmentation in Banking Norway</t>
        </r>
      </text>
    </comment>
    <comment ref="AD81" authorId="0" shapeId="0" xr:uid="{00000000-0006-0000-1500-000016000000}">
      <text>
        <r>
          <rPr>
            <b/>
            <sz val="9"/>
            <color indexed="81"/>
            <rFont val="Tahoma"/>
            <family val="2"/>
          </rPr>
          <t>Changed segmentation in Banking Norway</t>
        </r>
      </text>
    </comment>
    <comment ref="X82" authorId="0" shapeId="0" xr:uid="{00000000-0006-0000-1500-000017000000}">
      <text>
        <r>
          <rPr>
            <b/>
            <sz val="9"/>
            <color indexed="81"/>
            <rFont val="Tahoma"/>
            <family val="2"/>
          </rPr>
          <t>Changed segmentation in Banking Norway</t>
        </r>
      </text>
    </comment>
    <comment ref="Y82" authorId="0" shapeId="0" xr:uid="{00000000-0006-0000-1500-000018000000}">
      <text>
        <r>
          <rPr>
            <b/>
            <sz val="9"/>
            <color indexed="81"/>
            <rFont val="Tahoma"/>
            <family val="2"/>
          </rPr>
          <t>Changed segmentation in Banking Norway</t>
        </r>
      </text>
    </comment>
    <comment ref="Z82" authorId="0" shapeId="0" xr:uid="{00000000-0006-0000-1500-000019000000}">
      <text>
        <r>
          <rPr>
            <b/>
            <sz val="9"/>
            <color indexed="81"/>
            <rFont val="Tahoma"/>
            <family val="2"/>
          </rPr>
          <t>Changed segmentation in Banking Norway</t>
        </r>
      </text>
    </comment>
    <comment ref="AA82" authorId="0" shapeId="0" xr:uid="{00000000-0006-0000-1500-00001A000000}">
      <text>
        <r>
          <rPr>
            <b/>
            <sz val="9"/>
            <color indexed="81"/>
            <rFont val="Tahoma"/>
            <family val="2"/>
          </rPr>
          <t>Changed segmentation in Banking Norway</t>
        </r>
      </text>
    </comment>
    <comment ref="AB82" authorId="0" shapeId="0" xr:uid="{00000000-0006-0000-1500-00001B000000}">
      <text>
        <r>
          <rPr>
            <b/>
            <sz val="9"/>
            <color indexed="81"/>
            <rFont val="Tahoma"/>
            <family val="2"/>
          </rPr>
          <t>Changed segmentation in Banking Norway</t>
        </r>
      </text>
    </comment>
    <comment ref="AC82" authorId="0" shapeId="0" xr:uid="{00000000-0006-0000-1500-00001C000000}">
      <text>
        <r>
          <rPr>
            <b/>
            <sz val="9"/>
            <color indexed="81"/>
            <rFont val="Tahoma"/>
            <family val="2"/>
          </rPr>
          <t>Changed segmentation in Banking Norway</t>
        </r>
      </text>
    </comment>
    <comment ref="AD82" authorId="0" shapeId="0" xr:uid="{00000000-0006-0000-1500-00001D000000}">
      <text>
        <r>
          <rPr>
            <b/>
            <sz val="9"/>
            <color indexed="81"/>
            <rFont val="Tahoma"/>
            <family val="2"/>
          </rPr>
          <t>Changed segmentation in Banking Norway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Landström, Anders</author>
  </authors>
  <commentList>
    <comment ref="Y58" authorId="0" shapeId="0" xr:uid="{00000000-0006-0000-1600-000001000000}">
      <text>
        <r>
          <rPr>
            <b/>
            <sz val="9"/>
            <color indexed="81"/>
            <rFont val="Tahoma"/>
            <family val="2"/>
          </rPr>
          <t>Rounding due to other restatements</t>
        </r>
      </text>
    </comment>
    <comment ref="Z58" authorId="0" shapeId="0" xr:uid="{00000000-0006-0000-1600-000002000000}">
      <text>
        <r>
          <rPr>
            <b/>
            <sz val="9"/>
            <color indexed="81"/>
            <rFont val="Tahoma"/>
            <family val="2"/>
          </rPr>
          <t>Rounding due to other restatements</t>
        </r>
      </text>
    </comment>
    <comment ref="X59" authorId="0" shapeId="0" xr:uid="{00000000-0006-0000-1600-000003000000}">
      <text>
        <r>
          <rPr>
            <b/>
            <sz val="9"/>
            <color indexed="81"/>
            <rFont val="Tahoma"/>
            <family val="2"/>
          </rPr>
          <t>Swapback restatement</t>
        </r>
      </text>
    </comment>
    <comment ref="X60" authorId="0" shapeId="0" xr:uid="{00000000-0006-0000-1600-000004000000}">
      <text>
        <r>
          <rPr>
            <b/>
            <sz val="9"/>
            <color indexed="81"/>
            <rFont val="Tahoma"/>
            <family val="2"/>
          </rPr>
          <t>Restated FX allocations</t>
        </r>
      </text>
    </comment>
    <comment ref="Y60" authorId="0" shapeId="0" xr:uid="{00000000-0006-0000-1600-000005000000}">
      <text>
        <r>
          <rPr>
            <b/>
            <sz val="9"/>
            <color indexed="81"/>
            <rFont val="Tahoma"/>
            <family val="2"/>
          </rPr>
          <t>Restated FX allocations</t>
        </r>
      </text>
    </comment>
    <comment ref="Z60" authorId="0" shapeId="0" xr:uid="{00000000-0006-0000-1600-000006000000}">
      <text>
        <r>
          <rPr>
            <b/>
            <sz val="9"/>
            <color indexed="81"/>
            <rFont val="Tahoma"/>
            <family val="2"/>
          </rPr>
          <t>Restated FX allocations</t>
        </r>
      </text>
    </comment>
    <comment ref="AA60" authorId="0" shapeId="0" xr:uid="{00000000-0006-0000-1600-000007000000}">
      <text>
        <r>
          <rPr>
            <b/>
            <sz val="9"/>
            <color indexed="81"/>
            <rFont val="Tahoma"/>
            <family val="2"/>
          </rPr>
          <t>Restated FX allocations</t>
        </r>
      </text>
    </comment>
    <comment ref="AB60" authorId="0" shapeId="0" xr:uid="{00000000-0006-0000-1600-000008000000}">
      <text>
        <r>
          <rPr>
            <b/>
            <sz val="9"/>
            <color indexed="81"/>
            <rFont val="Tahoma"/>
            <family val="2"/>
          </rPr>
          <t>Restated FX allocations</t>
        </r>
      </text>
    </comment>
    <comment ref="AC60" authorId="0" shapeId="0" xr:uid="{00000000-0006-0000-1600-000009000000}">
      <text>
        <r>
          <rPr>
            <b/>
            <sz val="9"/>
            <color indexed="81"/>
            <rFont val="Tahoma"/>
            <family val="2"/>
          </rPr>
          <t>Restated FX allocations</t>
        </r>
      </text>
    </comment>
    <comment ref="AD60" authorId="0" shapeId="0" xr:uid="{00000000-0006-0000-1600-00000A000000}">
      <text>
        <r>
          <rPr>
            <b/>
            <sz val="9"/>
            <color indexed="81"/>
            <rFont val="Tahoma"/>
            <family val="2"/>
          </rPr>
          <t>Restated FX allocations</t>
        </r>
      </text>
    </comment>
    <comment ref="Z61" authorId="0" shapeId="0" xr:uid="{00000000-0006-0000-1600-00000B000000}">
      <text>
        <r>
          <rPr>
            <b/>
            <sz val="9"/>
            <color indexed="81"/>
            <rFont val="Tahoma"/>
            <family val="2"/>
          </rPr>
          <t>Restated Nets income</t>
        </r>
      </text>
    </comment>
    <comment ref="AA61" authorId="0" shapeId="0" xr:uid="{00000000-0006-0000-1600-00000C000000}">
      <text>
        <r>
          <rPr>
            <b/>
            <sz val="9"/>
            <color indexed="81"/>
            <rFont val="Tahoma"/>
            <family val="2"/>
          </rPr>
          <t>Restated Nets income</t>
        </r>
      </text>
    </comment>
    <comment ref="AB61" authorId="0" shapeId="0" xr:uid="{00000000-0006-0000-1600-00000D000000}">
      <text>
        <r>
          <rPr>
            <b/>
            <sz val="9"/>
            <color indexed="81"/>
            <rFont val="Tahoma"/>
            <family val="2"/>
          </rPr>
          <t>Restated Nets income</t>
        </r>
      </text>
    </comment>
    <comment ref="AC61" authorId="0" shapeId="0" xr:uid="{00000000-0006-0000-1600-00000E000000}">
      <text>
        <r>
          <rPr>
            <b/>
            <sz val="9"/>
            <color indexed="81"/>
            <rFont val="Tahoma"/>
            <family val="2"/>
          </rPr>
          <t>Restated Nets income</t>
        </r>
      </text>
    </comment>
    <comment ref="AD61" authorId="0" shapeId="0" xr:uid="{00000000-0006-0000-1600-00000F000000}">
      <text>
        <r>
          <rPr>
            <b/>
            <sz val="9"/>
            <color indexed="81"/>
            <rFont val="Tahoma"/>
            <family val="2"/>
          </rPr>
          <t>Restated Nets income</t>
        </r>
      </text>
    </comment>
    <comment ref="X81" authorId="0" shapeId="0" xr:uid="{00000000-0006-0000-1600-000010000000}">
      <text>
        <r>
          <rPr>
            <b/>
            <sz val="9"/>
            <color indexed="81"/>
            <rFont val="Tahoma"/>
            <family val="2"/>
          </rPr>
          <t>Changed segmentation in Banking Norway</t>
        </r>
      </text>
    </comment>
    <comment ref="Y81" authorId="0" shapeId="0" xr:uid="{00000000-0006-0000-1600-000011000000}">
      <text>
        <r>
          <rPr>
            <b/>
            <sz val="9"/>
            <color indexed="81"/>
            <rFont val="Tahoma"/>
            <family val="2"/>
          </rPr>
          <t>Changed segmentation in Banking Norway</t>
        </r>
      </text>
    </comment>
    <comment ref="Z81" authorId="0" shapeId="0" xr:uid="{00000000-0006-0000-1600-000012000000}">
      <text>
        <r>
          <rPr>
            <b/>
            <sz val="9"/>
            <color indexed="81"/>
            <rFont val="Tahoma"/>
            <family val="2"/>
          </rPr>
          <t>Changed segmentation in Banking Norway</t>
        </r>
      </text>
    </comment>
    <comment ref="AA81" authorId="0" shapeId="0" xr:uid="{00000000-0006-0000-1600-000013000000}">
      <text>
        <r>
          <rPr>
            <b/>
            <sz val="9"/>
            <color indexed="81"/>
            <rFont val="Tahoma"/>
            <family val="2"/>
          </rPr>
          <t>Changed segmentation in Banking Norway</t>
        </r>
      </text>
    </comment>
    <comment ref="AB81" authorId="0" shapeId="0" xr:uid="{00000000-0006-0000-1600-000014000000}">
      <text>
        <r>
          <rPr>
            <b/>
            <sz val="9"/>
            <color indexed="81"/>
            <rFont val="Tahoma"/>
            <family val="2"/>
          </rPr>
          <t>Changed segmentation in Banking Norway</t>
        </r>
      </text>
    </comment>
    <comment ref="AC81" authorId="0" shapeId="0" xr:uid="{00000000-0006-0000-1600-000015000000}">
      <text>
        <r>
          <rPr>
            <b/>
            <sz val="9"/>
            <color indexed="81"/>
            <rFont val="Tahoma"/>
            <family val="2"/>
          </rPr>
          <t>Changed segmentation in Banking Norway</t>
        </r>
      </text>
    </comment>
    <comment ref="AD81" authorId="0" shapeId="0" xr:uid="{00000000-0006-0000-1600-000016000000}">
      <text>
        <r>
          <rPr>
            <b/>
            <sz val="9"/>
            <color indexed="81"/>
            <rFont val="Tahoma"/>
            <family val="2"/>
          </rPr>
          <t>Changed segmentation in Banking Norway</t>
        </r>
      </text>
    </comment>
    <comment ref="X82" authorId="0" shapeId="0" xr:uid="{00000000-0006-0000-1600-000017000000}">
      <text>
        <r>
          <rPr>
            <b/>
            <sz val="9"/>
            <color indexed="81"/>
            <rFont val="Tahoma"/>
            <family val="2"/>
          </rPr>
          <t>Changed segmentation in Banking Norway</t>
        </r>
      </text>
    </comment>
    <comment ref="Y82" authorId="0" shapeId="0" xr:uid="{00000000-0006-0000-1600-000018000000}">
      <text>
        <r>
          <rPr>
            <b/>
            <sz val="9"/>
            <color indexed="81"/>
            <rFont val="Tahoma"/>
            <family val="2"/>
          </rPr>
          <t>Changed segmentation in Banking Norway</t>
        </r>
      </text>
    </comment>
    <comment ref="Z82" authorId="0" shapeId="0" xr:uid="{00000000-0006-0000-1600-000019000000}">
      <text>
        <r>
          <rPr>
            <b/>
            <sz val="9"/>
            <color indexed="81"/>
            <rFont val="Tahoma"/>
            <family val="2"/>
          </rPr>
          <t>Changed segmentation in Banking Norway</t>
        </r>
      </text>
    </comment>
    <comment ref="AA82" authorId="0" shapeId="0" xr:uid="{00000000-0006-0000-1600-00001A000000}">
      <text>
        <r>
          <rPr>
            <b/>
            <sz val="9"/>
            <color indexed="81"/>
            <rFont val="Tahoma"/>
            <family val="2"/>
          </rPr>
          <t>Changed segmentation in Banking Norway</t>
        </r>
      </text>
    </comment>
    <comment ref="AB82" authorId="0" shapeId="0" xr:uid="{00000000-0006-0000-1600-00001B000000}">
      <text>
        <r>
          <rPr>
            <b/>
            <sz val="9"/>
            <color indexed="81"/>
            <rFont val="Tahoma"/>
            <family val="2"/>
          </rPr>
          <t>Changed segmentation in Banking Norway</t>
        </r>
      </text>
    </comment>
    <comment ref="AC82" authorId="0" shapeId="0" xr:uid="{00000000-0006-0000-1600-00001C000000}">
      <text>
        <r>
          <rPr>
            <b/>
            <sz val="9"/>
            <color indexed="81"/>
            <rFont val="Tahoma"/>
            <family val="2"/>
          </rPr>
          <t>Changed segmentation in Banking Norway</t>
        </r>
      </text>
    </comment>
    <comment ref="AD82" authorId="0" shapeId="0" xr:uid="{00000000-0006-0000-1600-00001D000000}">
      <text>
        <r>
          <rPr>
            <b/>
            <sz val="9"/>
            <color indexed="81"/>
            <rFont val="Tahoma"/>
            <family val="2"/>
          </rPr>
          <t>Changed segmentation in Banking Norway</t>
        </r>
      </text>
    </comment>
  </commentList>
</comments>
</file>

<file path=xl/sharedStrings.xml><?xml version="1.0" encoding="utf-8"?>
<sst xmlns="http://schemas.openxmlformats.org/spreadsheetml/2006/main" count="2773" uniqueCount="229">
  <si>
    <t>Net result from items at fair value</t>
  </si>
  <si>
    <t>EURm</t>
  </si>
  <si>
    <t>Net fee and commission income</t>
  </si>
  <si>
    <t>Staff costs</t>
  </si>
  <si>
    <t>Operating profit</t>
  </si>
  <si>
    <t>RAROCAR, %</t>
  </si>
  <si>
    <t>Total</t>
  </si>
  <si>
    <t>Net interest income</t>
  </si>
  <si>
    <t>Total income incl. allocations</t>
  </si>
  <si>
    <t>Cost/income ratio, %</t>
  </si>
  <si>
    <t>Total operating income</t>
  </si>
  <si>
    <t>Total operating expenses</t>
  </si>
  <si>
    <t>EURbn</t>
  </si>
  <si>
    <t>Profit before loan losses</t>
  </si>
  <si>
    <t>Number of employees (FTEs)</t>
  </si>
  <si>
    <t>Total deposits</t>
  </si>
  <si>
    <t>Household deposits</t>
  </si>
  <si>
    <t>Corporate deposits</t>
  </si>
  <si>
    <t>Equity method &amp; other income</t>
  </si>
  <si>
    <t>Lending to corporates</t>
  </si>
  <si>
    <t>Household mortgage lending</t>
  </si>
  <si>
    <t>Consumer lending</t>
  </si>
  <si>
    <t>Volumes, EURbn:</t>
  </si>
  <si>
    <t>Net loan losses</t>
  </si>
  <si>
    <t>Total expenses incl. allocations</t>
  </si>
  <si>
    <t>Total lending</t>
  </si>
  <si>
    <t>Life &amp; Pensions</t>
  </si>
  <si>
    <t>Risk-weighted assets (RWA)</t>
  </si>
  <si>
    <t>Economic capital (EC)</t>
  </si>
  <si>
    <t>Total lending volumes</t>
  </si>
  <si>
    <t>Total deposits volumes</t>
  </si>
  <si>
    <t>Banking Russia</t>
  </si>
  <si>
    <t>Asset Management</t>
  </si>
  <si>
    <t>Wealth Management</t>
  </si>
  <si>
    <t xml:space="preserve">Banking Finland </t>
  </si>
  <si>
    <t>Personalkostnader</t>
  </si>
  <si>
    <t xml:space="preserve">Banking Danmark </t>
  </si>
  <si>
    <t xml:space="preserve">Banking Baltikum </t>
  </si>
  <si>
    <t>Antal anställda (omr. till heltidstjänster)</t>
  </si>
  <si>
    <t xml:space="preserve">Banking Norge </t>
  </si>
  <si>
    <t xml:space="preserve">Banking Sverige </t>
  </si>
  <si>
    <t>AuM, EURbn</t>
  </si>
  <si>
    <t>Premiums</t>
  </si>
  <si>
    <t>Profit drivers</t>
  </si>
  <si>
    <t>Total product result</t>
  </si>
  <si>
    <t>K/I-tal, %</t>
  </si>
  <si>
    <t>Economic capital</t>
  </si>
  <si>
    <t>Rörelseresultat</t>
  </si>
  <si>
    <t>Household lending</t>
  </si>
  <si>
    <t>Avgifts- och provisionsnetto</t>
  </si>
  <si>
    <t>Nettoresultat av poster till verkligt värde</t>
  </si>
  <si>
    <t>Kreditförluster</t>
  </si>
  <si>
    <t>Volymer, md euro:</t>
  </si>
  <si>
    <t>Utlåning till företag</t>
  </si>
  <si>
    <t>Bolån till privatkunder</t>
  </si>
  <si>
    <t>Konsumtionslån</t>
  </si>
  <si>
    <t>Summa utlåning</t>
  </si>
  <si>
    <t>Inlåning från företag</t>
  </si>
  <si>
    <t>Inlåning från privatkunder</t>
  </si>
  <si>
    <t>Summa inlåning</t>
  </si>
  <si>
    <t>Denmark</t>
  </si>
  <si>
    <t>Finland</t>
  </si>
  <si>
    <t>Norway</t>
  </si>
  <si>
    <t>Sweden</t>
  </si>
  <si>
    <t>Räntenetto</t>
  </si>
  <si>
    <t>Summa intäkter inkl. allokeringar</t>
  </si>
  <si>
    <t>Summa kostnader inkl. allokeringar</t>
  </si>
  <si>
    <t>Resultat före kreditförluster</t>
  </si>
  <si>
    <t>Utlåning till privatkunder</t>
  </si>
  <si>
    <t>Corporate &amp; Institutional Banking</t>
  </si>
  <si>
    <t>Total lending spreads</t>
  </si>
  <si>
    <t>Total deposits spreads</t>
  </si>
  <si>
    <t>Lending to households</t>
  </si>
  <si>
    <t>Private Banking</t>
  </si>
  <si>
    <t>Institutional sales</t>
  </si>
  <si>
    <t>Previous figures</t>
  </si>
  <si>
    <t>Wholesale Banking Other</t>
  </si>
  <si>
    <t>Wholesale Banking, övrigt</t>
  </si>
  <si>
    <t>AuM</t>
  </si>
  <si>
    <t>Resultatandelar i intr.företag + övr. intäkter</t>
  </si>
  <si>
    <t xml:space="preserve"> </t>
  </si>
  <si>
    <t>Banking Ryssland</t>
  </si>
  <si>
    <t>Group</t>
  </si>
  <si>
    <t>SWE</t>
  </si>
  <si>
    <t>Other exp, excl depriciations</t>
  </si>
  <si>
    <t>Övriga kostnader exkl. avskrivningar</t>
  </si>
  <si>
    <t>Change vs last Inteim report</t>
  </si>
  <si>
    <t>Shipping, Offshore &amp; Oil Services</t>
  </si>
  <si>
    <t>Other exp. excl. depreciations</t>
  </si>
  <si>
    <t>Net interest income, EURm</t>
  </si>
  <si>
    <t>Risk exposure amount (REA)</t>
  </si>
  <si>
    <t>Riskexponeringsbelopp</t>
  </si>
  <si>
    <t>14 vs
EUR</t>
  </si>
  <si>
    <t>13
Local</t>
  </si>
  <si>
    <t xml:space="preserve">RB fil </t>
  </si>
  <si>
    <t xml:space="preserve">WB fil </t>
  </si>
  <si>
    <t>EUR</t>
  </si>
  <si>
    <t>Lokal</t>
  </si>
  <si>
    <t>Check IS</t>
  </si>
  <si>
    <t>Check Lend/Dep</t>
  </si>
  <si>
    <t>2014/ 2013</t>
  </si>
  <si>
    <t>Q115</t>
  </si>
  <si>
    <t>Check Tot Lend</t>
  </si>
  <si>
    <t>Check Tot Dep</t>
  </si>
  <si>
    <t>Assets under Management (AuM), volumes and net inflow</t>
  </si>
  <si>
    <t>Q215</t>
  </si>
  <si>
    <t>ROCAR, %</t>
  </si>
  <si>
    <t>Q315</t>
  </si>
  <si>
    <t>Local curr.</t>
  </si>
  <si>
    <t>Lokal val.</t>
  </si>
  <si>
    <t>Q415</t>
  </si>
  <si>
    <t xml:space="preserve">  </t>
  </si>
  <si>
    <t>Retail funds</t>
  </si>
  <si>
    <t>Q116</t>
  </si>
  <si>
    <t>Nordea Group Change</t>
  </si>
  <si>
    <t>Total Lending</t>
  </si>
  <si>
    <t>Total Deposits</t>
  </si>
  <si>
    <t>Nordea Group New</t>
  </si>
  <si>
    <t>Nordea Group Old</t>
  </si>
  <si>
    <t>Beror på att vi inte har Tot Lend och Dep i tabellerna för GCC och Other.</t>
  </si>
  <si>
    <t xml:space="preserve">Changed presentation of refinancing fees and pay-out fees </t>
  </si>
  <si>
    <t>Refinancing fees and pay-out fees received in connection with mortgage lending in Denmark have been reclassified from “Net result from items at fair value” to “Net fee and commission income” in the income statement, in order to align with Nordea’s classification policy for loan processing fees. A refinancing fee is charged when an adjustable rate mortgage loan is refinanced, and a pay-out fee when a loan is initially paid out.</t>
  </si>
  <si>
    <t>Changed presentation of stability fees</t>
  </si>
  <si>
    <t xml:space="preserve">Nordea has, in order to align with local market practice, reclassified state guarantee fees from “Net fee and commission income” to “Net interest income”. </t>
  </si>
  <si>
    <t>Total deposits have been reclassified to the separate balance sheet line “Deposits in pooled schemes and unit-linked investment contracts” following that these liabilities behave differently than the normal deposits received from customers.</t>
  </si>
  <si>
    <t>Changed presentation of total deposits</t>
  </si>
  <si>
    <t>Imp. of sec. fin. non-cur. ass.</t>
  </si>
  <si>
    <t>Nedsk. värdepapper som fin. tillg.</t>
  </si>
  <si>
    <t>Personal Banking</t>
  </si>
  <si>
    <t xml:space="preserve">Personal Banking total </t>
  </si>
  <si>
    <t xml:space="preserve">PeB fil </t>
  </si>
  <si>
    <t>Personal Banking Other</t>
  </si>
  <si>
    <t>Personal Banking, övrigt</t>
  </si>
  <si>
    <t>Commercial Banking</t>
  </si>
  <si>
    <t>Business Banking</t>
  </si>
  <si>
    <t>CBB file</t>
  </si>
  <si>
    <t>PeB file</t>
  </si>
  <si>
    <t>CB fil</t>
  </si>
  <si>
    <t>BB fil</t>
  </si>
  <si>
    <t>Personal Banking Denmark</t>
  </si>
  <si>
    <t>Personal Banking Finland</t>
  </si>
  <si>
    <t>Personal Banking Norway</t>
  </si>
  <si>
    <t>Personal Banking Sweden</t>
  </si>
  <si>
    <t>Banking Baltic countries</t>
  </si>
  <si>
    <t>Personal Banking total EXCL SWAPBACK</t>
  </si>
  <si>
    <t>Historiska tal har räknats om på grund av organisatoriska förändringar.</t>
  </si>
  <si>
    <t>Commercial &amp; Business Banking, other</t>
  </si>
  <si>
    <t>Commercial &amp; Business Banking, övrigt</t>
  </si>
  <si>
    <t xml:space="preserve">PeB FI fil </t>
  </si>
  <si>
    <t>PeB DK file</t>
  </si>
  <si>
    <t>PeB NO file</t>
  </si>
  <si>
    <t>Other</t>
  </si>
  <si>
    <t>17/16</t>
  </si>
  <si>
    <t>Restatements due to organisational changes.</t>
  </si>
  <si>
    <t>Jan-dec 17/16</t>
  </si>
  <si>
    <t>Jan-Dec</t>
  </si>
  <si>
    <t>Jan-dec 16</t>
  </si>
  <si>
    <t>Jan-dec 17</t>
  </si>
  <si>
    <r>
      <rPr>
        <vertAlign val="superscript"/>
        <sz val="9"/>
        <rFont val="Arial"/>
        <family val="2"/>
        <scheme val="major"/>
      </rPr>
      <t>1</t>
    </r>
    <r>
      <rPr>
        <sz val="9"/>
        <rFont val="Arial"/>
        <family val="2"/>
        <scheme val="major"/>
      </rPr>
      <t xml:space="preserve"> Corporate lending and deposits of some household customers in Personal Banking (PeB) is served and reported in PeB.
</t>
    </r>
  </si>
  <si>
    <t>Keep % on FTEs</t>
  </si>
  <si>
    <t>Lending, EURbn</t>
  </si>
  <si>
    <t>Deposits, EURbn</t>
  </si>
  <si>
    <t>BB Denmark</t>
  </si>
  <si>
    <t>BB Finland</t>
  </si>
  <si>
    <t>BB Norway</t>
  </si>
  <si>
    <t>BB Sweden</t>
  </si>
  <si>
    <t>Ekonomiskt kapital</t>
  </si>
  <si>
    <t>Net inf., Nordic sales channels incl. Life, EURbn</t>
  </si>
  <si>
    <t>AuM, Nordic sales channels incl. Life, EURbn</t>
  </si>
  <si>
    <t>Asset &amp; Wealth Management total</t>
  </si>
  <si>
    <t>Jan/Dec 19/18</t>
  </si>
  <si>
    <t>PeB Denmark</t>
  </si>
  <si>
    <t>PeB Finland</t>
  </si>
  <si>
    <t>PeB Norway</t>
  </si>
  <si>
    <t>PeB Sweden</t>
  </si>
  <si>
    <t xml:space="preserve">Business Banking total </t>
  </si>
  <si>
    <t>Business Banking total EXCL SWAPBACK</t>
  </si>
  <si>
    <t>Large Corporates &amp; Institutions</t>
  </si>
  <si>
    <t>Large Corporates &amp; Institutions total</t>
  </si>
  <si>
    <t>Volumes</t>
  </si>
  <si>
    <t>UPPDATERA</t>
  </si>
  <si>
    <t>Cost/income ratio,1 %</t>
  </si>
  <si>
    <t>Lending to corporates2</t>
  </si>
  <si>
    <t>Corporate deposits2</t>
  </si>
  <si>
    <r>
      <rPr>
        <vertAlign val="superscript"/>
        <sz val="9"/>
        <rFont val="Arial"/>
        <family val="2"/>
        <scheme val="major"/>
      </rPr>
      <t>1</t>
    </r>
    <r>
      <rPr>
        <sz val="9"/>
        <rFont val="Arial"/>
        <family val="2"/>
        <scheme val="major"/>
      </rPr>
      <t xml:space="preserve"> Adjusted for resolution fees before tax.
</t>
    </r>
  </si>
  <si>
    <t>Consumer lending2</t>
  </si>
  <si>
    <t>Household deposits2</t>
  </si>
  <si>
    <t>1 Adjusted for resolution fees before tax</t>
  </si>
  <si>
    <t>2 Household lending and deposits of some corporate customers in Commercial &amp; Business Banking (CBB) is served and reported in CBB.</t>
  </si>
  <si>
    <t>Cost/income ratio1, %</t>
  </si>
  <si>
    <t>Jan-Mar</t>
  </si>
  <si>
    <t>20/19</t>
  </si>
  <si>
    <t>AuM PB</t>
  </si>
  <si>
    <t>AuM NLP</t>
  </si>
  <si>
    <t>PB Denmark</t>
  </si>
  <si>
    <t>PB Finland</t>
  </si>
  <si>
    <t>PB Norway</t>
  </si>
  <si>
    <t>PB Sweden</t>
  </si>
  <si>
    <t>Q120</t>
  </si>
  <si>
    <t>Other lending</t>
  </si>
  <si>
    <t>Mortgage lending</t>
  </si>
  <si>
    <t>Q220</t>
  </si>
  <si>
    <t>Cost-to-income ratio, %</t>
  </si>
  <si>
    <r>
      <t>Cost-to-income ratio, %</t>
    </r>
    <r>
      <rPr>
        <vertAlign val="superscript"/>
        <sz val="9"/>
        <rFont val="Arial"/>
        <family val="2"/>
        <scheme val="major"/>
      </rPr>
      <t>1</t>
    </r>
  </si>
  <si>
    <r>
      <t>Return on capital at risk</t>
    </r>
    <r>
      <rPr>
        <vertAlign val="superscript"/>
        <sz val="9"/>
        <rFont val="Arial"/>
        <family val="2"/>
        <scheme val="major"/>
      </rPr>
      <t>1,</t>
    </r>
    <r>
      <rPr>
        <sz val="9"/>
        <rFont val="Arial"/>
        <family val="2"/>
        <scheme val="major"/>
      </rPr>
      <t xml:space="preserve"> %</t>
    </r>
  </si>
  <si>
    <t>AuM, ext. Inst. &amp; 3rd part. dist., EURbn</t>
  </si>
  <si>
    <t>Net fee and commission income, EURm</t>
  </si>
  <si>
    <t>Profit traditional products</t>
  </si>
  <si>
    <t>Profit market return products</t>
  </si>
  <si>
    <t>Profit risk products</t>
  </si>
  <si>
    <t>Q420</t>
  </si>
  <si>
    <t>Net loan losses and similar net result</t>
  </si>
  <si>
    <t>Net loan losses and similar net result, EURm</t>
  </si>
  <si>
    <t>Net inf., ext. Inst. &amp; 3rd part. dist., EURbn</t>
  </si>
  <si>
    <t>Q320</t>
  </si>
  <si>
    <t>Q121</t>
  </si>
  <si>
    <r>
      <rPr>
        <vertAlign val="superscript"/>
        <sz val="9"/>
        <rFont val="Arial"/>
        <family val="2"/>
        <scheme val="major"/>
      </rPr>
      <t>2</t>
    </r>
    <r>
      <rPr>
        <sz val="9"/>
        <rFont val="Arial"/>
        <family val="2"/>
        <scheme val="major"/>
      </rPr>
      <t xml:space="preserve"> Exluding repos.
</t>
    </r>
  </si>
  <si>
    <r>
      <t>Lending, EURbn</t>
    </r>
    <r>
      <rPr>
        <vertAlign val="superscript"/>
        <sz val="9"/>
        <rFont val="Arial"/>
        <family val="2"/>
        <scheme val="major"/>
      </rPr>
      <t>1</t>
    </r>
  </si>
  <si>
    <r>
      <rPr>
        <vertAlign val="superscript"/>
        <sz val="9"/>
        <rFont val="Arial"/>
        <family val="2"/>
        <scheme val="major"/>
      </rPr>
      <t>1</t>
    </r>
    <r>
      <rPr>
        <sz val="9"/>
        <rFont val="Arial"/>
        <family val="2"/>
        <scheme val="major"/>
      </rPr>
      <t xml:space="preserve"> Excluding repos.</t>
    </r>
  </si>
  <si>
    <r>
      <t>Deposits, EURbn</t>
    </r>
    <r>
      <rPr>
        <vertAlign val="superscript"/>
        <sz val="9"/>
        <rFont val="Arial"/>
        <family val="2"/>
        <scheme val="major"/>
      </rPr>
      <t>1</t>
    </r>
  </si>
  <si>
    <r>
      <t>Volumes, EURbn</t>
    </r>
    <r>
      <rPr>
        <b/>
        <vertAlign val="superscript"/>
        <sz val="9"/>
        <rFont val="Arial"/>
        <family val="2"/>
        <scheme val="major"/>
      </rPr>
      <t>2</t>
    </r>
    <r>
      <rPr>
        <b/>
        <sz val="9"/>
        <rFont val="Arial"/>
        <family val="2"/>
        <scheme val="major"/>
      </rPr>
      <t>:</t>
    </r>
  </si>
  <si>
    <t>Q121 Net inflow</t>
  </si>
  <si>
    <t>No restatments.</t>
  </si>
  <si>
    <r>
      <t>Return on capital at risk</t>
    </r>
    <r>
      <rPr>
        <vertAlign val="superscript"/>
        <sz val="9"/>
        <rFont val="Arial"/>
        <family val="2"/>
        <scheme val="major"/>
      </rPr>
      <t>1</t>
    </r>
    <r>
      <rPr>
        <sz val="9"/>
        <rFont val="Arial"/>
        <family val="2"/>
        <scheme val="major"/>
      </rPr>
      <t>, %</t>
    </r>
  </si>
  <si>
    <r>
      <t>Cost-to-income ratio</t>
    </r>
    <r>
      <rPr>
        <vertAlign val="superscript"/>
        <sz val="9"/>
        <rFont val="Arial"/>
        <family val="2"/>
        <scheme val="major"/>
      </rPr>
      <t>1</t>
    </r>
    <r>
      <rPr>
        <sz val="9"/>
        <rFont val="Arial"/>
        <family val="2"/>
        <scheme val="major"/>
      </rPr>
      <t>, %</t>
    </r>
  </si>
  <si>
    <r>
      <rPr>
        <vertAlign val="superscript"/>
        <sz val="9"/>
        <rFont val="Arial"/>
        <family val="2"/>
        <scheme val="major"/>
      </rPr>
      <t>1</t>
    </r>
    <r>
      <rPr>
        <sz val="9"/>
        <rFont val="Arial"/>
        <family val="2"/>
        <scheme val="major"/>
      </rPr>
      <t xml:space="preserve"> With amortised resolution fees.
</t>
    </r>
  </si>
  <si>
    <t>Group Functions</t>
  </si>
  <si>
    <t>Life &amp; Pension</t>
  </si>
  <si>
    <t>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</si>
</sst>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_);_(* \(#,##0\);_(* &quot;-&quot;_);_(@_)"/>
    <numFmt numFmtId="165" formatCode="_(* #,##0.00_);_(* \(#,##0.00\);_(* &quot;-&quot;??_);_(@_)"/>
    <numFmt numFmtId="166" formatCode="_(&quot;£&quot;\ * #,##0_);_(&quot;£&quot;\ * \(#,##0\);_(&quot;£&quot;\ * &quot;-&quot;_);_(@_)"/>
    <numFmt numFmtId="167" formatCode="0.0"/>
    <numFmt numFmtId="168" formatCode="#,##0.0"/>
    <numFmt numFmtId="169" formatCode="0.0%"/>
    <numFmt numFmtId="170" formatCode="#,##0.0_)"/>
    <numFmt numFmtId="171" formatCode="\ #,##0;[Red]\-#,##0"/>
    <numFmt numFmtId="172" formatCode="#,##0_)"/>
    <numFmt numFmtId="173" formatCode="_ * #,##0_ ;_ * \-#,##0_ ;_ * &quot;-&quot;??_ ;_ @_ "/>
    <numFmt numFmtId="174" formatCode="0.0000"/>
    <numFmt numFmtId="175" formatCode="0.000%"/>
  </numFmts>
  <fonts count="99">
    <font>
      <sz val="10"/>
      <name val="Times New Roman"/>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Times New Roman"/>
      <family val="1"/>
    </font>
    <font>
      <b/>
      <sz val="9"/>
      <name val="Times New Roman"/>
      <family val="1"/>
    </font>
    <font>
      <sz val="9"/>
      <name val="Times New Roman"/>
      <family val="1"/>
    </font>
    <font>
      <sz val="8"/>
      <name val="Times New Roman"/>
      <family val="1"/>
    </font>
    <font>
      <sz val="10"/>
      <name val="Arial"/>
      <family val="2"/>
    </font>
    <font>
      <sz val="10"/>
      <color indexed="8"/>
      <name val="Arial"/>
      <family val="2"/>
    </font>
    <font>
      <b/>
      <sz val="10"/>
      <color indexed="8"/>
      <name val="Arial"/>
      <family val="2"/>
    </font>
    <font>
      <sz val="10"/>
      <color indexed="9"/>
      <name val="Arial"/>
      <family val="2"/>
    </font>
    <font>
      <sz val="9"/>
      <name val="Arial"/>
      <family val="2"/>
    </font>
    <font>
      <sz val="11"/>
      <name val="Times New Roman"/>
      <family val="1"/>
    </font>
    <font>
      <sz val="8"/>
      <name val="Times New Roman"/>
      <family val="1"/>
    </font>
    <font>
      <b/>
      <sz val="9"/>
      <color indexed="9"/>
      <name val="Times New Roman"/>
      <family val="1"/>
    </font>
    <font>
      <b/>
      <sz val="9"/>
      <color indexed="53"/>
      <name val="Tahoma"/>
      <family val="2"/>
    </font>
    <font>
      <sz val="10"/>
      <name val="Helv"/>
      <charset val="204"/>
    </font>
    <font>
      <b/>
      <sz val="8"/>
      <color indexed="8"/>
      <name val="Arial"/>
      <family val="2"/>
    </font>
    <font>
      <sz val="10"/>
      <color indexed="8"/>
      <name val="Arial"/>
      <family val="2"/>
    </font>
    <font>
      <sz val="8"/>
      <color indexed="8"/>
      <name val="Arial"/>
      <family val="2"/>
    </font>
    <font>
      <b/>
      <i/>
      <sz val="16"/>
      <color indexed="11"/>
      <name val="Arial"/>
      <family val="2"/>
    </font>
    <font>
      <sz val="9"/>
      <color indexed="9"/>
      <name val="Times New Roman"/>
      <family val="1"/>
    </font>
    <font>
      <sz val="10"/>
      <name val="Times New Roman"/>
      <family val="1"/>
      <charset val="238"/>
    </font>
    <font>
      <i/>
      <sz val="10"/>
      <name val="Times New Roman"/>
      <family val="1"/>
    </font>
    <font>
      <u/>
      <sz val="7.5"/>
      <color indexed="12"/>
      <name val="Arial"/>
      <family val="2"/>
    </font>
    <font>
      <sz val="9"/>
      <color theme="0"/>
      <name val="Times New Roman"/>
      <family val="1"/>
    </font>
    <font>
      <sz val="12"/>
      <name val="Times New Roman"/>
      <family val="1"/>
    </font>
    <font>
      <sz val="11"/>
      <color indexed="63"/>
      <name val="Arial"/>
      <family val="2"/>
    </font>
    <font>
      <sz val="11"/>
      <color indexed="63"/>
      <name val="Calibri"/>
      <family val="2"/>
    </font>
    <font>
      <sz val="11"/>
      <color indexed="9"/>
      <name val="Arial"/>
      <family val="2"/>
    </font>
    <font>
      <sz val="11"/>
      <color indexed="9"/>
      <name val="Calibri"/>
      <family val="2"/>
    </font>
    <font>
      <sz val="11"/>
      <color indexed="37"/>
      <name val="Calibri"/>
      <family val="2"/>
    </font>
    <font>
      <b/>
      <sz val="11"/>
      <color indexed="36"/>
      <name val="Calibri"/>
      <family val="2"/>
    </font>
    <font>
      <b/>
      <sz val="11"/>
      <color indexed="9"/>
      <name val="Calibri"/>
      <family val="2"/>
    </font>
    <font>
      <i/>
      <sz val="11"/>
      <color indexed="23"/>
      <name val="Calibri"/>
      <family val="2"/>
    </font>
    <font>
      <sz val="11"/>
      <color indexed="10"/>
      <name val="Calibri"/>
      <family val="2"/>
    </font>
    <font>
      <b/>
      <sz val="15"/>
      <color indexed="8"/>
      <name val="Calibri"/>
      <family val="2"/>
    </font>
    <font>
      <b/>
      <sz val="13"/>
      <color indexed="8"/>
      <name val="Calibri"/>
      <family val="2"/>
    </font>
    <font>
      <b/>
      <sz val="11"/>
      <color indexed="8"/>
      <name val="Calibri"/>
      <family val="2"/>
    </font>
    <font>
      <sz val="11"/>
      <color indexed="37"/>
      <name val="Arial"/>
      <family val="2"/>
    </font>
    <font>
      <sz val="11"/>
      <color indexed="10"/>
      <name val="Arial"/>
      <family val="2"/>
    </font>
    <font>
      <sz val="11"/>
      <color indexed="23"/>
      <name val="Calibri"/>
      <family val="2"/>
    </font>
    <font>
      <sz val="10"/>
      <name val="MS Sans Serif"/>
      <family val="2"/>
    </font>
    <font>
      <b/>
      <sz val="11"/>
      <color indexed="36"/>
      <name val="Arial"/>
      <family val="2"/>
    </font>
    <font>
      <sz val="11"/>
      <color indexed="36"/>
      <name val="Calibri"/>
      <family val="2"/>
    </font>
    <font>
      <sz val="11"/>
      <color indexed="36"/>
      <name val="Arial"/>
      <family val="2"/>
    </font>
    <font>
      <sz val="11"/>
      <color indexed="33"/>
      <name val="Arial"/>
      <family val="2"/>
    </font>
    <font>
      <sz val="11"/>
      <color indexed="33"/>
      <name val="Calibri"/>
      <family val="2"/>
    </font>
    <font>
      <b/>
      <sz val="18"/>
      <color indexed="8"/>
      <name val="Cambria"/>
      <family val="2"/>
    </font>
    <font>
      <b/>
      <sz val="15"/>
      <color indexed="8"/>
      <name val="Arial"/>
      <family val="2"/>
    </font>
    <font>
      <b/>
      <sz val="13"/>
      <color indexed="8"/>
      <name val="Arial"/>
      <family val="2"/>
    </font>
    <font>
      <b/>
      <sz val="11"/>
      <color indexed="8"/>
      <name val="Arial"/>
      <family val="2"/>
    </font>
    <font>
      <b/>
      <sz val="11"/>
      <color indexed="63"/>
      <name val="Calibri"/>
      <family val="2"/>
    </font>
    <font>
      <i/>
      <sz val="11"/>
      <color indexed="23"/>
      <name val="Arial"/>
      <family val="2"/>
    </font>
    <font>
      <b/>
      <sz val="11"/>
      <color indexed="63"/>
      <name val="Arial"/>
      <family val="2"/>
    </font>
    <font>
      <b/>
      <sz val="11"/>
      <color indexed="9"/>
      <name val="Arial"/>
      <family val="2"/>
    </font>
    <font>
      <sz val="11"/>
      <color indexed="13"/>
      <name val="Calibri"/>
      <family val="2"/>
    </font>
    <font>
      <sz val="11"/>
      <color indexed="13"/>
      <name val="Arial"/>
      <family val="2"/>
    </font>
    <font>
      <i/>
      <sz val="9"/>
      <name val="Times New Roman"/>
      <family val="1"/>
    </font>
    <font>
      <b/>
      <i/>
      <sz val="9"/>
      <name val="Times New Roman"/>
      <family val="1"/>
    </font>
    <font>
      <sz val="9"/>
      <color theme="1"/>
      <name val="Times New Roman"/>
      <family val="1"/>
    </font>
    <font>
      <sz val="9"/>
      <color indexed="10"/>
      <name val="Times New Roman"/>
      <family val="1"/>
    </font>
    <font>
      <b/>
      <sz val="9"/>
      <color theme="1"/>
      <name val="Times New Roman"/>
      <family val="1"/>
    </font>
    <font>
      <sz val="9"/>
      <color rgb="FFFF0000"/>
      <name val="Times New Roman"/>
      <family val="1"/>
    </font>
    <font>
      <b/>
      <sz val="9"/>
      <color rgb="FFFF0000"/>
      <name val="Times New Roman"/>
      <family val="1"/>
    </font>
    <font>
      <sz val="9"/>
      <color theme="0" tint="-4.9989318521683403E-2"/>
      <name val="Times New Roman"/>
      <family val="1"/>
    </font>
    <font>
      <b/>
      <sz val="9"/>
      <color theme="0" tint="-4.9989318521683403E-2"/>
      <name val="Times New Roman"/>
      <family val="1"/>
    </font>
    <font>
      <sz val="10"/>
      <color theme="0"/>
      <name val="Arial"/>
      <family val="2"/>
    </font>
    <font>
      <sz val="8"/>
      <color rgb="FFFF0000"/>
      <name val="Times New Roman"/>
      <family val="1"/>
    </font>
    <font>
      <sz val="9"/>
      <name val="Arial"/>
      <family val="2"/>
      <scheme val="major"/>
    </font>
    <font>
      <b/>
      <sz val="9"/>
      <name val="Arial"/>
      <family val="2"/>
      <scheme val="major"/>
    </font>
    <font>
      <i/>
      <sz val="9"/>
      <name val="Arial"/>
      <family val="2"/>
      <scheme val="major"/>
    </font>
    <font>
      <sz val="9"/>
      <color indexed="10"/>
      <name val="Arial"/>
      <family val="2"/>
      <scheme val="major"/>
    </font>
    <font>
      <sz val="9"/>
      <color indexed="8"/>
      <name val="Arial"/>
      <family val="2"/>
      <scheme val="major"/>
    </font>
    <font>
      <sz val="9"/>
      <color indexed="9"/>
      <name val="Arial"/>
      <family val="2"/>
      <scheme val="major"/>
    </font>
    <font>
      <sz val="9"/>
      <color rgb="FFFF0000"/>
      <name val="Arial"/>
      <family val="2"/>
      <scheme val="major"/>
    </font>
    <font>
      <b/>
      <sz val="9"/>
      <color rgb="FFFF0000"/>
      <name val="Arial"/>
      <family val="2"/>
      <scheme val="major"/>
    </font>
    <font>
      <sz val="9"/>
      <color theme="1"/>
      <name val="Arial"/>
      <family val="2"/>
      <scheme val="major"/>
    </font>
    <font>
      <sz val="9"/>
      <color indexed="81"/>
      <name val="Tahoma"/>
      <family val="2"/>
    </font>
    <font>
      <b/>
      <sz val="9"/>
      <color indexed="81"/>
      <name val="Tahoma"/>
      <family val="2"/>
    </font>
    <font>
      <sz val="8.5"/>
      <name val="Arial"/>
      <family val="2"/>
      <scheme val="major"/>
    </font>
    <font>
      <b/>
      <sz val="9"/>
      <name val="Arial"/>
      <family val="2"/>
      <scheme val="minor"/>
    </font>
    <font>
      <sz val="9"/>
      <name val="Arial"/>
      <family val="2"/>
      <scheme val="minor"/>
    </font>
    <font>
      <vertAlign val="superscript"/>
      <sz val="9"/>
      <name val="Arial"/>
      <family val="2"/>
      <scheme val="major"/>
    </font>
    <font>
      <sz val="9"/>
      <color theme="0" tint="-0.249977111117893"/>
      <name val="Times New Roman"/>
      <family val="1"/>
    </font>
    <font>
      <sz val="9"/>
      <color theme="0" tint="-0.249977111117893"/>
      <name val="Arial"/>
      <family val="2"/>
      <scheme val="major"/>
    </font>
    <font>
      <sz val="8"/>
      <color theme="0" tint="-0.249977111117893"/>
      <name val="Times New Roman"/>
      <family val="1"/>
    </font>
    <font>
      <b/>
      <vertAlign val="superscript"/>
      <sz val="9"/>
      <name val="Arial"/>
      <family val="2"/>
      <scheme val="major"/>
    </font>
    <font>
      <b/>
      <sz val="10"/>
      <name val="Times New Roman"/>
      <family val="1"/>
    </font>
    <font>
      <b/>
      <i/>
      <sz val="11"/>
      <name val="Arial"/>
      <family val="2"/>
      <scheme val="minor"/>
    </font>
  </fonts>
  <fills count="39">
    <fill>
      <patternFill patternType="none"/>
    </fill>
    <fill>
      <patternFill patternType="gray125"/>
    </fill>
    <fill>
      <patternFill patternType="solid">
        <fgColor indexed="44"/>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11"/>
        <bgColor indexed="64"/>
      </patternFill>
    </fill>
    <fill>
      <patternFill patternType="solid">
        <fgColor indexed="54"/>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1"/>
      </patternFill>
    </fill>
    <fill>
      <patternFill patternType="solid">
        <fgColor indexed="9"/>
      </patternFill>
    </fill>
    <fill>
      <patternFill patternType="solid">
        <fgColor indexed="12"/>
      </patternFill>
    </fill>
    <fill>
      <patternFill patternType="solid">
        <fgColor indexed="9"/>
        <bgColor indexed="64"/>
      </patternFill>
    </fill>
    <fill>
      <patternFill patternType="solid">
        <fgColor indexed="17"/>
        <bgColor indexed="64"/>
      </patternFill>
    </fill>
    <fill>
      <patternFill patternType="solid">
        <fgColor indexed="57"/>
        <bgColor indexed="64"/>
      </patternFill>
    </fill>
    <fill>
      <patternFill patternType="solid">
        <fgColor theme="0"/>
        <bgColor indexed="64"/>
      </patternFill>
    </fill>
    <fill>
      <patternFill patternType="solid">
        <fgColor theme="4" tint="0.79998168889431442"/>
        <bgColor indexed="64"/>
      </patternFill>
    </fill>
    <fill>
      <patternFill patternType="solid">
        <fgColor indexed="27"/>
      </patternFill>
    </fill>
    <fill>
      <patternFill patternType="solid">
        <fgColor indexed="50"/>
      </patternFill>
    </fill>
    <fill>
      <patternFill patternType="solid">
        <fgColor indexed="26"/>
      </patternFill>
    </fill>
    <fill>
      <patternFill patternType="solid">
        <fgColor indexed="19"/>
      </patternFill>
    </fill>
    <fill>
      <patternFill patternType="solid">
        <fgColor indexed="29"/>
      </patternFill>
    </fill>
    <fill>
      <patternFill patternType="solid">
        <fgColor indexed="25"/>
      </patternFill>
    </fill>
    <fill>
      <patternFill patternType="solid">
        <fgColor indexed="53"/>
      </patternFill>
    </fill>
    <fill>
      <patternFill patternType="solid">
        <fgColor indexed="52"/>
      </patternFill>
    </fill>
    <fill>
      <patternFill patternType="solid">
        <fgColor indexed="23"/>
      </patternFill>
    </fill>
    <fill>
      <patternFill patternType="solid">
        <fgColor indexed="36"/>
      </patternFill>
    </fill>
    <fill>
      <patternFill patternType="solid">
        <fgColor indexed="37"/>
      </patternFill>
    </fill>
    <fill>
      <patternFill patternType="solid">
        <fgColor indexed="28"/>
      </patternFill>
    </fill>
    <fill>
      <patternFill patternType="solid">
        <fgColor rgb="FFFF0000"/>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s>
  <borders count="34">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5"/>
      </bottom>
      <diagonal/>
    </border>
    <border>
      <left/>
      <right/>
      <top/>
      <bottom style="thick">
        <color indexed="26"/>
      </bottom>
      <diagonal/>
    </border>
    <border>
      <left/>
      <right/>
      <top/>
      <bottom style="medium">
        <color indexed="25"/>
      </bottom>
      <diagonal/>
    </border>
    <border>
      <left style="thin">
        <color indexed="28"/>
      </left>
      <right style="thin">
        <color indexed="28"/>
      </right>
      <top style="thin">
        <color indexed="28"/>
      </top>
      <bottom style="thin">
        <color indexed="28"/>
      </bottom>
      <diagonal/>
    </border>
    <border>
      <left/>
      <right/>
      <top/>
      <bottom style="double">
        <color indexed="36"/>
      </bottom>
      <diagonal/>
    </border>
    <border>
      <left style="thin">
        <color indexed="63"/>
      </left>
      <right style="thin">
        <color indexed="63"/>
      </right>
      <top style="thin">
        <color indexed="63"/>
      </top>
      <bottom style="thin">
        <color indexed="63"/>
      </bottom>
      <diagonal/>
    </border>
    <border>
      <left/>
      <right/>
      <top style="thin">
        <color indexed="25"/>
      </top>
      <bottom style="double">
        <color indexed="25"/>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style="thin">
        <color indexed="64"/>
      </bottom>
      <diagonal/>
    </border>
  </borders>
  <cellStyleXfs count="185">
    <xf numFmtId="0" fontId="0" fillId="0" borderId="0"/>
    <xf numFmtId="0" fontId="16" fillId="0" borderId="0">
      <alignment vertical="top"/>
    </xf>
    <xf numFmtId="0" fontId="25" fillId="0" borderId="0"/>
    <xf numFmtId="3" fontId="24" fillId="0" borderId="0"/>
    <xf numFmtId="0" fontId="16" fillId="0" borderId="0"/>
    <xf numFmtId="0" fontId="12" fillId="0" borderId="0"/>
    <xf numFmtId="0" fontId="16" fillId="0" borderId="0"/>
    <xf numFmtId="0" fontId="16" fillId="0" borderId="0"/>
    <xf numFmtId="0" fontId="12" fillId="0" borderId="0"/>
    <xf numFmtId="0" fontId="31" fillId="0" borderId="0"/>
    <xf numFmtId="9" fontId="12" fillId="0" borderId="0" applyFont="0" applyFill="0" applyBorder="0" applyAlignment="0" applyProtection="0"/>
    <xf numFmtId="4" fontId="18" fillId="4" borderId="1" applyNumberFormat="0" applyProtection="0">
      <alignment vertical="center"/>
    </xf>
    <xf numFmtId="0" fontId="18" fillId="5" borderId="1" applyNumberFormat="0" applyProtection="0">
      <alignment horizontal="left" vertical="top"/>
    </xf>
    <xf numFmtId="0" fontId="16" fillId="6" borderId="0"/>
    <xf numFmtId="4" fontId="26" fillId="7" borderId="0" applyNumberFormat="0" applyProtection="0">
      <alignment horizontal="left" vertical="center"/>
    </xf>
    <xf numFmtId="4" fontId="18" fillId="8" borderId="2" applyNumberFormat="0" applyProtection="0">
      <alignment horizontal="left" vertical="center"/>
    </xf>
    <xf numFmtId="4" fontId="17" fillId="2" borderId="0" applyNumberFormat="0" applyProtection="0">
      <alignment horizontal="left" vertical="center"/>
    </xf>
    <xf numFmtId="4" fontId="17" fillId="9" borderId="1" applyNumberFormat="0" applyProtection="0">
      <alignment horizontal="right" vertical="center"/>
    </xf>
    <xf numFmtId="4" fontId="27" fillId="2" borderId="0" applyNumberFormat="0" applyProtection="0">
      <alignment horizontal="left" vertical="center"/>
    </xf>
    <xf numFmtId="4" fontId="28" fillId="7" borderId="0" applyNumberFormat="0" applyProtection="0">
      <alignment horizontal="left" vertical="center"/>
    </xf>
    <xf numFmtId="0" fontId="16" fillId="10" borderId="1" applyNumberFormat="0" applyProtection="0">
      <alignment horizontal="left" vertical="center"/>
    </xf>
    <xf numFmtId="0" fontId="16" fillId="10" borderId="1" applyNumberFormat="0" applyProtection="0">
      <alignment horizontal="left" vertical="top"/>
    </xf>
    <xf numFmtId="0" fontId="16" fillId="11" borderId="1" applyNumberFormat="0" applyProtection="0">
      <alignment horizontal="left" vertical="center"/>
    </xf>
    <xf numFmtId="0" fontId="16" fillId="11" borderId="1" applyNumberFormat="0" applyProtection="0">
      <alignment horizontal="left" vertical="top"/>
    </xf>
    <xf numFmtId="0" fontId="16" fillId="12" borderId="1" applyNumberFormat="0" applyProtection="0">
      <alignment horizontal="left" vertical="center"/>
    </xf>
    <xf numFmtId="0" fontId="16" fillId="12" borderId="1" applyNumberFormat="0" applyProtection="0">
      <alignment horizontal="left" vertical="top"/>
    </xf>
    <xf numFmtId="0" fontId="16" fillId="13" borderId="1" applyNumberFormat="0" applyProtection="0">
      <alignment horizontal="left" vertical="center"/>
    </xf>
    <xf numFmtId="4" fontId="17" fillId="14" borderId="1" applyNumberFormat="0" applyProtection="0">
      <alignment horizontal="left" vertical="center"/>
    </xf>
    <xf numFmtId="4" fontId="17" fillId="15" borderId="1" applyNumberFormat="0" applyProtection="0">
      <alignment horizontal="right" vertical="center"/>
    </xf>
    <xf numFmtId="0" fontId="17" fillId="11" borderId="1" applyNumberFormat="0" applyProtection="0">
      <alignment horizontal="left" vertical="top"/>
    </xf>
    <xf numFmtId="4" fontId="29" fillId="16" borderId="0" applyNumberFormat="0" applyProtection="0">
      <alignment horizontal="left" vertical="center"/>
    </xf>
    <xf numFmtId="171" fontId="17" fillId="3" borderId="0"/>
    <xf numFmtId="0" fontId="18" fillId="3" borderId="0"/>
    <xf numFmtId="171" fontId="19" fillId="17" borderId="0">
      <protection locked="0"/>
    </xf>
    <xf numFmtId="171" fontId="18" fillId="3" borderId="3"/>
    <xf numFmtId="171" fontId="18" fillId="3" borderId="0"/>
    <xf numFmtId="172" fontId="20" fillId="14" borderId="0" applyBorder="0">
      <protection locked="0"/>
    </xf>
    <xf numFmtId="170" fontId="21" fillId="0" borderId="0" applyBorder="0"/>
    <xf numFmtId="41" fontId="16" fillId="0" borderId="0" applyFont="0" applyFill="0" applyBorder="0" applyAlignment="0" applyProtection="0"/>
    <xf numFmtId="166" fontId="16" fillId="0" borderId="0" applyFont="0" applyFill="0" applyBorder="0" applyAlignment="0" applyProtection="0"/>
    <xf numFmtId="0" fontId="12" fillId="0" borderId="0"/>
    <xf numFmtId="0" fontId="33"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xf numFmtId="0" fontId="25" fillId="0" borderId="0"/>
    <xf numFmtId="0" fontId="11" fillId="0" borderId="0"/>
    <xf numFmtId="0" fontId="10" fillId="0" borderId="0"/>
    <xf numFmtId="0" fontId="9" fillId="0" borderId="0"/>
    <xf numFmtId="0" fontId="35" fillId="0" borderId="0" applyNumberFormat="0" applyFill="0" applyBorder="0" applyAlignment="0" applyProtection="0"/>
    <xf numFmtId="0" fontId="35" fillId="0" borderId="0" applyNumberFormat="0" applyFill="0" applyBorder="0" applyAlignment="0" applyProtection="0"/>
    <xf numFmtId="0" fontId="16" fillId="0" borderId="0">
      <alignment vertical="top"/>
    </xf>
    <xf numFmtId="0" fontId="35" fillId="0" borderId="0">
      <alignment vertical="top"/>
    </xf>
    <xf numFmtId="0" fontId="35" fillId="0" borderId="0">
      <alignment vertical="top"/>
    </xf>
    <xf numFmtId="0" fontId="36" fillId="23" borderId="0" applyNumberFormat="0" applyBorder="0" applyAlignment="0" applyProtection="0"/>
    <xf numFmtId="0" fontId="36" fillId="15" borderId="0" applyNumberFormat="0" applyBorder="0" applyAlignment="0" applyProtection="0"/>
    <xf numFmtId="0" fontId="36" fillId="24" borderId="0" applyNumberFormat="0" applyBorder="0" applyAlignment="0" applyProtection="0"/>
    <xf numFmtId="0" fontId="36" fillId="16" borderId="0" applyNumberFormat="0" applyBorder="0" applyAlignment="0" applyProtection="0"/>
    <xf numFmtId="0" fontId="36" fillId="23" borderId="0" applyNumberFormat="0" applyBorder="0" applyAlignment="0" applyProtection="0"/>
    <xf numFmtId="0" fontId="36" fillId="15" borderId="0" applyNumberFormat="0" applyBorder="0" applyAlignment="0" applyProtection="0"/>
    <xf numFmtId="0" fontId="37" fillId="23" borderId="0" applyNumberFormat="0" applyBorder="0" applyAlignment="0" applyProtection="0"/>
    <xf numFmtId="0" fontId="37" fillId="15" borderId="0" applyNumberFormat="0" applyBorder="0" applyAlignment="0" applyProtection="0"/>
    <xf numFmtId="0" fontId="37" fillId="24"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5"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4" borderId="0" applyNumberFormat="0" applyBorder="0" applyAlignment="0" applyProtection="0"/>
    <xf numFmtId="0" fontId="36" fillId="27" borderId="0" applyNumberFormat="0" applyBorder="0" applyAlignment="0" applyProtection="0"/>
    <xf numFmtId="0" fontId="36" fillId="25" borderId="0" applyNumberFormat="0" applyBorder="0" applyAlignment="0" applyProtection="0"/>
    <xf numFmtId="0" fontId="36" fillId="1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4" borderId="0" applyNumberFormat="0" applyBorder="0" applyAlignment="0" applyProtection="0"/>
    <xf numFmtId="0" fontId="37" fillId="27" borderId="0" applyNumberFormat="0" applyBorder="0" applyAlignment="0" applyProtection="0"/>
    <xf numFmtId="0" fontId="37" fillId="25" borderId="0" applyNumberFormat="0" applyBorder="0" applyAlignment="0" applyProtection="0"/>
    <xf numFmtId="0" fontId="37" fillId="15"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1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1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31" borderId="0" applyNumberFormat="0" applyBorder="0" applyAlignment="0" applyProtection="0"/>
    <xf numFmtId="0" fontId="39" fillId="28" borderId="0" applyNumberFormat="0" applyBorder="0" applyAlignment="0" applyProtection="0"/>
    <xf numFmtId="0" fontId="39" fillId="32"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1" borderId="0" applyNumberFormat="0" applyBorder="0" applyAlignment="0" applyProtection="0"/>
    <xf numFmtId="0" fontId="38" fillId="28" borderId="0" applyNumberFormat="0" applyBorder="0" applyAlignment="0" applyProtection="0"/>
    <xf numFmtId="0" fontId="38" fillId="32" borderId="0" applyNumberFormat="0" applyBorder="0" applyAlignment="0" applyProtection="0"/>
    <xf numFmtId="0" fontId="40" fillId="33" borderId="0" applyNumberFormat="0" applyBorder="0" applyAlignment="0" applyProtection="0"/>
    <xf numFmtId="0" fontId="41" fillId="23" borderId="18" applyNumberFormat="0" applyAlignment="0" applyProtection="0"/>
    <xf numFmtId="0" fontId="42" fillId="34" borderId="19"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45" fillId="0" borderId="20" applyNumberFormat="0" applyFill="0" applyAlignment="0" applyProtection="0"/>
    <xf numFmtId="0" fontId="46" fillId="0" borderId="21" applyNumberFormat="0" applyFill="0" applyAlignment="0" applyProtection="0"/>
    <xf numFmtId="0" fontId="47" fillId="0" borderId="22" applyNumberFormat="0" applyFill="0" applyAlignment="0" applyProtection="0"/>
    <xf numFmtId="0" fontId="47" fillId="0" borderId="0" applyNumberFormat="0" applyFill="0" applyBorder="0" applyAlignment="0" applyProtection="0"/>
    <xf numFmtId="0" fontId="16" fillId="15" borderId="23" applyNumberFormat="0" applyFont="0" applyAlignment="0" applyProtection="0"/>
    <xf numFmtId="0" fontId="48" fillId="33" borderId="0" applyNumberFormat="0" applyBorder="0" applyAlignment="0" applyProtection="0"/>
    <xf numFmtId="0" fontId="49" fillId="24" borderId="0" applyNumberFormat="0" applyBorder="0" applyAlignment="0" applyProtection="0"/>
    <xf numFmtId="0" fontId="50" fillId="15" borderId="18" applyNumberFormat="0" applyAlignment="0" applyProtection="0"/>
    <xf numFmtId="38" fontId="51" fillId="0" borderId="0" applyFont="0" applyFill="0" applyBorder="0" applyAlignment="0" applyProtection="0"/>
    <xf numFmtId="0" fontId="52" fillId="23" borderId="18" applyNumberFormat="0" applyAlignment="0" applyProtection="0"/>
    <xf numFmtId="0" fontId="53" fillId="0" borderId="24" applyNumberFormat="0" applyFill="0" applyAlignment="0" applyProtection="0"/>
    <xf numFmtId="0" fontId="54" fillId="0" borderId="24" applyNumberFormat="0" applyFill="0" applyAlignment="0" applyProtection="0"/>
    <xf numFmtId="0" fontId="55" fillId="15" borderId="0" applyNumberFormat="0" applyBorder="0" applyAlignment="0" applyProtection="0"/>
    <xf numFmtId="0" fontId="56" fillId="15" borderId="0" applyNumberFormat="0" applyBorder="0" applyAlignment="0" applyProtection="0"/>
    <xf numFmtId="0" fontId="12" fillId="0" borderId="0"/>
    <xf numFmtId="0" fontId="16" fillId="0" borderId="0"/>
    <xf numFmtId="0" fontId="12" fillId="0" borderId="0"/>
    <xf numFmtId="0" fontId="8" fillId="0" borderId="0"/>
    <xf numFmtId="0" fontId="16" fillId="0" borderId="0"/>
    <xf numFmtId="0" fontId="36" fillId="0" borderId="0"/>
    <xf numFmtId="0" fontId="16" fillId="0" borderId="0">
      <alignment vertical="top"/>
    </xf>
    <xf numFmtId="0" fontId="12" fillId="0" borderId="0"/>
    <xf numFmtId="0" fontId="8" fillId="0" borderId="0"/>
    <xf numFmtId="0" fontId="16" fillId="15" borderId="23" applyNumberFormat="0" applyFont="0" applyAlignment="0" applyProtection="0"/>
    <xf numFmtId="0" fontId="57" fillId="0" borderId="0" applyNumberFormat="0" applyFill="0" applyBorder="0" applyAlignment="0" applyProtection="0"/>
    <xf numFmtId="0" fontId="58" fillId="0" borderId="20" applyNumberFormat="0" applyFill="0" applyAlignment="0" applyProtection="0"/>
    <xf numFmtId="0" fontId="59" fillId="0" borderId="21" applyNumberFormat="0" applyFill="0" applyAlignment="0" applyProtection="0"/>
    <xf numFmtId="0" fontId="60" fillId="0" borderId="22" applyNumberFormat="0" applyFill="0" applyAlignment="0" applyProtection="0"/>
    <xf numFmtId="0" fontId="60" fillId="0" borderId="0" applyNumberFormat="0" applyFill="0" applyBorder="0" applyAlignment="0" applyProtection="0"/>
    <xf numFmtId="0" fontId="61" fillId="23" borderId="25" applyNumberFormat="0" applyAlignment="0" applyProtection="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62" fillId="0" borderId="0" applyNumberFormat="0" applyFill="0" applyBorder="0" applyAlignment="0" applyProtection="0"/>
    <xf numFmtId="0" fontId="16" fillId="0" borderId="0"/>
    <xf numFmtId="0" fontId="25" fillId="0" borderId="0"/>
    <xf numFmtId="0" fontId="63" fillId="0" borderId="26" applyNumberFormat="0" applyFill="0" applyAlignment="0" applyProtection="0"/>
    <xf numFmtId="0" fontId="64" fillId="34" borderId="19" applyNumberFormat="0" applyAlignment="0" applyProtection="0"/>
    <xf numFmtId="0" fontId="57" fillId="0" borderId="0" applyNumberFormat="0" applyFill="0" applyBorder="0" applyAlignment="0" applyProtection="0"/>
    <xf numFmtId="0" fontId="61" fillId="0" borderId="26" applyNumberFormat="0" applyFill="0" applyAlignment="0" applyProtection="0"/>
    <xf numFmtId="0" fontId="63" fillId="23" borderId="25" applyNumberFormat="0" applyAlignment="0" applyProtection="0"/>
    <xf numFmtId="164"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0" fontId="25" fillId="0" borderId="0"/>
    <xf numFmtId="0" fontId="65" fillId="0" borderId="0" applyNumberFormat="0" applyFill="0" applyBorder="0" applyAlignment="0" applyProtection="0"/>
    <xf numFmtId="0" fontId="66" fillId="0" borderId="0" applyNumberFormat="0" applyFill="0" applyBorder="0" applyAlignment="0" applyProtection="0"/>
    <xf numFmtId="0" fontId="12" fillId="0" borderId="0"/>
    <xf numFmtId="9" fontId="12" fillId="0" borderId="0" applyFont="0" applyFill="0" applyBorder="0" applyAlignment="0" applyProtection="0"/>
    <xf numFmtId="4" fontId="17" fillId="2" borderId="0" applyNumberFormat="0" applyProtection="0">
      <alignment horizontal="left" vertical="center"/>
    </xf>
    <xf numFmtId="0" fontId="8" fillId="0" borderId="0"/>
    <xf numFmtId="0" fontId="8" fillId="0" borderId="0"/>
    <xf numFmtId="0" fontId="8"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alignment vertical="top"/>
    </xf>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9" fontId="2" fillId="0" borderId="0" applyFont="0" applyFill="0" applyBorder="0" applyAlignment="0" applyProtection="0"/>
    <xf numFmtId="0" fontId="1" fillId="0" borderId="0"/>
    <xf numFmtId="0" fontId="1" fillId="0" borderId="0"/>
  </cellStyleXfs>
  <cellXfs count="1387">
    <xf numFmtId="0" fontId="0" fillId="0" borderId="0" xfId="0"/>
    <xf numFmtId="0" fontId="14" fillId="18" borderId="0" xfId="5" applyFont="1" applyFill="1" applyBorder="1" applyProtection="1">
      <protection hidden="1"/>
    </xf>
    <xf numFmtId="167" fontId="14" fillId="18" borderId="0" xfId="5" applyNumberFormat="1" applyFont="1" applyFill="1" applyBorder="1" applyProtection="1">
      <protection hidden="1"/>
    </xf>
    <xf numFmtId="2" fontId="14" fillId="18" borderId="0" xfId="10" applyNumberFormat="1" applyFont="1" applyFill="1" applyBorder="1" applyProtection="1">
      <protection hidden="1"/>
    </xf>
    <xf numFmtId="2" fontId="14" fillId="18" borderId="0" xfId="5" applyNumberFormat="1" applyFont="1" applyFill="1" applyBorder="1" applyProtection="1">
      <protection hidden="1"/>
    </xf>
    <xf numFmtId="0" fontId="14" fillId="18" borderId="0" xfId="0" applyFont="1" applyFill="1" applyAlignment="1" applyProtection="1">
      <protection hidden="1"/>
    </xf>
    <xf numFmtId="0" fontId="14" fillId="18" borderId="0" xfId="0" applyFont="1" applyFill="1" applyProtection="1">
      <protection hidden="1"/>
    </xf>
    <xf numFmtId="2" fontId="14" fillId="21" borderId="0" xfId="10" applyNumberFormat="1" applyFont="1" applyFill="1" applyBorder="1" applyProtection="1">
      <protection hidden="1"/>
    </xf>
    <xf numFmtId="167" fontId="13" fillId="18" borderId="0" xfId="5" applyNumberFormat="1" applyFont="1" applyFill="1" applyBorder="1" applyProtection="1">
      <protection hidden="1"/>
    </xf>
    <xf numFmtId="0" fontId="14" fillId="21" borderId="0" xfId="5" applyFont="1" applyFill="1" applyBorder="1" applyProtection="1">
      <protection hidden="1"/>
    </xf>
    <xf numFmtId="0" fontId="14" fillId="21" borderId="0" xfId="0" applyFont="1" applyFill="1" applyProtection="1">
      <protection hidden="1"/>
    </xf>
    <xf numFmtId="0" fontId="30" fillId="21" borderId="0" xfId="5" applyFont="1" applyFill="1" applyProtection="1">
      <protection hidden="1"/>
    </xf>
    <xf numFmtId="0" fontId="13" fillId="21" borderId="0" xfId="5" applyFont="1" applyFill="1" applyBorder="1" applyProtection="1">
      <protection hidden="1"/>
    </xf>
    <xf numFmtId="0" fontId="14" fillId="21" borderId="0" xfId="5" applyFont="1" applyFill="1" applyProtection="1">
      <protection hidden="1"/>
    </xf>
    <xf numFmtId="1" fontId="14" fillId="21" borderId="10" xfId="5" applyNumberFormat="1" applyFont="1" applyFill="1" applyBorder="1" applyAlignment="1" applyProtection="1">
      <alignment horizontal="right"/>
      <protection hidden="1"/>
    </xf>
    <xf numFmtId="1" fontId="14" fillId="21" borderId="0" xfId="5" applyNumberFormat="1" applyFont="1" applyFill="1" applyBorder="1" applyProtection="1">
      <protection hidden="1"/>
    </xf>
    <xf numFmtId="9" fontId="14" fillId="21" borderId="10" xfId="10" applyNumberFormat="1" applyFont="1" applyFill="1" applyBorder="1" applyProtection="1">
      <protection hidden="1"/>
    </xf>
    <xf numFmtId="9" fontId="14" fillId="21" borderId="9" xfId="10" applyFont="1" applyFill="1" applyBorder="1" applyProtection="1">
      <protection hidden="1"/>
    </xf>
    <xf numFmtId="0" fontId="14" fillId="21" borderId="10" xfId="5" applyFont="1" applyFill="1" applyBorder="1" applyAlignment="1" applyProtection="1">
      <alignment horizontal="right"/>
      <protection hidden="1"/>
    </xf>
    <xf numFmtId="0" fontId="14" fillId="21" borderId="0" xfId="5" applyFont="1" applyFill="1" applyBorder="1" applyAlignment="1" applyProtection="1">
      <alignment horizontal="right"/>
      <protection hidden="1"/>
    </xf>
    <xf numFmtId="9" fontId="14" fillId="21" borderId="10" xfId="10" applyFont="1" applyFill="1" applyBorder="1" applyProtection="1">
      <protection hidden="1"/>
    </xf>
    <xf numFmtId="0" fontId="14" fillId="21" borderId="0" xfId="5" applyFont="1" applyFill="1" applyBorder="1" applyAlignment="1" applyProtection="1">
      <protection hidden="1"/>
    </xf>
    <xf numFmtId="1" fontId="14" fillId="21" borderId="0" xfId="5" applyNumberFormat="1" applyFont="1" applyFill="1" applyBorder="1" applyAlignment="1" applyProtection="1">
      <protection hidden="1"/>
    </xf>
    <xf numFmtId="0" fontId="13" fillId="21" borderId="10" xfId="5" applyFont="1" applyFill="1" applyBorder="1" applyAlignment="1" applyProtection="1">
      <alignment horizontal="right"/>
      <protection hidden="1"/>
    </xf>
    <xf numFmtId="0" fontId="13" fillId="21" borderId="0" xfId="5" applyFont="1" applyFill="1" applyBorder="1" applyAlignment="1" applyProtection="1">
      <alignment horizontal="right"/>
      <protection hidden="1"/>
    </xf>
    <xf numFmtId="0" fontId="13" fillId="21" borderId="0" xfId="5" applyFont="1" applyFill="1" applyBorder="1" applyAlignment="1" applyProtection="1">
      <protection hidden="1"/>
    </xf>
    <xf numFmtId="3" fontId="13" fillId="21" borderId="0" xfId="5" applyNumberFormat="1" applyFont="1" applyFill="1" applyBorder="1" applyAlignment="1" applyProtection="1">
      <protection hidden="1"/>
    </xf>
    <xf numFmtId="9" fontId="13" fillId="21" borderId="10" xfId="10" applyFont="1" applyFill="1" applyBorder="1" applyProtection="1">
      <protection hidden="1"/>
    </xf>
    <xf numFmtId="9" fontId="13" fillId="21" borderId="9" xfId="10" applyFont="1" applyFill="1" applyBorder="1" applyProtection="1">
      <protection hidden="1"/>
    </xf>
    <xf numFmtId="1" fontId="13" fillId="21" borderId="0" xfId="5" applyNumberFormat="1" applyFont="1" applyFill="1" applyBorder="1" applyAlignment="1" applyProtection="1">
      <protection hidden="1"/>
    </xf>
    <xf numFmtId="3" fontId="14" fillId="21" borderId="0" xfId="5" applyNumberFormat="1" applyFont="1" applyFill="1" applyBorder="1" applyAlignment="1" applyProtection="1">
      <protection hidden="1"/>
    </xf>
    <xf numFmtId="0" fontId="13" fillId="21" borderId="8" xfId="5" applyFont="1" applyFill="1" applyBorder="1" applyAlignment="1" applyProtection="1">
      <alignment horizontal="right"/>
      <protection hidden="1"/>
    </xf>
    <xf numFmtId="0" fontId="13" fillId="21" borderId="5" xfId="5" applyFont="1" applyFill="1" applyBorder="1" applyAlignment="1" applyProtection="1">
      <alignment horizontal="right"/>
      <protection hidden="1"/>
    </xf>
    <xf numFmtId="1" fontId="13" fillId="21" borderId="5" xfId="5" applyNumberFormat="1" applyFont="1" applyFill="1" applyBorder="1" applyAlignment="1" applyProtection="1">
      <protection hidden="1"/>
    </xf>
    <xf numFmtId="3" fontId="13" fillId="21" borderId="5" xfId="5" applyNumberFormat="1" applyFont="1" applyFill="1" applyBorder="1" applyAlignment="1" applyProtection="1">
      <protection hidden="1"/>
    </xf>
    <xf numFmtId="0" fontId="13" fillId="21" borderId="5" xfId="5" applyFont="1" applyFill="1" applyBorder="1" applyAlignment="1" applyProtection="1">
      <protection hidden="1"/>
    </xf>
    <xf numFmtId="9" fontId="13" fillId="21" borderId="8" xfId="10" applyFont="1" applyFill="1" applyBorder="1" applyProtection="1">
      <protection hidden="1"/>
    </xf>
    <xf numFmtId="9" fontId="13" fillId="21" borderId="7" xfId="10" applyFont="1" applyFill="1" applyBorder="1" applyAlignment="1" applyProtection="1">
      <alignment horizontal="right"/>
      <protection hidden="1"/>
    </xf>
    <xf numFmtId="3" fontId="14" fillId="21" borderId="10" xfId="5" applyNumberFormat="1" applyFont="1" applyFill="1" applyBorder="1" applyAlignment="1" applyProtection="1">
      <protection hidden="1"/>
    </xf>
    <xf numFmtId="3" fontId="14" fillId="21" borderId="8" xfId="5" applyNumberFormat="1" applyFont="1" applyFill="1" applyBorder="1" applyAlignment="1" applyProtection="1">
      <protection hidden="1"/>
    </xf>
    <xf numFmtId="3" fontId="14" fillId="21" borderId="5" xfId="5" applyNumberFormat="1" applyFont="1" applyFill="1" applyBorder="1" applyAlignment="1" applyProtection="1">
      <protection hidden="1"/>
    </xf>
    <xf numFmtId="9" fontId="14" fillId="21" borderId="8" xfId="10" applyFont="1" applyFill="1" applyBorder="1" applyProtection="1">
      <protection hidden="1"/>
    </xf>
    <xf numFmtId="9" fontId="14" fillId="21" borderId="7" xfId="10" applyFont="1" applyFill="1" applyBorder="1" applyProtection="1">
      <protection hidden="1"/>
    </xf>
    <xf numFmtId="0" fontId="30" fillId="21" borderId="0" xfId="5" applyFont="1" applyFill="1" applyBorder="1" applyProtection="1">
      <protection hidden="1"/>
    </xf>
    <xf numFmtId="1" fontId="14" fillId="21" borderId="0" xfId="5" applyNumberFormat="1" applyFont="1" applyFill="1" applyBorder="1" applyAlignment="1" applyProtection="1">
      <alignment horizontal="right"/>
      <protection hidden="1"/>
    </xf>
    <xf numFmtId="1" fontId="13" fillId="21" borderId="10" xfId="5" applyNumberFormat="1" applyFont="1" applyFill="1" applyBorder="1" applyAlignment="1" applyProtection="1">
      <alignment horizontal="right"/>
      <protection hidden="1"/>
    </xf>
    <xf numFmtId="1" fontId="13" fillId="21" borderId="0" xfId="5" applyNumberFormat="1" applyFont="1" applyFill="1" applyBorder="1" applyAlignment="1" applyProtection="1">
      <alignment horizontal="right"/>
      <protection hidden="1"/>
    </xf>
    <xf numFmtId="1" fontId="13" fillId="21" borderId="8" xfId="5" applyNumberFormat="1" applyFont="1" applyFill="1" applyBorder="1" applyAlignment="1" applyProtection="1">
      <alignment horizontal="right"/>
      <protection hidden="1"/>
    </xf>
    <xf numFmtId="1" fontId="13" fillId="21" borderId="5" xfId="5" applyNumberFormat="1" applyFont="1" applyFill="1" applyBorder="1" applyAlignment="1" applyProtection="1">
      <alignment horizontal="right"/>
      <protection hidden="1"/>
    </xf>
    <xf numFmtId="9" fontId="13" fillId="21" borderId="7" xfId="10" applyFont="1" applyFill="1" applyBorder="1" applyProtection="1">
      <protection hidden="1"/>
    </xf>
    <xf numFmtId="0" fontId="30" fillId="18" borderId="0" xfId="0" applyFont="1" applyFill="1" applyProtection="1">
      <protection hidden="1"/>
    </xf>
    <xf numFmtId="0" fontId="13" fillId="18" borderId="0" xfId="0" applyFont="1" applyFill="1" applyProtection="1">
      <protection hidden="1"/>
    </xf>
    <xf numFmtId="0" fontId="30" fillId="18" borderId="0" xfId="5" applyFont="1" applyFill="1" applyProtection="1">
      <protection hidden="1"/>
    </xf>
    <xf numFmtId="0" fontId="14" fillId="18" borderId="0" xfId="5" applyFont="1" applyFill="1" applyProtection="1">
      <protection hidden="1"/>
    </xf>
    <xf numFmtId="0" fontId="13" fillId="18" borderId="0" xfId="5" applyFont="1" applyFill="1" applyBorder="1" applyProtection="1">
      <protection hidden="1"/>
    </xf>
    <xf numFmtId="0" fontId="14" fillId="18" borderId="8" xfId="5" applyFont="1" applyFill="1" applyBorder="1" applyProtection="1">
      <protection hidden="1"/>
    </xf>
    <xf numFmtId="0" fontId="30" fillId="18" borderId="14" xfId="5" applyFont="1" applyFill="1" applyBorder="1" applyProtection="1">
      <protection hidden="1"/>
    </xf>
    <xf numFmtId="0" fontId="14" fillId="18" borderId="10" xfId="5" applyFont="1" applyFill="1" applyBorder="1" applyProtection="1">
      <protection hidden="1"/>
    </xf>
    <xf numFmtId="1" fontId="14" fillId="18" borderId="0" xfId="5" applyNumberFormat="1" applyFont="1" applyFill="1" applyBorder="1" applyProtection="1">
      <protection hidden="1"/>
    </xf>
    <xf numFmtId="1" fontId="14" fillId="18" borderId="0" xfId="5" applyNumberFormat="1" applyFont="1" applyFill="1" applyBorder="1" applyAlignment="1" applyProtection="1">
      <alignment horizontal="right"/>
      <protection hidden="1"/>
    </xf>
    <xf numFmtId="9" fontId="14" fillId="18" borderId="0" xfId="10" applyFont="1" applyFill="1" applyBorder="1" applyProtection="1">
      <protection hidden="1"/>
    </xf>
    <xf numFmtId="1" fontId="14" fillId="18" borderId="0" xfId="5" applyNumberFormat="1" applyFont="1" applyFill="1" applyBorder="1" applyAlignment="1" applyProtection="1">
      <protection hidden="1"/>
    </xf>
    <xf numFmtId="0" fontId="23" fillId="18" borderId="14" xfId="5" applyFont="1" applyFill="1" applyBorder="1" applyProtection="1">
      <protection hidden="1"/>
    </xf>
    <xf numFmtId="1" fontId="13" fillId="18" borderId="0" xfId="5" applyNumberFormat="1" applyFont="1" applyFill="1" applyBorder="1" applyAlignment="1" applyProtection="1">
      <alignment horizontal="right"/>
      <protection hidden="1"/>
    </xf>
    <xf numFmtId="0" fontId="13" fillId="18" borderId="10" xfId="5" applyFont="1" applyFill="1" applyBorder="1" applyProtection="1">
      <protection hidden="1"/>
    </xf>
    <xf numFmtId="1" fontId="13" fillId="18" borderId="5" xfId="5" applyNumberFormat="1" applyFont="1" applyFill="1" applyBorder="1" applyAlignment="1" applyProtection="1">
      <alignment horizontal="right"/>
      <protection hidden="1"/>
    </xf>
    <xf numFmtId="0" fontId="13" fillId="18" borderId="8" xfId="5" applyFont="1" applyFill="1" applyBorder="1" applyProtection="1">
      <protection hidden="1"/>
    </xf>
    <xf numFmtId="1" fontId="14" fillId="18" borderId="0" xfId="5" applyNumberFormat="1" applyFont="1" applyFill="1" applyProtection="1">
      <protection hidden="1"/>
    </xf>
    <xf numFmtId="3" fontId="14" fillId="18" borderId="0" xfId="5" applyNumberFormat="1" applyFont="1" applyFill="1" applyBorder="1" applyAlignment="1" applyProtection="1">
      <protection hidden="1"/>
    </xf>
    <xf numFmtId="3" fontId="14" fillId="18" borderId="5" xfId="5" applyNumberFormat="1" applyFont="1" applyFill="1" applyBorder="1" applyAlignment="1" applyProtection="1">
      <protection hidden="1"/>
    </xf>
    <xf numFmtId="0" fontId="14" fillId="18" borderId="10" xfId="5" applyFont="1" applyFill="1" applyBorder="1" applyAlignment="1" applyProtection="1">
      <protection hidden="1"/>
    </xf>
    <xf numFmtId="0" fontId="14" fillId="18" borderId="0" xfId="5" applyFont="1" applyFill="1" applyBorder="1" applyAlignment="1" applyProtection="1">
      <protection hidden="1"/>
    </xf>
    <xf numFmtId="0" fontId="14" fillId="18" borderId="9" xfId="5" applyFont="1" applyFill="1" applyBorder="1" applyAlignment="1" applyProtection="1">
      <protection hidden="1"/>
    </xf>
    <xf numFmtId="167" fontId="14" fillId="18" borderId="10" xfId="5" applyNumberFormat="1" applyFont="1" applyFill="1" applyBorder="1" applyAlignment="1" applyProtection="1">
      <protection hidden="1"/>
    </xf>
    <xf numFmtId="167" fontId="14" fillId="18" borderId="0" xfId="5" applyNumberFormat="1" applyFont="1" applyFill="1" applyBorder="1" applyAlignment="1" applyProtection="1">
      <protection hidden="1"/>
    </xf>
    <xf numFmtId="167" fontId="13" fillId="18" borderId="0" xfId="5" applyNumberFormat="1" applyFont="1" applyFill="1" applyBorder="1" applyAlignment="1" applyProtection="1">
      <protection hidden="1"/>
    </xf>
    <xf numFmtId="167" fontId="13" fillId="18" borderId="5" xfId="5" applyNumberFormat="1" applyFont="1" applyFill="1" applyBorder="1" applyAlignment="1" applyProtection="1">
      <protection hidden="1"/>
    </xf>
    <xf numFmtId="0" fontId="30" fillId="18" borderId="0" xfId="5" applyFont="1" applyFill="1" applyBorder="1" applyProtection="1">
      <protection hidden="1"/>
    </xf>
    <xf numFmtId="0" fontId="14" fillId="20" borderId="0" xfId="5" applyFont="1" applyFill="1" applyProtection="1">
      <protection hidden="1"/>
    </xf>
    <xf numFmtId="0" fontId="14" fillId="18" borderId="0" xfId="5" applyFont="1" applyFill="1" applyBorder="1" applyAlignment="1" applyProtection="1">
      <alignment horizontal="right"/>
      <protection hidden="1"/>
    </xf>
    <xf numFmtId="3" fontId="13" fillId="18" borderId="0" xfId="5" applyNumberFormat="1" applyFont="1" applyFill="1" applyBorder="1" applyAlignment="1" applyProtection="1">
      <protection hidden="1"/>
    </xf>
    <xf numFmtId="0" fontId="13" fillId="18" borderId="10" xfId="5" applyFont="1" applyFill="1" applyBorder="1" applyAlignment="1" applyProtection="1">
      <protection hidden="1"/>
    </xf>
    <xf numFmtId="0" fontId="13" fillId="18" borderId="0" xfId="5" applyFont="1" applyFill="1" applyBorder="1" applyAlignment="1" applyProtection="1">
      <protection hidden="1"/>
    </xf>
    <xf numFmtId="3" fontId="13" fillId="18" borderId="10" xfId="5" applyNumberFormat="1" applyFont="1" applyFill="1" applyBorder="1" applyAlignment="1" applyProtection="1">
      <protection hidden="1"/>
    </xf>
    <xf numFmtId="168" fontId="13" fillId="18" borderId="0" xfId="6" applyNumberFormat="1" applyFont="1" applyFill="1" applyBorder="1" applyAlignment="1" applyProtection="1">
      <alignment horizontal="right"/>
      <protection hidden="1"/>
    </xf>
    <xf numFmtId="0" fontId="13" fillId="18" borderId="0" xfId="6" applyFont="1" applyFill="1" applyBorder="1" applyProtection="1">
      <protection hidden="1"/>
    </xf>
    <xf numFmtId="3" fontId="13" fillId="18" borderId="5" xfId="5" applyNumberFormat="1" applyFont="1" applyFill="1" applyBorder="1" applyAlignment="1" applyProtection="1">
      <protection hidden="1"/>
    </xf>
    <xf numFmtId="0" fontId="13" fillId="18" borderId="8" xfId="5" applyFont="1" applyFill="1" applyBorder="1" applyAlignment="1" applyProtection="1">
      <protection hidden="1"/>
    </xf>
    <xf numFmtId="0" fontId="13" fillId="18" borderId="5" xfId="5" applyFont="1" applyFill="1" applyBorder="1" applyAlignment="1" applyProtection="1">
      <protection hidden="1"/>
    </xf>
    <xf numFmtId="0" fontId="14" fillId="20" borderId="0" xfId="5" applyFont="1" applyFill="1" applyBorder="1" applyProtection="1">
      <protection hidden="1"/>
    </xf>
    <xf numFmtId="1" fontId="14" fillId="21" borderId="10" xfId="5" applyNumberFormat="1" applyFont="1" applyFill="1" applyBorder="1" applyAlignment="1" applyProtection="1">
      <protection hidden="1"/>
    </xf>
    <xf numFmtId="167" fontId="14" fillId="21" borderId="10" xfId="5" applyNumberFormat="1" applyFont="1" applyFill="1" applyBorder="1" applyAlignment="1" applyProtection="1">
      <protection hidden="1"/>
    </xf>
    <xf numFmtId="167" fontId="14" fillId="21" borderId="0" xfId="5" applyNumberFormat="1" applyFont="1" applyFill="1" applyBorder="1" applyAlignment="1" applyProtection="1">
      <protection hidden="1"/>
    </xf>
    <xf numFmtId="1" fontId="14" fillId="20" borderId="0" xfId="5" applyNumberFormat="1" applyFont="1" applyFill="1" applyBorder="1" applyProtection="1">
      <protection hidden="1"/>
    </xf>
    <xf numFmtId="0" fontId="14" fillId="19" borderId="0" xfId="5" applyFont="1" applyFill="1" applyProtection="1">
      <protection hidden="1"/>
    </xf>
    <xf numFmtId="167" fontId="14" fillId="20" borderId="0" xfId="5" applyNumberFormat="1" applyFont="1" applyFill="1" applyBorder="1" applyProtection="1">
      <protection hidden="1"/>
    </xf>
    <xf numFmtId="167" fontId="13" fillId="20" borderId="0" xfId="5" applyNumberFormat="1" applyFont="1" applyFill="1" applyBorder="1" applyProtection="1">
      <protection hidden="1"/>
    </xf>
    <xf numFmtId="0" fontId="30" fillId="0" borderId="0" xfId="5" applyFont="1" applyProtection="1">
      <protection hidden="1"/>
    </xf>
    <xf numFmtId="0" fontId="14" fillId="0" borderId="0" xfId="5" applyFont="1" applyProtection="1">
      <protection hidden="1"/>
    </xf>
    <xf numFmtId="0" fontId="14" fillId="18" borderId="0" xfId="5" applyFont="1" applyFill="1" applyAlignment="1" applyProtection="1">
      <alignment wrapText="1"/>
      <protection hidden="1"/>
    </xf>
    <xf numFmtId="0" fontId="14" fillId="18" borderId="0" xfId="5" applyFont="1" applyFill="1" applyAlignment="1" applyProtection="1">
      <protection hidden="1"/>
    </xf>
    <xf numFmtId="0" fontId="13" fillId="18" borderId="0" xfId="5" applyFont="1" applyFill="1" applyBorder="1" applyAlignment="1" applyProtection="1">
      <alignment horizontal="right"/>
      <protection hidden="1"/>
    </xf>
    <xf numFmtId="0" fontId="13" fillId="18" borderId="5" xfId="5" applyFont="1" applyFill="1" applyBorder="1" applyAlignment="1" applyProtection="1">
      <alignment horizontal="right"/>
      <protection hidden="1"/>
    </xf>
    <xf numFmtId="2" fontId="14" fillId="18" borderId="0" xfId="5" applyNumberFormat="1" applyFont="1" applyFill="1" applyBorder="1" applyAlignment="1" applyProtection="1">
      <protection hidden="1"/>
    </xf>
    <xf numFmtId="2" fontId="14" fillId="18" borderId="0" xfId="5" applyNumberFormat="1" applyFont="1" applyFill="1" applyProtection="1">
      <protection hidden="1"/>
    </xf>
    <xf numFmtId="169" fontId="14" fillId="18" borderId="0" xfId="10" applyNumberFormat="1" applyFont="1" applyFill="1" applyBorder="1" applyProtection="1">
      <protection hidden="1"/>
    </xf>
    <xf numFmtId="3" fontId="13" fillId="18" borderId="0" xfId="5" applyNumberFormat="1" applyFont="1" applyFill="1" applyBorder="1" applyProtection="1">
      <protection hidden="1"/>
    </xf>
    <xf numFmtId="0" fontId="13" fillId="20" borderId="0" xfId="5" applyFont="1" applyFill="1" applyBorder="1" applyProtection="1">
      <protection hidden="1"/>
    </xf>
    <xf numFmtId="3" fontId="14" fillId="18" borderId="0" xfId="5" applyNumberFormat="1" applyFont="1" applyFill="1" applyBorder="1" applyProtection="1">
      <protection hidden="1"/>
    </xf>
    <xf numFmtId="3" fontId="14" fillId="20" borderId="0" xfId="5" applyNumberFormat="1" applyFont="1" applyFill="1" applyBorder="1" applyProtection="1">
      <protection hidden="1"/>
    </xf>
    <xf numFmtId="0" fontId="13" fillId="18" borderId="0" xfId="5" applyFont="1" applyFill="1" applyProtection="1">
      <protection hidden="1"/>
    </xf>
    <xf numFmtId="2" fontId="14" fillId="18" borderId="0" xfId="0" applyNumberFormat="1" applyFont="1" applyFill="1" applyBorder="1" applyAlignment="1" applyProtection="1">
      <protection hidden="1"/>
    </xf>
    <xf numFmtId="2" fontId="13" fillId="18" borderId="0" xfId="5" applyNumberFormat="1" applyFont="1" applyFill="1" applyBorder="1" applyAlignment="1" applyProtection="1">
      <protection hidden="1"/>
    </xf>
    <xf numFmtId="2" fontId="14" fillId="18" borderId="0" xfId="5" applyNumberFormat="1" applyFont="1" applyFill="1" applyBorder="1" applyAlignment="1" applyProtection="1">
      <alignment horizontal="right"/>
      <protection hidden="1"/>
    </xf>
    <xf numFmtId="3" fontId="14" fillId="18" borderId="0" xfId="5" applyNumberFormat="1" applyFont="1" applyFill="1" applyBorder="1" applyAlignment="1" applyProtection="1">
      <alignment horizontal="right"/>
      <protection hidden="1"/>
    </xf>
    <xf numFmtId="3" fontId="14" fillId="21" borderId="0" xfId="5" applyNumberFormat="1" applyFont="1" applyFill="1" applyProtection="1">
      <protection hidden="1"/>
    </xf>
    <xf numFmtId="0" fontId="14" fillId="21" borderId="12" xfId="5" applyFont="1" applyFill="1" applyBorder="1" applyAlignment="1" applyProtection="1">
      <protection hidden="1"/>
    </xf>
    <xf numFmtId="167" fontId="13" fillId="21" borderId="10" xfId="5" applyNumberFormat="1" applyFont="1" applyFill="1" applyBorder="1" applyAlignment="1" applyProtection="1">
      <protection hidden="1"/>
    </xf>
    <xf numFmtId="167" fontId="13" fillId="21" borderId="8" xfId="5" applyNumberFormat="1" applyFont="1" applyFill="1" applyBorder="1" applyAlignment="1" applyProtection="1">
      <protection hidden="1"/>
    </xf>
    <xf numFmtId="3" fontId="14" fillId="18" borderId="0" xfId="5" applyNumberFormat="1" applyFont="1" applyFill="1" applyProtection="1">
      <protection hidden="1"/>
    </xf>
    <xf numFmtId="169" fontId="14" fillId="21" borderId="0" xfId="10" applyNumberFormat="1" applyFont="1" applyFill="1" applyBorder="1" applyProtection="1">
      <protection hidden="1"/>
    </xf>
    <xf numFmtId="3" fontId="13" fillId="21" borderId="0" xfId="5" applyNumberFormat="1" applyFont="1" applyFill="1" applyBorder="1" applyProtection="1">
      <protection hidden="1"/>
    </xf>
    <xf numFmtId="3" fontId="14" fillId="21" borderId="0" xfId="5" applyNumberFormat="1" applyFont="1" applyFill="1" applyBorder="1" applyProtection="1">
      <protection hidden="1"/>
    </xf>
    <xf numFmtId="167" fontId="14" fillId="21" borderId="0" xfId="5" applyNumberFormat="1" applyFont="1" applyFill="1" applyBorder="1" applyProtection="1">
      <protection hidden="1"/>
    </xf>
    <xf numFmtId="167" fontId="13" fillId="21" borderId="0" xfId="5" applyNumberFormat="1" applyFont="1" applyFill="1" applyBorder="1" applyProtection="1">
      <protection hidden="1"/>
    </xf>
    <xf numFmtId="2" fontId="14" fillId="21" borderId="0" xfId="5" applyNumberFormat="1" applyFont="1" applyFill="1" applyBorder="1" applyProtection="1">
      <protection hidden="1"/>
    </xf>
    <xf numFmtId="2" fontId="13" fillId="21" borderId="0" xfId="5" applyNumberFormat="1" applyFont="1" applyFill="1" applyBorder="1" applyProtection="1">
      <protection hidden="1"/>
    </xf>
    <xf numFmtId="0" fontId="14" fillId="18" borderId="0" xfId="5" applyFont="1" applyFill="1" applyAlignment="1" applyProtection="1">
      <alignment horizontal="left" indent="1"/>
      <protection hidden="1"/>
    </xf>
    <xf numFmtId="0" fontId="14" fillId="0" borderId="0" xfId="5" applyFont="1" applyFill="1" applyProtection="1">
      <protection hidden="1"/>
    </xf>
    <xf numFmtId="0" fontId="70" fillId="21" borderId="0" xfId="5" applyFont="1" applyFill="1" applyBorder="1" applyProtection="1">
      <protection hidden="1"/>
    </xf>
    <xf numFmtId="3" fontId="13" fillId="18" borderId="0" xfId="5" applyNumberFormat="1" applyFont="1" applyFill="1" applyBorder="1" applyAlignment="1" applyProtection="1">
      <alignment horizontal="right"/>
      <protection hidden="1"/>
    </xf>
    <xf numFmtId="173" fontId="14" fillId="18" borderId="0" xfId="0" applyNumberFormat="1" applyFont="1" applyFill="1" applyBorder="1" applyAlignment="1" applyProtection="1">
      <protection hidden="1"/>
    </xf>
    <xf numFmtId="9" fontId="67" fillId="18" borderId="0" xfId="10" applyFont="1" applyFill="1" applyBorder="1" applyAlignment="1" applyProtection="1">
      <protection hidden="1"/>
    </xf>
    <xf numFmtId="0" fontId="67" fillId="18" borderId="0" xfId="0" applyFont="1" applyFill="1" applyAlignment="1" applyProtection="1">
      <protection hidden="1"/>
    </xf>
    <xf numFmtId="167" fontId="14" fillId="21" borderId="12" xfId="5" applyNumberFormat="1" applyFont="1" applyFill="1" applyBorder="1" applyAlignment="1" applyProtection="1">
      <protection hidden="1"/>
    </xf>
    <xf numFmtId="9" fontId="13" fillId="18" borderId="0" xfId="10" applyFont="1" applyFill="1" applyBorder="1" applyAlignment="1" applyProtection="1">
      <alignment horizontal="right"/>
      <protection hidden="1"/>
    </xf>
    <xf numFmtId="167" fontId="14" fillId="21" borderId="8" xfId="5" applyNumberFormat="1" applyFont="1" applyFill="1" applyBorder="1" applyAlignment="1" applyProtection="1">
      <protection hidden="1"/>
    </xf>
    <xf numFmtId="2" fontId="14" fillId="21" borderId="0" xfId="5" applyNumberFormat="1" applyFont="1" applyFill="1" applyBorder="1" applyAlignment="1" applyProtection="1">
      <protection hidden="1"/>
    </xf>
    <xf numFmtId="2" fontId="14" fillId="21" borderId="0" xfId="0" applyNumberFormat="1" applyFont="1" applyFill="1" applyBorder="1" applyAlignment="1" applyProtection="1">
      <protection hidden="1"/>
    </xf>
    <xf numFmtId="2" fontId="13" fillId="21" borderId="0" xfId="5" applyNumberFormat="1" applyFont="1" applyFill="1" applyBorder="1" applyAlignment="1" applyProtection="1">
      <protection hidden="1"/>
    </xf>
    <xf numFmtId="2" fontId="14" fillId="21" borderId="0" xfId="5" applyNumberFormat="1" applyFont="1" applyFill="1" applyBorder="1" applyAlignment="1" applyProtection="1">
      <alignment horizontal="right"/>
      <protection hidden="1"/>
    </xf>
    <xf numFmtId="167" fontId="13" fillId="21" borderId="0" xfId="5" applyNumberFormat="1" applyFont="1" applyFill="1" applyBorder="1" applyAlignment="1" applyProtection="1">
      <protection hidden="1"/>
    </xf>
    <xf numFmtId="3" fontId="14" fillId="21" borderId="10" xfId="5" applyNumberFormat="1" applyFont="1" applyFill="1" applyBorder="1" applyProtection="1">
      <protection hidden="1"/>
    </xf>
    <xf numFmtId="0" fontId="14" fillId="18" borderId="14" xfId="5" applyFont="1" applyFill="1" applyBorder="1" applyProtection="1">
      <protection hidden="1"/>
    </xf>
    <xf numFmtId="0" fontId="14" fillId="21" borderId="10" xfId="5" applyFont="1" applyFill="1" applyBorder="1" applyAlignment="1" applyProtection="1">
      <protection hidden="1"/>
    </xf>
    <xf numFmtId="3" fontId="69" fillId="21" borderId="10" xfId="5" applyNumberFormat="1" applyFont="1" applyFill="1" applyBorder="1" applyAlignment="1" applyProtection="1">
      <alignment horizontal="right"/>
      <protection hidden="1"/>
    </xf>
    <xf numFmtId="9" fontId="14" fillId="21" borderId="6" xfId="10" applyNumberFormat="1" applyFont="1" applyFill="1" applyBorder="1" applyProtection="1">
      <protection hidden="1"/>
    </xf>
    <xf numFmtId="0" fontId="14" fillId="18" borderId="8" xfId="5" applyFont="1" applyFill="1" applyBorder="1" applyAlignment="1" applyProtection="1">
      <protection hidden="1"/>
    </xf>
    <xf numFmtId="0" fontId="14" fillId="18" borderId="5" xfId="5" applyFont="1" applyFill="1" applyBorder="1" applyAlignment="1" applyProtection="1">
      <protection hidden="1"/>
    </xf>
    <xf numFmtId="0" fontId="34" fillId="21" borderId="0" xfId="0" applyFont="1" applyFill="1" applyProtection="1">
      <protection hidden="1"/>
    </xf>
    <xf numFmtId="3" fontId="14" fillId="21" borderId="10" xfId="5" applyNumberFormat="1" applyFont="1" applyFill="1" applyBorder="1" applyAlignment="1" applyProtection="1">
      <alignment horizontal="right"/>
      <protection hidden="1"/>
    </xf>
    <xf numFmtId="0" fontId="67" fillId="18" borderId="0" xfId="5" applyFont="1" applyFill="1" applyBorder="1" applyProtection="1">
      <protection hidden="1"/>
    </xf>
    <xf numFmtId="167" fontId="13" fillId="21" borderId="5" xfId="5" applyNumberFormat="1" applyFont="1" applyFill="1" applyBorder="1" applyAlignment="1" applyProtection="1">
      <protection hidden="1"/>
    </xf>
    <xf numFmtId="0" fontId="14" fillId="22" borderId="3" xfId="5" applyFont="1" applyFill="1" applyBorder="1" applyAlignment="1" applyProtection="1">
      <alignment horizontal="right"/>
      <protection hidden="1"/>
    </xf>
    <xf numFmtId="0" fontId="14" fillId="22" borderId="16" xfId="5" applyFont="1" applyFill="1" applyBorder="1" applyAlignment="1" applyProtection="1">
      <alignment horizontal="right"/>
      <protection hidden="1"/>
    </xf>
    <xf numFmtId="1" fontId="14" fillId="22" borderId="0" xfId="5" applyNumberFormat="1" applyFont="1" applyFill="1" applyBorder="1" applyProtection="1">
      <protection hidden="1"/>
    </xf>
    <xf numFmtId="1" fontId="14" fillId="22" borderId="9" xfId="5" applyNumberFormat="1" applyFont="1" applyFill="1" applyBorder="1" applyProtection="1">
      <protection hidden="1"/>
    </xf>
    <xf numFmtId="1" fontId="14" fillId="22" borderId="0" xfId="5" applyNumberFormat="1" applyFont="1" applyFill="1" applyBorder="1" applyAlignment="1" applyProtection="1">
      <protection hidden="1"/>
    </xf>
    <xf numFmtId="1" fontId="14" fillId="22" borderId="9" xfId="5" applyNumberFormat="1" applyFont="1" applyFill="1" applyBorder="1" applyAlignment="1" applyProtection="1">
      <protection hidden="1"/>
    </xf>
    <xf numFmtId="0" fontId="67" fillId="18" borderId="0" xfId="5" applyFont="1" applyFill="1" applyBorder="1" applyAlignment="1" applyProtection="1">
      <protection hidden="1"/>
    </xf>
    <xf numFmtId="4" fontId="14" fillId="21" borderId="0" xfId="5" applyNumberFormat="1" applyFont="1" applyFill="1" applyBorder="1" applyAlignment="1" applyProtection="1">
      <protection hidden="1"/>
    </xf>
    <xf numFmtId="9" fontId="14" fillId="18" borderId="9" xfId="10" applyFont="1" applyFill="1" applyBorder="1" applyAlignment="1" applyProtection="1">
      <protection hidden="1"/>
    </xf>
    <xf numFmtId="9" fontId="14" fillId="18" borderId="10" xfId="10" applyFont="1" applyFill="1" applyBorder="1" applyAlignment="1" applyProtection="1">
      <protection hidden="1"/>
    </xf>
    <xf numFmtId="167" fontId="14" fillId="21" borderId="5" xfId="5" applyNumberFormat="1" applyFont="1" applyFill="1" applyBorder="1" applyAlignment="1" applyProtection="1">
      <protection hidden="1"/>
    </xf>
    <xf numFmtId="3" fontId="14" fillId="22" borderId="0" xfId="5" applyNumberFormat="1" applyFont="1" applyFill="1" applyBorder="1" applyProtection="1">
      <protection hidden="1"/>
    </xf>
    <xf numFmtId="3" fontId="14" fillId="22" borderId="9" xfId="5" applyNumberFormat="1" applyFont="1" applyFill="1" applyBorder="1" applyProtection="1">
      <protection hidden="1"/>
    </xf>
    <xf numFmtId="0" fontId="14" fillId="21" borderId="0" xfId="5" applyFont="1" applyFill="1" applyAlignment="1" applyProtection="1">
      <protection hidden="1"/>
    </xf>
    <xf numFmtId="3" fontId="14" fillId="21" borderId="0" xfId="5" applyNumberFormat="1" applyFont="1" applyFill="1" applyBorder="1" applyAlignment="1" applyProtection="1">
      <alignment horizontal="right"/>
      <protection hidden="1"/>
    </xf>
    <xf numFmtId="167" fontId="14" fillId="21" borderId="10" xfId="5" applyNumberFormat="1" applyFont="1" applyFill="1" applyBorder="1" applyAlignment="1" applyProtection="1">
      <protection locked="0"/>
    </xf>
    <xf numFmtId="167" fontId="13" fillId="21" borderId="10" xfId="5" applyNumberFormat="1" applyFont="1" applyFill="1" applyBorder="1" applyAlignment="1" applyProtection="1">
      <protection locked="0"/>
    </xf>
    <xf numFmtId="167" fontId="13" fillId="21" borderId="8" xfId="5" applyNumberFormat="1" applyFont="1" applyFill="1" applyBorder="1" applyAlignment="1" applyProtection="1">
      <protection locked="0"/>
    </xf>
    <xf numFmtId="3" fontId="14" fillId="21" borderId="12" xfId="5" applyNumberFormat="1" applyFont="1" applyFill="1" applyBorder="1" applyAlignment="1" applyProtection="1">
      <alignment horizontal="right"/>
      <protection hidden="1"/>
    </xf>
    <xf numFmtId="3" fontId="13" fillId="21" borderId="10" xfId="5" applyNumberFormat="1" applyFont="1" applyFill="1" applyBorder="1" applyAlignment="1" applyProtection="1">
      <protection hidden="1"/>
    </xf>
    <xf numFmtId="0" fontId="14" fillId="18" borderId="11" xfId="5" applyFont="1" applyFill="1" applyBorder="1" applyAlignment="1" applyProtection="1">
      <alignment vertical="top" wrapText="1"/>
      <protection hidden="1"/>
    </xf>
    <xf numFmtId="0" fontId="14" fillId="21" borderId="11" xfId="5" applyFont="1" applyFill="1" applyBorder="1" applyAlignment="1" applyProtection="1">
      <alignment horizontal="right" vertical="top" wrapText="1"/>
      <protection hidden="1"/>
    </xf>
    <xf numFmtId="0" fontId="14" fillId="21" borderId="3" xfId="5" applyFont="1" applyFill="1" applyBorder="1" applyAlignment="1" applyProtection="1">
      <alignment horizontal="right" vertical="top" wrapText="1"/>
      <protection hidden="1"/>
    </xf>
    <xf numFmtId="0" fontId="14" fillId="18" borderId="16" xfId="5" applyFont="1" applyFill="1" applyBorder="1" applyAlignment="1" applyProtection="1">
      <alignment horizontal="right" vertical="top" wrapText="1"/>
      <protection hidden="1"/>
    </xf>
    <xf numFmtId="0" fontId="14" fillId="18" borderId="11" xfId="5" applyFont="1" applyFill="1" applyBorder="1" applyAlignment="1" applyProtection="1">
      <alignment horizontal="right" vertical="top" wrapText="1"/>
      <protection hidden="1"/>
    </xf>
    <xf numFmtId="0" fontId="74" fillId="18" borderId="0" xfId="5" applyFont="1" applyFill="1" applyProtection="1">
      <protection hidden="1"/>
    </xf>
    <xf numFmtId="0" fontId="74" fillId="18" borderId="0" xfId="0" applyFont="1" applyFill="1" applyAlignment="1" applyProtection="1"/>
    <xf numFmtId="0" fontId="74" fillId="21" borderId="0" xfId="0" applyFont="1" applyFill="1" applyAlignment="1" applyProtection="1"/>
    <xf numFmtId="9" fontId="13" fillId="18" borderId="9" xfId="10" applyFont="1" applyFill="1" applyBorder="1" applyAlignment="1" applyProtection="1">
      <protection hidden="1"/>
    </xf>
    <xf numFmtId="9" fontId="14" fillId="18" borderId="7" xfId="10" applyNumberFormat="1" applyFont="1" applyFill="1" applyBorder="1" applyAlignment="1" applyProtection="1">
      <protection hidden="1"/>
    </xf>
    <xf numFmtId="9" fontId="13" fillId="18" borderId="7" xfId="10" applyFont="1" applyFill="1" applyBorder="1" applyAlignment="1" applyProtection="1">
      <protection hidden="1"/>
    </xf>
    <xf numFmtId="9" fontId="13" fillId="18" borderId="10" xfId="10" applyFont="1" applyFill="1" applyBorder="1" applyAlignment="1" applyProtection="1">
      <protection hidden="1"/>
    </xf>
    <xf numFmtId="9" fontId="13" fillId="18" borderId="8" xfId="10" applyFont="1" applyFill="1" applyBorder="1" applyAlignment="1" applyProtection="1">
      <protection hidden="1"/>
    </xf>
    <xf numFmtId="9" fontId="14" fillId="18" borderId="8" xfId="10" applyNumberFormat="1" applyFont="1" applyFill="1" applyBorder="1" applyAlignment="1" applyProtection="1">
      <protection hidden="1"/>
    </xf>
    <xf numFmtId="9" fontId="14" fillId="18" borderId="10" xfId="10" applyNumberFormat="1" applyFont="1" applyFill="1" applyBorder="1" applyAlignment="1" applyProtection="1">
      <protection hidden="1"/>
    </xf>
    <xf numFmtId="0" fontId="74" fillId="18" borderId="0" xfId="161" applyFont="1" applyFill="1" applyBorder="1" applyProtection="1">
      <protection hidden="1"/>
    </xf>
    <xf numFmtId="0" fontId="30" fillId="18" borderId="0" xfId="0" applyFont="1" applyFill="1" applyAlignment="1" applyProtection="1">
      <alignment horizontal="right"/>
      <protection hidden="1"/>
    </xf>
    <xf numFmtId="0" fontId="30" fillId="18" borderId="0" xfId="5" applyFont="1" applyFill="1" applyAlignment="1" applyProtection="1">
      <alignment horizontal="right"/>
      <protection hidden="1"/>
    </xf>
    <xf numFmtId="0" fontId="14" fillId="18" borderId="0" xfId="5" applyFont="1" applyFill="1" applyAlignment="1" applyProtection="1">
      <alignment horizontal="right"/>
      <protection hidden="1"/>
    </xf>
    <xf numFmtId="0" fontId="14" fillId="21" borderId="0" xfId="5" applyFont="1" applyFill="1" applyAlignment="1" applyProtection="1">
      <alignment horizontal="right"/>
      <protection hidden="1"/>
    </xf>
    <xf numFmtId="0" fontId="14" fillId="20" borderId="0" xfId="5" applyFont="1" applyFill="1" applyAlignment="1" applyProtection="1">
      <alignment horizontal="right"/>
      <protection hidden="1"/>
    </xf>
    <xf numFmtId="2" fontId="14" fillId="18" borderId="0" xfId="10" applyNumberFormat="1" applyFont="1" applyFill="1" applyBorder="1" applyAlignment="1" applyProtection="1">
      <alignment horizontal="right"/>
      <protection hidden="1"/>
    </xf>
    <xf numFmtId="0" fontId="14" fillId="0" borderId="0" xfId="5" applyFont="1" applyAlignment="1" applyProtection="1">
      <alignment horizontal="right"/>
      <protection hidden="1"/>
    </xf>
    <xf numFmtId="0" fontId="74" fillId="18" borderId="0" xfId="5" applyFont="1" applyFill="1" applyAlignment="1" applyProtection="1">
      <protection hidden="1"/>
    </xf>
    <xf numFmtId="0" fontId="30" fillId="18" borderId="0" xfId="5" applyFont="1" applyFill="1" applyAlignment="1" applyProtection="1">
      <protection hidden="1"/>
    </xf>
    <xf numFmtId="2" fontId="14" fillId="18" borderId="0" xfId="10" applyNumberFormat="1" applyFont="1" applyFill="1" applyBorder="1" applyAlignment="1" applyProtection="1">
      <protection hidden="1"/>
    </xf>
    <xf numFmtId="0" fontId="30" fillId="18" borderId="14" xfId="5" applyFont="1" applyFill="1" applyBorder="1" applyAlignment="1" applyProtection="1">
      <protection hidden="1"/>
    </xf>
    <xf numFmtId="0" fontId="23" fillId="18" borderId="14" xfId="5" applyFont="1" applyFill="1" applyBorder="1" applyAlignment="1" applyProtection="1">
      <protection hidden="1"/>
    </xf>
    <xf numFmtId="9" fontId="14" fillId="21" borderId="10" xfId="10" applyFont="1" applyFill="1" applyBorder="1" applyAlignment="1" applyProtection="1">
      <protection hidden="1"/>
    </xf>
    <xf numFmtId="9" fontId="14" fillId="21" borderId="9" xfId="10" applyFont="1" applyFill="1" applyBorder="1" applyAlignment="1" applyProtection="1">
      <protection hidden="1"/>
    </xf>
    <xf numFmtId="0" fontId="30" fillId="18" borderId="0" xfId="5" applyFont="1" applyFill="1" applyBorder="1" applyAlignment="1" applyProtection="1">
      <protection hidden="1"/>
    </xf>
    <xf numFmtId="3" fontId="14" fillId="18" borderId="0" xfId="5" applyNumberFormat="1" applyFont="1" applyFill="1" applyAlignment="1" applyProtection="1">
      <protection hidden="1"/>
    </xf>
    <xf numFmtId="0" fontId="23" fillId="18" borderId="10" xfId="5" applyFont="1" applyFill="1" applyBorder="1" applyAlignment="1" applyProtection="1">
      <protection hidden="1"/>
    </xf>
    <xf numFmtId="0" fontId="72" fillId="18" borderId="0" xfId="5" applyFont="1" applyFill="1" applyAlignment="1" applyProtection="1">
      <protection hidden="1"/>
    </xf>
    <xf numFmtId="0" fontId="67" fillId="18" borderId="0" xfId="5" applyFont="1" applyFill="1" applyAlignment="1" applyProtection="1">
      <protection hidden="1"/>
    </xf>
    <xf numFmtId="3" fontId="14" fillId="18" borderId="12" xfId="5" applyNumberFormat="1" applyFont="1" applyFill="1" applyBorder="1" applyAlignment="1" applyProtection="1">
      <protection hidden="1"/>
    </xf>
    <xf numFmtId="2" fontId="14" fillId="21" borderId="0" xfId="10" applyNumberFormat="1" applyFont="1" applyFill="1" applyBorder="1" applyAlignment="1" applyProtection="1">
      <protection hidden="1"/>
    </xf>
    <xf numFmtId="0" fontId="74" fillId="18" borderId="14" xfId="5" applyFont="1" applyFill="1" applyBorder="1" applyAlignment="1" applyProtection="1">
      <protection hidden="1"/>
    </xf>
    <xf numFmtId="0" fontId="75" fillId="18" borderId="14" xfId="5" applyFont="1" applyFill="1" applyBorder="1" applyAlignment="1" applyProtection="1">
      <protection hidden="1"/>
    </xf>
    <xf numFmtId="9" fontId="14" fillId="18" borderId="0" xfId="10" applyFont="1" applyFill="1" applyBorder="1" applyAlignment="1" applyProtection="1">
      <protection hidden="1"/>
    </xf>
    <xf numFmtId="0" fontId="76" fillId="0" borderId="0" xfId="48" applyFont="1"/>
    <xf numFmtId="0" fontId="34" fillId="18" borderId="0" xfId="0" applyFont="1" applyFill="1" applyProtection="1">
      <protection hidden="1"/>
    </xf>
    <xf numFmtId="0" fontId="14" fillId="18" borderId="0" xfId="5" applyFont="1" applyFill="1" applyAlignment="1" applyProtection="1">
      <alignment horizontal="left" vertical="top"/>
      <protection hidden="1"/>
    </xf>
    <xf numFmtId="0" fontId="76" fillId="0" borderId="0" xfId="48" applyFont="1" applyBorder="1"/>
    <xf numFmtId="3" fontId="14" fillId="18" borderId="0" xfId="5" applyNumberFormat="1" applyFont="1" applyFill="1" applyBorder="1" applyAlignment="1" applyProtection="1">
      <alignment horizontal="left" vertical="top" wrapText="1"/>
      <protection hidden="1"/>
    </xf>
    <xf numFmtId="3" fontId="14" fillId="18" borderId="0" xfId="5" applyNumberFormat="1" applyFont="1" applyFill="1" applyBorder="1" applyAlignment="1" applyProtection="1">
      <alignment vertical="top" wrapText="1"/>
      <protection hidden="1"/>
    </xf>
    <xf numFmtId="0" fontId="69" fillId="21" borderId="0" xfId="5" applyFont="1" applyFill="1" applyBorder="1" applyAlignment="1" applyProtection="1">
      <protection hidden="1"/>
    </xf>
    <xf numFmtId="0" fontId="71" fillId="21" borderId="0" xfId="5" applyFont="1" applyFill="1" applyAlignment="1" applyProtection="1">
      <protection hidden="1"/>
    </xf>
    <xf numFmtId="0" fontId="69" fillId="21" borderId="0" xfId="5" applyFont="1" applyFill="1" applyAlignment="1" applyProtection="1">
      <protection hidden="1"/>
    </xf>
    <xf numFmtId="0" fontId="69" fillId="21" borderId="11" xfId="5" applyFont="1" applyFill="1" applyBorder="1" applyAlignment="1" applyProtection="1">
      <alignment horizontal="right"/>
      <protection hidden="1"/>
    </xf>
    <xf numFmtId="0" fontId="69" fillId="21" borderId="3" xfId="5" applyFont="1" applyFill="1" applyBorder="1" applyAlignment="1" applyProtection="1">
      <alignment horizontal="right"/>
      <protection hidden="1"/>
    </xf>
    <xf numFmtId="0" fontId="69" fillId="21" borderId="3" xfId="5" applyFont="1" applyFill="1" applyBorder="1" applyAlignment="1" applyProtection="1">
      <protection hidden="1"/>
    </xf>
    <xf numFmtId="0" fontId="69" fillId="21" borderId="10" xfId="5" applyFont="1" applyFill="1" applyBorder="1" applyAlignment="1" applyProtection="1">
      <protection hidden="1"/>
    </xf>
    <xf numFmtId="1" fontId="69" fillId="21" borderId="0" xfId="5" applyNumberFormat="1" applyFont="1" applyFill="1" applyBorder="1" applyAlignment="1" applyProtection="1">
      <protection hidden="1"/>
    </xf>
    <xf numFmtId="1" fontId="69" fillId="21" borderId="9" xfId="5" applyNumberFormat="1" applyFont="1" applyFill="1" applyBorder="1" applyAlignment="1" applyProtection="1">
      <protection hidden="1"/>
    </xf>
    <xf numFmtId="0" fontId="71" fillId="21" borderId="10" xfId="5" applyFont="1" applyFill="1" applyBorder="1" applyAlignment="1" applyProtection="1">
      <protection hidden="1"/>
    </xf>
    <xf numFmtId="0" fontId="71" fillId="21" borderId="8" xfId="5" applyFont="1" applyFill="1" applyBorder="1" applyAlignment="1" applyProtection="1">
      <protection hidden="1"/>
    </xf>
    <xf numFmtId="3" fontId="69" fillId="21" borderId="10" xfId="5" applyNumberFormat="1" applyFont="1" applyFill="1" applyBorder="1" applyAlignment="1" applyProtection="1">
      <protection hidden="1"/>
    </xf>
    <xf numFmtId="3" fontId="69" fillId="21" borderId="0" xfId="5" applyNumberFormat="1" applyFont="1" applyFill="1" applyBorder="1" applyAlignment="1" applyProtection="1">
      <protection hidden="1"/>
    </xf>
    <xf numFmtId="0" fontId="69" fillId="21" borderId="8" xfId="5" applyFont="1" applyFill="1" applyBorder="1" applyAlignment="1" applyProtection="1">
      <protection hidden="1"/>
    </xf>
    <xf numFmtId="3" fontId="69" fillId="21" borderId="8" xfId="5" applyNumberFormat="1" applyFont="1" applyFill="1" applyBorder="1" applyAlignment="1" applyProtection="1">
      <protection hidden="1"/>
    </xf>
    <xf numFmtId="3" fontId="69" fillId="21" borderId="5" xfId="5" applyNumberFormat="1" applyFont="1" applyFill="1" applyBorder="1" applyAlignment="1" applyProtection="1">
      <protection hidden="1"/>
    </xf>
    <xf numFmtId="1" fontId="69" fillId="21" borderId="10" xfId="5" applyNumberFormat="1" applyFont="1" applyFill="1" applyBorder="1" applyAlignment="1" applyProtection="1">
      <protection hidden="1"/>
    </xf>
    <xf numFmtId="3" fontId="69" fillId="21" borderId="9" xfId="5" applyNumberFormat="1" applyFont="1" applyFill="1" applyBorder="1" applyAlignment="1" applyProtection="1">
      <protection hidden="1"/>
    </xf>
    <xf numFmtId="3" fontId="69" fillId="21" borderId="7" xfId="5" applyNumberFormat="1" applyFont="1" applyFill="1" applyBorder="1" applyAlignment="1" applyProtection="1">
      <protection hidden="1"/>
    </xf>
    <xf numFmtId="0" fontId="69" fillId="21" borderId="12" xfId="5" applyFont="1" applyFill="1" applyBorder="1" applyAlignment="1" applyProtection="1">
      <protection hidden="1"/>
    </xf>
    <xf numFmtId="0" fontId="69" fillId="21" borderId="0" xfId="5" applyFont="1" applyFill="1" applyBorder="1" applyAlignment="1" applyProtection="1">
      <alignment horizontal="right"/>
      <protection hidden="1"/>
    </xf>
    <xf numFmtId="0" fontId="69" fillId="21" borderId="11" xfId="5" applyFont="1" applyFill="1" applyBorder="1" applyAlignment="1" applyProtection="1">
      <protection hidden="1"/>
    </xf>
    <xf numFmtId="0" fontId="69" fillId="21" borderId="10" xfId="5" applyFont="1" applyFill="1" applyBorder="1" applyAlignment="1" applyProtection="1">
      <alignment horizontal="right"/>
      <protection hidden="1"/>
    </xf>
    <xf numFmtId="0" fontId="71" fillId="21" borderId="10" xfId="5" applyFont="1" applyFill="1" applyBorder="1" applyAlignment="1" applyProtection="1">
      <alignment horizontal="right"/>
      <protection hidden="1"/>
    </xf>
    <xf numFmtId="0" fontId="71" fillId="21" borderId="0" xfId="5" applyFont="1" applyFill="1" applyBorder="1" applyAlignment="1" applyProtection="1">
      <alignment horizontal="right"/>
      <protection hidden="1"/>
    </xf>
    <xf numFmtId="0" fontId="71" fillId="21" borderId="0" xfId="5" applyFont="1" applyFill="1" applyBorder="1" applyAlignment="1" applyProtection="1">
      <protection hidden="1"/>
    </xf>
    <xf numFmtId="3" fontId="71" fillId="21" borderId="0" xfId="5" applyNumberFormat="1" applyFont="1" applyFill="1" applyBorder="1" applyAlignment="1" applyProtection="1">
      <protection hidden="1"/>
    </xf>
    <xf numFmtId="3" fontId="71" fillId="21" borderId="9" xfId="5" applyNumberFormat="1" applyFont="1" applyFill="1" applyBorder="1" applyAlignment="1" applyProtection="1">
      <protection hidden="1"/>
    </xf>
    <xf numFmtId="3" fontId="71" fillId="21" borderId="5" xfId="5" applyNumberFormat="1" applyFont="1" applyFill="1" applyBorder="1" applyAlignment="1" applyProtection="1">
      <protection hidden="1"/>
    </xf>
    <xf numFmtId="167" fontId="69" fillId="21" borderId="10" xfId="5" applyNumberFormat="1" applyFont="1" applyFill="1" applyBorder="1" applyAlignment="1" applyProtection="1">
      <protection hidden="1"/>
    </xf>
    <xf numFmtId="167" fontId="69" fillId="21" borderId="0" xfId="5" applyNumberFormat="1" applyFont="1" applyFill="1" applyBorder="1" applyAlignment="1" applyProtection="1">
      <protection hidden="1"/>
    </xf>
    <xf numFmtId="167" fontId="69" fillId="21" borderId="9" xfId="5" applyNumberFormat="1" applyFont="1" applyFill="1" applyBorder="1" applyAlignment="1" applyProtection="1">
      <protection hidden="1"/>
    </xf>
    <xf numFmtId="0" fontId="69" fillId="21" borderId="16" xfId="5" applyFont="1" applyFill="1" applyBorder="1" applyAlignment="1" applyProtection="1">
      <alignment horizontal="right"/>
      <protection hidden="1"/>
    </xf>
    <xf numFmtId="0" fontId="69" fillId="21" borderId="9" xfId="5" applyFont="1" applyFill="1" applyBorder="1" applyAlignment="1" applyProtection="1">
      <protection hidden="1"/>
    </xf>
    <xf numFmtId="167" fontId="71" fillId="21" borderId="10" xfId="5" applyNumberFormat="1" applyFont="1" applyFill="1" applyBorder="1" applyAlignment="1" applyProtection="1">
      <protection hidden="1"/>
    </xf>
    <xf numFmtId="167" fontId="71" fillId="21" borderId="0" xfId="5" applyNumberFormat="1" applyFont="1" applyFill="1" applyBorder="1" applyAlignment="1" applyProtection="1">
      <protection hidden="1"/>
    </xf>
    <xf numFmtId="167" fontId="71" fillId="21" borderId="9" xfId="5" applyNumberFormat="1" applyFont="1" applyFill="1" applyBorder="1" applyAlignment="1" applyProtection="1">
      <protection hidden="1"/>
    </xf>
    <xf numFmtId="167" fontId="71" fillId="21" borderId="8" xfId="5" applyNumberFormat="1" applyFont="1" applyFill="1" applyBorder="1" applyAlignment="1" applyProtection="1">
      <protection hidden="1"/>
    </xf>
    <xf numFmtId="167" fontId="71" fillId="21" borderId="5" xfId="5" applyNumberFormat="1" applyFont="1" applyFill="1" applyBorder="1" applyAlignment="1" applyProtection="1">
      <protection hidden="1"/>
    </xf>
    <xf numFmtId="167" fontId="71" fillId="21" borderId="7" xfId="5" applyNumberFormat="1" applyFont="1" applyFill="1" applyBorder="1" applyAlignment="1" applyProtection="1">
      <protection hidden="1"/>
    </xf>
    <xf numFmtId="0" fontId="71" fillId="21" borderId="5" xfId="5" applyFont="1" applyFill="1" applyBorder="1" applyAlignment="1" applyProtection="1">
      <protection hidden="1"/>
    </xf>
    <xf numFmtId="1" fontId="69" fillId="21" borderId="0" xfId="5" applyNumberFormat="1" applyFont="1" applyFill="1" applyAlignment="1" applyProtection="1">
      <protection hidden="1"/>
    </xf>
    <xf numFmtId="3" fontId="69" fillId="21" borderId="0" xfId="5" applyNumberFormat="1" applyFont="1" applyFill="1" applyBorder="1" applyAlignment="1" applyProtection="1">
      <alignment horizontal="right"/>
      <protection hidden="1"/>
    </xf>
    <xf numFmtId="9" fontId="69" fillId="21" borderId="0" xfId="10" applyFont="1" applyFill="1" applyAlignment="1" applyProtection="1">
      <protection hidden="1"/>
    </xf>
    <xf numFmtId="3" fontId="71" fillId="21" borderId="10" xfId="5" applyNumberFormat="1" applyFont="1" applyFill="1" applyBorder="1" applyAlignment="1" applyProtection="1">
      <protection hidden="1"/>
    </xf>
    <xf numFmtId="0" fontId="71" fillId="21" borderId="8" xfId="5" applyFont="1" applyFill="1" applyBorder="1" applyAlignment="1" applyProtection="1">
      <alignment horizontal="right"/>
      <protection hidden="1"/>
    </xf>
    <xf numFmtId="0" fontId="71" fillId="21" borderId="5" xfId="5" applyFont="1" applyFill="1" applyBorder="1" applyAlignment="1" applyProtection="1">
      <alignment horizontal="right"/>
      <protection hidden="1"/>
    </xf>
    <xf numFmtId="0" fontId="71" fillId="21" borderId="9" xfId="5" applyFont="1" applyFill="1" applyBorder="1" applyAlignment="1" applyProtection="1">
      <protection hidden="1"/>
    </xf>
    <xf numFmtId="0" fontId="71" fillId="21" borderId="7" xfId="5" applyFont="1" applyFill="1" applyBorder="1" applyAlignment="1" applyProtection="1">
      <protection hidden="1"/>
    </xf>
    <xf numFmtId="3" fontId="71" fillId="21" borderId="7" xfId="5" applyNumberFormat="1" applyFont="1" applyFill="1" applyBorder="1" applyAlignment="1" applyProtection="1">
      <protection hidden="1"/>
    </xf>
    <xf numFmtId="3" fontId="69" fillId="21" borderId="0" xfId="5" applyNumberFormat="1" applyFont="1" applyFill="1" applyAlignment="1" applyProtection="1">
      <protection hidden="1"/>
    </xf>
    <xf numFmtId="0" fontId="74" fillId="21" borderId="0" xfId="5" applyFont="1" applyFill="1" applyProtection="1">
      <protection hidden="1"/>
    </xf>
    <xf numFmtId="0" fontId="69" fillId="21" borderId="0" xfId="40" applyFont="1" applyFill="1" applyBorder="1" applyAlignment="1">
      <alignment wrapText="1"/>
    </xf>
    <xf numFmtId="3" fontId="69" fillId="21" borderId="0" xfId="40" applyNumberFormat="1" applyFont="1" applyFill="1" applyBorder="1" applyAlignment="1" applyProtection="1">
      <protection hidden="1"/>
    </xf>
    <xf numFmtId="0" fontId="69" fillId="21" borderId="0" xfId="40" applyFont="1" applyFill="1" applyAlignment="1" applyProtection="1">
      <protection hidden="1"/>
    </xf>
    <xf numFmtId="0" fontId="14" fillId="21" borderId="0" xfId="40" applyFont="1" applyFill="1" applyProtection="1">
      <protection hidden="1"/>
    </xf>
    <xf numFmtId="0" fontId="69" fillId="21" borderId="5" xfId="5" applyFont="1" applyFill="1" applyBorder="1" applyAlignment="1" applyProtection="1">
      <protection hidden="1"/>
    </xf>
    <xf numFmtId="167" fontId="67" fillId="21" borderId="10" xfId="5" applyNumberFormat="1" applyFont="1" applyFill="1" applyBorder="1" applyAlignment="1" applyProtection="1">
      <protection hidden="1"/>
    </xf>
    <xf numFmtId="167" fontId="67" fillId="18" borderId="0" xfId="5" applyNumberFormat="1" applyFont="1" applyFill="1" applyBorder="1" applyAlignment="1" applyProtection="1">
      <protection hidden="1"/>
    </xf>
    <xf numFmtId="167" fontId="68" fillId="21" borderId="10" xfId="5" applyNumberFormat="1" applyFont="1" applyFill="1" applyBorder="1" applyAlignment="1" applyProtection="1">
      <protection hidden="1"/>
    </xf>
    <xf numFmtId="167" fontId="68" fillId="18" borderId="0" xfId="5" applyNumberFormat="1" applyFont="1" applyFill="1" applyBorder="1" applyAlignment="1" applyProtection="1">
      <protection hidden="1"/>
    </xf>
    <xf numFmtId="167" fontId="68" fillId="21" borderId="8" xfId="5" applyNumberFormat="1" applyFont="1" applyFill="1" applyBorder="1" applyAlignment="1" applyProtection="1">
      <protection hidden="1"/>
    </xf>
    <xf numFmtId="167" fontId="68" fillId="18" borderId="5" xfId="5" applyNumberFormat="1" applyFont="1" applyFill="1" applyBorder="1" applyAlignment="1" applyProtection="1">
      <protection hidden="1"/>
    </xf>
    <xf numFmtId="0" fontId="13" fillId="18" borderId="0" xfId="5" applyFont="1" applyFill="1" applyAlignment="1" applyProtection="1">
      <protection hidden="1"/>
    </xf>
    <xf numFmtId="0" fontId="14" fillId="18" borderId="4" xfId="40" applyFont="1" applyFill="1" applyBorder="1" applyAlignment="1" applyProtection="1">
      <alignment wrapText="1"/>
      <protection hidden="1"/>
    </xf>
    <xf numFmtId="0" fontId="14" fillId="0" borderId="4" xfId="40" applyFont="1" applyBorder="1" applyAlignment="1">
      <alignment wrapText="1"/>
    </xf>
    <xf numFmtId="9" fontId="14" fillId="21" borderId="10" xfId="10" applyNumberFormat="1" applyFont="1" applyFill="1" applyBorder="1" applyAlignment="1" applyProtection="1">
      <protection hidden="1"/>
    </xf>
    <xf numFmtId="9" fontId="14" fillId="21" borderId="6" xfId="10" applyNumberFormat="1" applyFont="1" applyFill="1" applyBorder="1" applyAlignment="1" applyProtection="1">
      <protection hidden="1"/>
    </xf>
    <xf numFmtId="9" fontId="13" fillId="21" borderId="10" xfId="10" applyFont="1" applyFill="1" applyBorder="1" applyAlignment="1" applyProtection="1">
      <protection hidden="1"/>
    </xf>
    <xf numFmtId="9" fontId="13" fillId="21" borderId="9" xfId="10" applyFont="1" applyFill="1" applyBorder="1" applyAlignment="1" applyProtection="1">
      <protection hidden="1"/>
    </xf>
    <xf numFmtId="9" fontId="13" fillId="21" borderId="8" xfId="10" applyFont="1" applyFill="1" applyBorder="1" applyAlignment="1" applyProtection="1">
      <protection hidden="1"/>
    </xf>
    <xf numFmtId="9" fontId="14" fillId="21" borderId="8" xfId="10" applyFont="1" applyFill="1" applyBorder="1" applyAlignment="1" applyProtection="1">
      <protection hidden="1"/>
    </xf>
    <xf numFmtId="9" fontId="14" fillId="21" borderId="7" xfId="10" applyFont="1" applyFill="1" applyBorder="1" applyAlignment="1" applyProtection="1">
      <protection hidden="1"/>
    </xf>
    <xf numFmtId="3" fontId="72" fillId="18" borderId="0" xfId="5" applyNumberFormat="1" applyFont="1" applyFill="1" applyBorder="1" applyAlignment="1" applyProtection="1">
      <alignment horizontal="left" vertical="top" wrapText="1"/>
      <protection hidden="1"/>
    </xf>
    <xf numFmtId="0" fontId="14" fillId="18" borderId="0" xfId="5" applyFont="1" applyFill="1" applyAlignment="1" applyProtection="1">
      <alignment vertical="top"/>
      <protection hidden="1"/>
    </xf>
    <xf numFmtId="9" fontId="14" fillId="21" borderId="0" xfId="10" applyNumberFormat="1" applyFont="1" applyFill="1" applyBorder="1" applyProtection="1">
      <protection hidden="1"/>
    </xf>
    <xf numFmtId="9" fontId="14" fillId="21" borderId="0" xfId="10" applyFont="1" applyFill="1" applyBorder="1" applyProtection="1">
      <protection hidden="1"/>
    </xf>
    <xf numFmtId="9" fontId="13" fillId="21" borderId="0" xfId="10" applyFont="1" applyFill="1" applyBorder="1" applyProtection="1">
      <protection hidden="1"/>
    </xf>
    <xf numFmtId="0" fontId="72" fillId="18" borderId="0" xfId="5" applyFont="1" applyFill="1" applyBorder="1" applyAlignment="1" applyProtection="1">
      <protection hidden="1"/>
    </xf>
    <xf numFmtId="0" fontId="14" fillId="18" borderId="0" xfId="5" applyFont="1" applyFill="1" applyBorder="1" applyAlignment="1" applyProtection="1">
      <alignment horizontal="right"/>
      <protection hidden="1"/>
    </xf>
    <xf numFmtId="0" fontId="14" fillId="18" borderId="0" xfId="5" applyFont="1" applyFill="1" applyBorder="1" applyAlignment="1" applyProtection="1">
      <alignment horizontal="right" vertical="top" wrapText="1"/>
      <protection hidden="1"/>
    </xf>
    <xf numFmtId="9" fontId="13" fillId="21" borderId="0" xfId="10" applyFont="1" applyFill="1" applyBorder="1" applyAlignment="1" applyProtection="1">
      <alignment horizontal="right"/>
      <protection hidden="1"/>
    </xf>
    <xf numFmtId="0" fontId="78" fillId="18" borderId="10" xfId="5" applyFont="1" applyFill="1" applyBorder="1" applyProtection="1"/>
    <xf numFmtId="0" fontId="79" fillId="18" borderId="5" xfId="5" applyFont="1" applyFill="1" applyBorder="1" applyAlignment="1" applyProtection="1">
      <protection hidden="1"/>
    </xf>
    <xf numFmtId="0" fontId="78" fillId="21" borderId="5" xfId="5" applyFont="1" applyFill="1" applyBorder="1" applyAlignment="1" applyProtection="1">
      <protection hidden="1"/>
    </xf>
    <xf numFmtId="0" fontId="78" fillId="18" borderId="5" xfId="5" applyFont="1" applyFill="1" applyBorder="1" applyAlignment="1" applyProtection="1">
      <protection hidden="1"/>
    </xf>
    <xf numFmtId="0" fontId="79" fillId="18" borderId="0" xfId="5" applyFont="1" applyFill="1" applyAlignment="1" applyProtection="1">
      <protection hidden="1"/>
    </xf>
    <xf numFmtId="0" fontId="78" fillId="18" borderId="0" xfId="5" applyFont="1" applyFill="1" applyAlignment="1" applyProtection="1">
      <protection hidden="1"/>
    </xf>
    <xf numFmtId="0" fontId="78" fillId="21" borderId="11" xfId="5" applyFont="1" applyFill="1" applyBorder="1" applyAlignment="1" applyProtection="1">
      <alignment horizontal="right" vertical="top" wrapText="1"/>
      <protection hidden="1"/>
    </xf>
    <xf numFmtId="0" fontId="78" fillId="21" borderId="3" xfId="5" applyFont="1" applyFill="1" applyBorder="1" applyAlignment="1" applyProtection="1">
      <alignment horizontal="right" vertical="top" wrapText="1"/>
      <protection hidden="1"/>
    </xf>
    <xf numFmtId="0" fontId="78" fillId="18" borderId="11" xfId="5" applyFont="1" applyFill="1" applyBorder="1" applyAlignment="1" applyProtection="1">
      <alignment horizontal="right" vertical="top" wrapText="1"/>
      <protection hidden="1"/>
    </xf>
    <xf numFmtId="0" fontId="78" fillId="18" borderId="16" xfId="5" applyFont="1" applyFill="1" applyBorder="1" applyAlignment="1" applyProtection="1">
      <alignment horizontal="right" vertical="top" wrapText="1"/>
      <protection hidden="1"/>
    </xf>
    <xf numFmtId="0" fontId="78" fillId="18" borderId="10" xfId="5" applyFont="1" applyFill="1" applyBorder="1" applyAlignment="1" applyProtection="1">
      <protection hidden="1"/>
    </xf>
    <xf numFmtId="3" fontId="78" fillId="18" borderId="0" xfId="5" applyNumberFormat="1" applyFont="1" applyFill="1" applyBorder="1" applyAlignment="1" applyProtection="1">
      <alignment horizontal="right"/>
      <protection hidden="1"/>
    </xf>
    <xf numFmtId="3" fontId="78" fillId="18" borderId="0" xfId="5" applyNumberFormat="1" applyFont="1" applyFill="1" applyBorder="1" applyAlignment="1" applyProtection="1">
      <protection hidden="1"/>
    </xf>
    <xf numFmtId="1" fontId="78" fillId="18" borderId="0" xfId="5" applyNumberFormat="1" applyFont="1" applyFill="1" applyBorder="1" applyAlignment="1" applyProtection="1">
      <protection hidden="1"/>
    </xf>
    <xf numFmtId="9" fontId="78" fillId="18" borderId="10" xfId="10" applyFont="1" applyFill="1" applyBorder="1" applyAlignment="1" applyProtection="1">
      <protection hidden="1"/>
    </xf>
    <xf numFmtId="9" fontId="78" fillId="18" borderId="14" xfId="10" applyFont="1" applyFill="1" applyBorder="1" applyAlignment="1" applyProtection="1">
      <protection hidden="1"/>
    </xf>
    <xf numFmtId="9" fontId="78" fillId="18" borderId="9" xfId="10" applyFont="1" applyFill="1" applyBorder="1" applyAlignment="1" applyProtection="1">
      <protection hidden="1"/>
    </xf>
    <xf numFmtId="0" fontId="78" fillId="21" borderId="10" xfId="5" applyFont="1" applyFill="1" applyBorder="1" applyAlignment="1" applyProtection="1">
      <alignment horizontal="right"/>
      <protection hidden="1"/>
    </xf>
    <xf numFmtId="0" fontId="78" fillId="18" borderId="0" xfId="5" applyFont="1" applyFill="1" applyBorder="1" applyAlignment="1" applyProtection="1">
      <alignment horizontal="right"/>
      <protection hidden="1"/>
    </xf>
    <xf numFmtId="0" fontId="78" fillId="18" borderId="0" xfId="5" applyFont="1" applyFill="1" applyBorder="1" applyAlignment="1" applyProtection="1">
      <protection hidden="1"/>
    </xf>
    <xf numFmtId="9" fontId="78" fillId="21" borderId="10" xfId="10" applyFont="1" applyFill="1" applyBorder="1" applyProtection="1">
      <protection hidden="1"/>
    </xf>
    <xf numFmtId="9" fontId="78" fillId="21" borderId="9" xfId="10" applyFont="1" applyFill="1" applyBorder="1" applyProtection="1">
      <protection hidden="1"/>
    </xf>
    <xf numFmtId="3" fontId="79" fillId="18" borderId="0" xfId="5" applyNumberFormat="1" applyFont="1" applyFill="1" applyBorder="1" applyAlignment="1" applyProtection="1">
      <protection hidden="1"/>
    </xf>
    <xf numFmtId="9" fontId="79" fillId="21" borderId="10" xfId="10" applyFont="1" applyFill="1" applyBorder="1" applyProtection="1">
      <protection hidden="1"/>
    </xf>
    <xf numFmtId="9" fontId="79" fillId="21" borderId="9" xfId="10" applyFont="1" applyFill="1" applyBorder="1" applyProtection="1">
      <protection hidden="1"/>
    </xf>
    <xf numFmtId="9" fontId="79" fillId="18" borderId="10" xfId="10" applyFont="1" applyFill="1" applyBorder="1" applyAlignment="1" applyProtection="1">
      <protection hidden="1"/>
    </xf>
    <xf numFmtId="9" fontId="79" fillId="18" borderId="9" xfId="10" applyFont="1" applyFill="1" applyBorder="1" applyAlignment="1" applyProtection="1">
      <protection hidden="1"/>
    </xf>
    <xf numFmtId="9" fontId="79" fillId="18" borderId="14" xfId="10" applyFont="1" applyFill="1" applyBorder="1" applyAlignment="1" applyProtection="1">
      <protection hidden="1"/>
    </xf>
    <xf numFmtId="0" fontId="79" fillId="21" borderId="10" xfId="5" applyFont="1" applyFill="1" applyBorder="1" applyAlignment="1" applyProtection="1">
      <alignment horizontal="right"/>
      <protection hidden="1"/>
    </xf>
    <xf numFmtId="0" fontId="79" fillId="18" borderId="0" xfId="5" applyFont="1" applyFill="1" applyBorder="1" applyAlignment="1" applyProtection="1">
      <alignment horizontal="right"/>
      <protection hidden="1"/>
    </xf>
    <xf numFmtId="0" fontId="79" fillId="18" borderId="0" xfId="5" applyFont="1" applyFill="1" applyBorder="1" applyAlignment="1" applyProtection="1">
      <protection hidden="1"/>
    </xf>
    <xf numFmtId="9" fontId="78" fillId="18" borderId="10" xfId="10" applyFont="1" applyFill="1" applyBorder="1" applyAlignment="1" applyProtection="1">
      <alignment horizontal="right"/>
      <protection hidden="1"/>
    </xf>
    <xf numFmtId="0" fontId="79" fillId="21" borderId="8" xfId="5" applyFont="1" applyFill="1" applyBorder="1" applyAlignment="1" applyProtection="1">
      <alignment horizontal="right"/>
      <protection hidden="1"/>
    </xf>
    <xf numFmtId="0" fontId="79" fillId="18" borderId="5" xfId="5" applyFont="1" applyFill="1" applyBorder="1" applyAlignment="1" applyProtection="1">
      <alignment horizontal="right"/>
      <protection hidden="1"/>
    </xf>
    <xf numFmtId="3" fontId="79" fillId="18" borderId="5" xfId="5" applyNumberFormat="1" applyFont="1" applyFill="1" applyBorder="1" applyAlignment="1" applyProtection="1">
      <protection hidden="1"/>
    </xf>
    <xf numFmtId="9" fontId="79" fillId="21" borderId="8" xfId="10" applyFont="1" applyFill="1" applyBorder="1" applyProtection="1">
      <protection hidden="1"/>
    </xf>
    <xf numFmtId="9" fontId="79" fillId="18" borderId="8" xfId="10" applyFont="1" applyFill="1" applyBorder="1" applyAlignment="1" applyProtection="1">
      <protection hidden="1"/>
    </xf>
    <xf numFmtId="9" fontId="79" fillId="18" borderId="7" xfId="10" applyFont="1" applyFill="1" applyBorder="1" applyAlignment="1" applyProtection="1">
      <alignment horizontal="right"/>
      <protection hidden="1"/>
    </xf>
    <xf numFmtId="9" fontId="79" fillId="18" borderId="13" xfId="10" applyFont="1" applyFill="1" applyBorder="1" applyAlignment="1" applyProtection="1">
      <protection hidden="1"/>
    </xf>
    <xf numFmtId="1" fontId="78" fillId="21" borderId="10" xfId="5" applyNumberFormat="1" applyFont="1" applyFill="1" applyBorder="1" applyAlignment="1" applyProtection="1">
      <protection hidden="1"/>
    </xf>
    <xf numFmtId="1" fontId="78" fillId="18" borderId="9" xfId="5" applyNumberFormat="1" applyFont="1" applyFill="1" applyBorder="1" applyAlignment="1" applyProtection="1">
      <protection hidden="1"/>
    </xf>
    <xf numFmtId="0" fontId="78" fillId="18" borderId="14" xfId="5" applyFont="1" applyFill="1" applyBorder="1" applyAlignment="1" applyProtection="1">
      <protection hidden="1"/>
    </xf>
    <xf numFmtId="3" fontId="78" fillId="21" borderId="10" xfId="5" applyNumberFormat="1" applyFont="1" applyFill="1" applyBorder="1" applyAlignment="1" applyProtection="1">
      <protection hidden="1"/>
    </xf>
    <xf numFmtId="0" fontId="78" fillId="18" borderId="9" xfId="5" applyFont="1" applyFill="1" applyBorder="1" applyAlignment="1" applyProtection="1">
      <protection hidden="1"/>
    </xf>
    <xf numFmtId="0" fontId="78" fillId="18" borderId="8" xfId="5" applyFont="1" applyFill="1" applyBorder="1" applyAlignment="1" applyProtection="1">
      <protection hidden="1"/>
    </xf>
    <xf numFmtId="3" fontId="78" fillId="21" borderId="8" xfId="5" applyNumberFormat="1" applyFont="1" applyFill="1" applyBorder="1" applyAlignment="1" applyProtection="1">
      <protection hidden="1"/>
    </xf>
    <xf numFmtId="3" fontId="78" fillId="18" borderId="5" xfId="5" applyNumberFormat="1" applyFont="1" applyFill="1" applyBorder="1" applyAlignment="1" applyProtection="1">
      <protection hidden="1"/>
    </xf>
    <xf numFmtId="9" fontId="78" fillId="18" borderId="8" xfId="10" applyFont="1" applyFill="1" applyBorder="1" applyAlignment="1" applyProtection="1">
      <protection hidden="1"/>
    </xf>
    <xf numFmtId="9" fontId="78" fillId="18" borderId="7" xfId="10" applyFont="1" applyFill="1" applyBorder="1" applyAlignment="1" applyProtection="1">
      <protection hidden="1"/>
    </xf>
    <xf numFmtId="0" fontId="78" fillId="21" borderId="12" xfId="5" applyFont="1" applyFill="1" applyBorder="1" applyAlignment="1" applyProtection="1">
      <protection hidden="1"/>
    </xf>
    <xf numFmtId="167" fontId="78" fillId="21" borderId="10" xfId="5" applyNumberFormat="1" applyFont="1" applyFill="1" applyBorder="1" applyAlignment="1" applyProtection="1">
      <protection hidden="1"/>
    </xf>
    <xf numFmtId="167" fontId="78" fillId="18" borderId="0" xfId="5" applyNumberFormat="1" applyFont="1" applyFill="1" applyBorder="1" applyAlignment="1" applyProtection="1">
      <protection hidden="1"/>
    </xf>
    <xf numFmtId="167" fontId="79" fillId="21" borderId="10" xfId="5" applyNumberFormat="1" applyFont="1" applyFill="1" applyBorder="1" applyAlignment="1" applyProtection="1">
      <protection hidden="1"/>
    </xf>
    <xf numFmtId="167" fontId="79" fillId="18" borderId="0" xfId="5" applyNumberFormat="1" applyFont="1" applyFill="1" applyBorder="1" applyAlignment="1" applyProtection="1">
      <protection hidden="1"/>
    </xf>
    <xf numFmtId="167" fontId="79" fillId="21" borderId="8" xfId="5" applyNumberFormat="1" applyFont="1" applyFill="1" applyBorder="1" applyAlignment="1" applyProtection="1">
      <protection hidden="1"/>
    </xf>
    <xf numFmtId="167" fontId="79" fillId="18" borderId="5" xfId="5" applyNumberFormat="1" applyFont="1" applyFill="1" applyBorder="1" applyAlignment="1" applyProtection="1">
      <protection hidden="1"/>
    </xf>
    <xf numFmtId="9" fontId="79" fillId="18" borderId="7" xfId="10" applyFont="1" applyFill="1" applyBorder="1" applyAlignment="1" applyProtection="1">
      <protection hidden="1"/>
    </xf>
    <xf numFmtId="0" fontId="78" fillId="18" borderId="0" xfId="5" applyFont="1" applyFill="1" applyAlignment="1" applyProtection="1">
      <alignment vertical="top"/>
      <protection hidden="1"/>
    </xf>
    <xf numFmtId="3" fontId="79" fillId="18" borderId="10" xfId="5" applyNumberFormat="1" applyFont="1" applyFill="1" applyBorder="1" applyAlignment="1" applyProtection="1">
      <protection hidden="1"/>
    </xf>
    <xf numFmtId="9" fontId="78" fillId="18" borderId="9" xfId="5" applyNumberFormat="1" applyFont="1" applyFill="1" applyBorder="1" applyAlignment="1" applyProtection="1">
      <protection hidden="1"/>
    </xf>
    <xf numFmtId="3" fontId="78" fillId="18" borderId="10" xfId="5" applyNumberFormat="1" applyFont="1" applyFill="1" applyBorder="1" applyAlignment="1" applyProtection="1">
      <protection hidden="1"/>
    </xf>
    <xf numFmtId="3" fontId="82" fillId="18" borderId="0" xfId="0" applyNumberFormat="1" applyFont="1" applyFill="1" applyBorder="1" applyAlignment="1" applyProtection="1">
      <protection hidden="1"/>
    </xf>
    <xf numFmtId="0" fontId="78" fillId="18" borderId="0" xfId="0" applyFont="1" applyFill="1" applyAlignment="1" applyProtection="1">
      <protection hidden="1"/>
    </xf>
    <xf numFmtId="0" fontId="78" fillId="18" borderId="0" xfId="5" applyFont="1" applyFill="1" applyBorder="1" applyAlignment="1" applyProtection="1">
      <alignment vertical="top"/>
      <protection hidden="1"/>
    </xf>
    <xf numFmtId="0" fontId="78" fillId="18" borderId="0" xfId="5" applyFont="1" applyFill="1" applyProtection="1">
      <protection hidden="1"/>
    </xf>
    <xf numFmtId="2" fontId="14" fillId="18" borderId="10" xfId="10" applyNumberFormat="1" applyFont="1" applyFill="1" applyBorder="1" applyAlignment="1" applyProtection="1">
      <protection hidden="1"/>
    </xf>
    <xf numFmtId="1" fontId="78" fillId="21" borderId="0" xfId="5" applyNumberFormat="1" applyFont="1" applyFill="1" applyBorder="1" applyAlignment="1" applyProtection="1">
      <alignment horizontal="right"/>
      <protection hidden="1"/>
    </xf>
    <xf numFmtId="1" fontId="78" fillId="21" borderId="10" xfId="5" applyNumberFormat="1" applyFont="1" applyFill="1" applyBorder="1" applyAlignment="1" applyProtection="1">
      <alignment horizontal="right"/>
      <protection hidden="1"/>
    </xf>
    <xf numFmtId="3" fontId="78" fillId="21" borderId="0" xfId="5" applyNumberFormat="1" applyFont="1" applyFill="1" applyBorder="1" applyAlignment="1" applyProtection="1">
      <protection hidden="1"/>
    </xf>
    <xf numFmtId="3" fontId="78" fillId="21" borderId="5" xfId="5" applyNumberFormat="1" applyFont="1" applyFill="1" applyBorder="1" applyAlignment="1" applyProtection="1">
      <protection hidden="1"/>
    </xf>
    <xf numFmtId="167" fontId="78" fillId="21" borderId="0" xfId="5" applyNumberFormat="1" applyFont="1" applyFill="1" applyBorder="1" applyAlignment="1" applyProtection="1">
      <protection hidden="1"/>
    </xf>
    <xf numFmtId="167" fontId="79" fillId="21" borderId="0" xfId="5" applyNumberFormat="1" applyFont="1" applyFill="1" applyBorder="1" applyAlignment="1" applyProtection="1">
      <protection hidden="1"/>
    </xf>
    <xf numFmtId="167" fontId="79" fillId="21" borderId="5" xfId="5" applyNumberFormat="1" applyFont="1" applyFill="1" applyBorder="1" applyAlignment="1" applyProtection="1">
      <protection hidden="1"/>
    </xf>
    <xf numFmtId="0" fontId="78" fillId="21" borderId="0" xfId="5" applyFont="1" applyFill="1" applyBorder="1" applyAlignment="1" applyProtection="1">
      <alignment horizontal="right"/>
      <protection hidden="1"/>
    </xf>
    <xf numFmtId="0" fontId="78" fillId="21" borderId="10" xfId="5" applyFont="1" applyFill="1" applyBorder="1" applyAlignment="1" applyProtection="1">
      <protection hidden="1"/>
    </xf>
    <xf numFmtId="0" fontId="78" fillId="21" borderId="0" xfId="5" applyFont="1" applyFill="1" applyBorder="1" applyAlignment="1" applyProtection="1">
      <protection hidden="1"/>
    </xf>
    <xf numFmtId="0" fontId="79" fillId="21" borderId="10" xfId="5" applyFont="1" applyFill="1" applyBorder="1" applyAlignment="1" applyProtection="1">
      <protection hidden="1"/>
    </xf>
    <xf numFmtId="0" fontId="79" fillId="21" borderId="8" xfId="5" applyFont="1" applyFill="1" applyBorder="1" applyAlignment="1" applyProtection="1">
      <protection hidden="1"/>
    </xf>
    <xf numFmtId="9" fontId="78" fillId="21" borderId="10" xfId="10" applyFont="1" applyFill="1" applyBorder="1" applyAlignment="1" applyProtection="1">
      <protection hidden="1"/>
    </xf>
    <xf numFmtId="9" fontId="78" fillId="21" borderId="9" xfId="10" applyFont="1" applyFill="1" applyBorder="1" applyAlignment="1" applyProtection="1">
      <protection hidden="1"/>
    </xf>
    <xf numFmtId="0" fontId="79" fillId="18" borderId="5" xfId="5" applyFont="1" applyFill="1" applyBorder="1" applyProtection="1">
      <protection hidden="1"/>
    </xf>
    <xf numFmtId="0" fontId="78" fillId="21" borderId="5" xfId="5" applyFont="1" applyFill="1" applyBorder="1" applyProtection="1">
      <protection hidden="1"/>
    </xf>
    <xf numFmtId="0" fontId="78" fillId="18" borderId="5" xfId="5" applyFont="1" applyFill="1" applyBorder="1" applyProtection="1">
      <protection hidden="1"/>
    </xf>
    <xf numFmtId="0" fontId="78" fillId="18" borderId="0" xfId="5" applyFont="1" applyFill="1" applyBorder="1" applyProtection="1">
      <protection hidden="1"/>
    </xf>
    <xf numFmtId="0" fontId="78" fillId="18" borderId="10" xfId="5" applyFont="1" applyFill="1" applyBorder="1" applyProtection="1">
      <protection hidden="1"/>
    </xf>
    <xf numFmtId="3" fontId="78" fillId="21" borderId="0" xfId="5" applyNumberFormat="1" applyFont="1" applyFill="1" applyBorder="1" applyProtection="1">
      <protection hidden="1"/>
    </xf>
    <xf numFmtId="0" fontId="79" fillId="18" borderId="10" xfId="5" applyFont="1" applyFill="1" applyBorder="1" applyProtection="1">
      <protection hidden="1"/>
    </xf>
    <xf numFmtId="0" fontId="79" fillId="18" borderId="8" xfId="5" applyFont="1" applyFill="1" applyBorder="1" applyProtection="1">
      <protection hidden="1"/>
    </xf>
    <xf numFmtId="0" fontId="78" fillId="18" borderId="8" xfId="5" applyFont="1" applyFill="1" applyBorder="1" applyProtection="1">
      <protection hidden="1"/>
    </xf>
    <xf numFmtId="0" fontId="78" fillId="18" borderId="7" xfId="5" applyFont="1" applyFill="1" applyBorder="1" applyProtection="1">
      <protection hidden="1"/>
    </xf>
    <xf numFmtId="0" fontId="78" fillId="21" borderId="4" xfId="0" applyFont="1" applyFill="1" applyBorder="1" applyAlignment="1" applyProtection="1">
      <protection hidden="1"/>
    </xf>
    <xf numFmtId="0" fontId="78" fillId="21" borderId="0" xfId="5" applyFont="1" applyFill="1" applyProtection="1">
      <protection hidden="1"/>
    </xf>
    <xf numFmtId="1" fontId="78" fillId="21" borderId="0" xfId="5" applyNumberFormat="1" applyFont="1" applyFill="1" applyBorder="1" applyProtection="1">
      <protection hidden="1"/>
    </xf>
    <xf numFmtId="0" fontId="78" fillId="21" borderId="16" xfId="5" applyFont="1" applyFill="1" applyBorder="1" applyAlignment="1" applyProtection="1">
      <alignment horizontal="right" vertical="top" wrapText="1"/>
      <protection hidden="1"/>
    </xf>
    <xf numFmtId="0" fontId="78" fillId="21" borderId="9" xfId="5" applyFont="1" applyFill="1" applyBorder="1" applyAlignment="1" applyProtection="1">
      <protection hidden="1"/>
    </xf>
    <xf numFmtId="0" fontId="78" fillId="18" borderId="0" xfId="0" applyFont="1" applyFill="1" applyProtection="1">
      <protection hidden="1"/>
    </xf>
    <xf numFmtId="9" fontId="78" fillId="18" borderId="9" xfId="10" applyFont="1" applyFill="1" applyBorder="1" applyAlignment="1" applyProtection="1">
      <alignment horizontal="right"/>
      <protection hidden="1"/>
    </xf>
    <xf numFmtId="0" fontId="79" fillId="18" borderId="0" xfId="5" applyFont="1" applyFill="1" applyBorder="1" applyProtection="1">
      <protection hidden="1"/>
    </xf>
    <xf numFmtId="0" fontId="78" fillId="21" borderId="0" xfId="5" applyFont="1" applyFill="1" applyBorder="1" applyProtection="1">
      <protection hidden="1"/>
    </xf>
    <xf numFmtId="0" fontId="79" fillId="18" borderId="0" xfId="6" applyFont="1" applyFill="1" applyProtection="1">
      <protection hidden="1"/>
    </xf>
    <xf numFmtId="0" fontId="78" fillId="18" borderId="0" xfId="6" applyFont="1" applyFill="1" applyProtection="1">
      <protection hidden="1"/>
    </xf>
    <xf numFmtId="0" fontId="78" fillId="18" borderId="0" xfId="4" applyFont="1" applyFill="1" applyBorder="1" applyAlignment="1" applyProtection="1">
      <protection hidden="1"/>
    </xf>
    <xf numFmtId="0" fontId="79" fillId="21" borderId="0" xfId="5" applyFont="1" applyFill="1" applyBorder="1" applyProtection="1">
      <protection hidden="1"/>
    </xf>
    <xf numFmtId="0" fontId="78" fillId="21" borderId="0" xfId="0" applyFont="1" applyFill="1" applyProtection="1">
      <protection hidden="1"/>
    </xf>
    <xf numFmtId="0" fontId="78" fillId="18" borderId="5" xfId="0" applyFont="1" applyFill="1" applyBorder="1" applyProtection="1">
      <protection hidden="1"/>
    </xf>
    <xf numFmtId="0" fontId="79" fillId="18" borderId="5" xfId="0" applyFont="1" applyFill="1" applyBorder="1" applyProtection="1">
      <protection hidden="1"/>
    </xf>
    <xf numFmtId="3" fontId="78" fillId="18" borderId="0" xfId="0" applyNumberFormat="1" applyFont="1" applyFill="1" applyBorder="1" applyAlignment="1" applyProtection="1">
      <protection hidden="1"/>
    </xf>
    <xf numFmtId="173" fontId="78" fillId="18" borderId="0" xfId="0" applyNumberFormat="1" applyFont="1" applyFill="1" applyBorder="1" applyAlignment="1" applyProtection="1">
      <protection hidden="1"/>
    </xf>
    <xf numFmtId="0" fontId="78" fillId="18" borderId="11" xfId="5" applyFont="1" applyFill="1" applyBorder="1" applyAlignment="1" applyProtection="1">
      <alignment wrapText="1"/>
      <protection hidden="1"/>
    </xf>
    <xf numFmtId="9" fontId="79" fillId="18" borderId="10" xfId="10" applyFont="1" applyFill="1" applyBorder="1" applyAlignment="1" applyProtection="1">
      <alignment horizontal="right"/>
      <protection hidden="1"/>
    </xf>
    <xf numFmtId="9" fontId="79" fillId="18" borderId="9" xfId="10" applyFont="1" applyFill="1" applyBorder="1" applyAlignment="1" applyProtection="1">
      <alignment horizontal="right"/>
      <protection hidden="1"/>
    </xf>
    <xf numFmtId="9" fontId="79" fillId="18" borderId="8" xfId="10" applyFont="1" applyFill="1" applyBorder="1" applyAlignment="1" applyProtection="1">
      <alignment horizontal="right"/>
      <protection hidden="1"/>
    </xf>
    <xf numFmtId="0" fontId="80" fillId="21" borderId="0" xfId="5" applyFont="1" applyFill="1" applyAlignment="1" applyProtection="1">
      <protection hidden="1"/>
    </xf>
    <xf numFmtId="0" fontId="80" fillId="18" borderId="0" xfId="5" applyFont="1" applyFill="1" applyAlignment="1" applyProtection="1">
      <protection hidden="1"/>
    </xf>
    <xf numFmtId="9" fontId="80" fillId="18" borderId="0" xfId="10" applyFont="1" applyFill="1" applyBorder="1" applyAlignment="1" applyProtection="1">
      <protection hidden="1"/>
    </xf>
    <xf numFmtId="0" fontId="78" fillId="18" borderId="0" xfId="5" applyFont="1" applyFill="1" applyAlignment="1" applyProtection="1">
      <alignment horizontal="right"/>
      <protection hidden="1"/>
    </xf>
    <xf numFmtId="2" fontId="78" fillId="21" borderId="0" xfId="5" applyNumberFormat="1" applyFont="1" applyFill="1" applyBorder="1" applyAlignment="1" applyProtection="1">
      <alignment horizontal="right"/>
      <protection hidden="1"/>
    </xf>
    <xf numFmtId="2" fontId="78" fillId="21" borderId="0" xfId="5" applyNumberFormat="1" applyFont="1" applyFill="1" applyBorder="1" applyProtection="1">
      <protection hidden="1"/>
    </xf>
    <xf numFmtId="0" fontId="78" fillId="21" borderId="0" xfId="5" applyFont="1" applyFill="1" applyBorder="1" applyAlignment="1" applyProtection="1">
      <alignment vertical="top"/>
      <protection hidden="1"/>
    </xf>
    <xf numFmtId="0" fontId="78" fillId="18" borderId="5" xfId="5" applyFont="1" applyFill="1" applyBorder="1" applyAlignment="1" applyProtection="1">
      <alignment horizontal="right"/>
      <protection hidden="1"/>
    </xf>
    <xf numFmtId="2" fontId="78" fillId="18" borderId="0" xfId="5" applyNumberFormat="1" applyFont="1" applyFill="1" applyBorder="1" applyProtection="1">
      <protection hidden="1"/>
    </xf>
    <xf numFmtId="0" fontId="79" fillId="21" borderId="5" xfId="5" applyFont="1" applyFill="1" applyBorder="1" applyProtection="1">
      <protection hidden="1"/>
    </xf>
    <xf numFmtId="3" fontId="82" fillId="18" borderId="0" xfId="0" applyNumberFormat="1" applyFont="1" applyFill="1" applyBorder="1" applyAlignment="1" applyProtection="1">
      <alignment horizontal="right"/>
      <protection hidden="1"/>
    </xf>
    <xf numFmtId="0" fontId="78" fillId="18" borderId="0" xfId="0" applyFont="1" applyFill="1" applyBorder="1" applyAlignment="1" applyProtection="1">
      <alignment wrapText="1"/>
      <protection hidden="1"/>
    </xf>
    <xf numFmtId="0" fontId="78" fillId="18" borderId="0" xfId="5" applyFont="1" applyFill="1" applyAlignment="1" applyProtection="1">
      <alignment wrapText="1"/>
      <protection hidden="1"/>
    </xf>
    <xf numFmtId="2" fontId="78" fillId="18" borderId="0" xfId="10" applyNumberFormat="1" applyFont="1" applyFill="1" applyBorder="1" applyProtection="1">
      <protection hidden="1"/>
    </xf>
    <xf numFmtId="0" fontId="78" fillId="18" borderId="0" xfId="5" applyFont="1" applyFill="1" applyBorder="1" applyAlignment="1" applyProtection="1">
      <alignment horizontal="left" vertical="top" wrapText="1"/>
      <protection hidden="1"/>
    </xf>
    <xf numFmtId="3" fontId="78" fillId="21" borderId="10" xfId="5" applyNumberFormat="1" applyFont="1" applyFill="1" applyBorder="1" applyAlignment="1" applyProtection="1">
      <alignment horizontal="right"/>
      <protection hidden="1"/>
    </xf>
    <xf numFmtId="3" fontId="79" fillId="21" borderId="10" xfId="5" applyNumberFormat="1" applyFont="1" applyFill="1" applyBorder="1" applyAlignment="1" applyProtection="1">
      <protection hidden="1"/>
    </xf>
    <xf numFmtId="3" fontId="84" fillId="18" borderId="0" xfId="5" applyNumberFormat="1" applyFont="1" applyFill="1" applyBorder="1" applyAlignment="1" applyProtection="1">
      <alignment horizontal="left" vertical="top" wrapText="1"/>
      <protection hidden="1"/>
    </xf>
    <xf numFmtId="0" fontId="84" fillId="18" borderId="0" xfId="5" applyFont="1" applyFill="1" applyBorder="1" applyAlignment="1" applyProtection="1">
      <alignment vertical="top" wrapText="1"/>
      <protection hidden="1"/>
    </xf>
    <xf numFmtId="9" fontId="79" fillId="21" borderId="10" xfId="10" applyFont="1" applyFill="1" applyBorder="1" applyAlignment="1" applyProtection="1">
      <protection hidden="1"/>
    </xf>
    <xf numFmtId="9" fontId="79" fillId="21" borderId="9" xfId="10" applyFont="1" applyFill="1" applyBorder="1" applyAlignment="1" applyProtection="1">
      <protection hidden="1"/>
    </xf>
    <xf numFmtId="9" fontId="79" fillId="21" borderId="8" xfId="10" applyFont="1" applyFill="1" applyBorder="1" applyAlignment="1" applyProtection="1">
      <protection hidden="1"/>
    </xf>
    <xf numFmtId="9" fontId="79" fillId="21" borderId="7" xfId="10" applyFont="1" applyFill="1" applyBorder="1" applyAlignment="1" applyProtection="1">
      <protection hidden="1"/>
    </xf>
    <xf numFmtId="3" fontId="82" fillId="21" borderId="0" xfId="0" applyNumberFormat="1" applyFont="1" applyFill="1" applyBorder="1" applyAlignment="1" applyProtection="1">
      <protection hidden="1"/>
    </xf>
    <xf numFmtId="0" fontId="83" fillId="18" borderId="0" xfId="5" applyFont="1" applyFill="1" applyProtection="1">
      <protection hidden="1"/>
    </xf>
    <xf numFmtId="0" fontId="78" fillId="18" borderId="28" xfId="5" applyFont="1" applyFill="1" applyBorder="1" applyAlignment="1" applyProtection="1">
      <alignment vertical="top"/>
      <protection hidden="1"/>
    </xf>
    <xf numFmtId="3" fontId="78" fillId="18" borderId="0" xfId="5" applyNumberFormat="1" applyFont="1" applyFill="1" applyBorder="1" applyAlignment="1" applyProtection="1">
      <alignment horizontal="left" vertical="top"/>
      <protection hidden="1"/>
    </xf>
    <xf numFmtId="0" fontId="78" fillId="18" borderId="8"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0" fontId="78" fillId="18" borderId="28" xfId="5" applyFont="1" applyFill="1" applyBorder="1" applyAlignment="1" applyProtection="1">
      <protection hidden="1"/>
    </xf>
    <xf numFmtId="0" fontId="78" fillId="21" borderId="27" xfId="5" applyFont="1" applyFill="1" applyBorder="1" applyAlignment="1" applyProtection="1">
      <protection hidden="1"/>
    </xf>
    <xf numFmtId="0" fontId="78" fillId="18" borderId="29" xfId="5" applyFont="1" applyFill="1" applyBorder="1" applyAlignment="1" applyProtection="1">
      <protection hidden="1"/>
    </xf>
    <xf numFmtId="0" fontId="79" fillId="18" borderId="27" xfId="5" applyFont="1" applyFill="1" applyBorder="1" applyAlignment="1" applyProtection="1">
      <protection hidden="1"/>
    </xf>
    <xf numFmtId="0" fontId="78" fillId="18" borderId="27" xfId="5" applyFont="1" applyFill="1" applyBorder="1" applyAlignment="1" applyProtection="1">
      <protection hidden="1"/>
    </xf>
    <xf numFmtId="0" fontId="78" fillId="21" borderId="8" xfId="5" applyFont="1" applyFill="1" applyBorder="1" applyAlignment="1" applyProtection="1">
      <alignment horizontal="right" wrapText="1"/>
      <protection hidden="1"/>
    </xf>
    <xf numFmtId="0" fontId="78" fillId="21" borderId="5" xfId="5" applyFont="1" applyFill="1" applyBorder="1" applyAlignment="1" applyProtection="1">
      <alignment horizontal="right" wrapText="1"/>
      <protection hidden="1"/>
    </xf>
    <xf numFmtId="0" fontId="78" fillId="21" borderId="7" xfId="5" applyFont="1" applyFill="1" applyBorder="1" applyAlignment="1" applyProtection="1">
      <alignment horizontal="right" wrapText="1"/>
      <protection hidden="1"/>
    </xf>
    <xf numFmtId="0" fontId="78" fillId="18" borderId="17" xfId="5" applyFont="1" applyFill="1" applyBorder="1" applyAlignment="1" applyProtection="1">
      <alignment wrapText="1"/>
      <protection hidden="1"/>
    </xf>
    <xf numFmtId="0" fontId="78" fillId="18" borderId="8" xfId="5" applyFont="1" applyFill="1" applyBorder="1" applyAlignment="1" applyProtection="1">
      <alignment wrapText="1"/>
      <protection hidden="1"/>
    </xf>
    <xf numFmtId="0" fontId="34" fillId="18" borderId="0" xfId="5" applyFont="1" applyFill="1" applyAlignment="1" applyProtection="1">
      <protection hidden="1"/>
    </xf>
    <xf numFmtId="9" fontId="78" fillId="18" borderId="13" xfId="10" applyFont="1" applyFill="1" applyBorder="1" applyAlignment="1" applyProtection="1">
      <protection hidden="1"/>
    </xf>
    <xf numFmtId="0" fontId="78" fillId="21" borderId="11" xfId="5" applyFont="1" applyFill="1" applyBorder="1" applyAlignment="1" applyProtection="1">
      <alignment horizontal="right" wrapText="1"/>
      <protection hidden="1"/>
    </xf>
    <xf numFmtId="0" fontId="78" fillId="21" borderId="3" xfId="5" applyFont="1" applyFill="1" applyBorder="1" applyAlignment="1" applyProtection="1">
      <alignment horizontal="right" wrapText="1"/>
      <protection hidden="1"/>
    </xf>
    <xf numFmtId="0" fontId="78" fillId="18" borderId="11" xfId="5" applyFont="1" applyFill="1" applyBorder="1" applyAlignment="1" applyProtection="1">
      <alignment horizontal="right" wrapText="1"/>
      <protection hidden="1"/>
    </xf>
    <xf numFmtId="0" fontId="78" fillId="18" borderId="16" xfId="5" applyFont="1" applyFill="1" applyBorder="1" applyAlignment="1" applyProtection="1">
      <alignment horizontal="right" wrapText="1"/>
      <protection hidden="1"/>
    </xf>
    <xf numFmtId="0" fontId="78" fillId="21" borderId="16" xfId="5" applyFont="1" applyFill="1" applyBorder="1" applyAlignment="1" applyProtection="1">
      <alignment horizontal="right" wrapText="1"/>
      <protection hidden="1"/>
    </xf>
    <xf numFmtId="0" fontId="84" fillId="18" borderId="0" xfId="5" applyFont="1" applyFill="1" applyBorder="1" applyAlignment="1" applyProtection="1">
      <alignment horizontal="right"/>
      <protection hidden="1"/>
    </xf>
    <xf numFmtId="0" fontId="84" fillId="18" borderId="28" xfId="5" applyFont="1" applyFill="1" applyBorder="1" applyAlignment="1" applyProtection="1">
      <alignment horizontal="right"/>
      <protection hidden="1"/>
    </xf>
    <xf numFmtId="0" fontId="78" fillId="18" borderId="5" xfId="5" applyFont="1" applyFill="1" applyBorder="1" applyAlignment="1" applyProtection="1">
      <alignment horizontal="right" wrapText="1"/>
      <protection hidden="1"/>
    </xf>
    <xf numFmtId="0" fontId="78" fillId="18" borderId="29" xfId="5" applyFont="1" applyFill="1" applyBorder="1" applyAlignment="1" applyProtection="1">
      <alignment horizontal="right"/>
      <protection hidden="1"/>
    </xf>
    <xf numFmtId="167" fontId="78" fillId="18" borderId="5" xfId="5" applyNumberFormat="1" applyFont="1" applyFill="1" applyBorder="1" applyAlignment="1" applyProtection="1">
      <alignment horizontal="right" wrapText="1"/>
      <protection hidden="1"/>
    </xf>
    <xf numFmtId="0" fontId="34" fillId="18" borderId="0" xfId="0" applyFont="1" applyFill="1" applyAlignment="1" applyProtection="1"/>
    <xf numFmtId="0" fontId="34" fillId="18" borderId="0" xfId="0" applyFont="1" applyFill="1" applyAlignment="1" applyProtection="1">
      <alignment horizontal="right"/>
      <protection hidden="1"/>
    </xf>
    <xf numFmtId="0" fontId="14" fillId="21" borderId="28" xfId="5" applyFont="1" applyFill="1" applyBorder="1" applyAlignment="1" applyProtection="1">
      <protection hidden="1"/>
    </xf>
    <xf numFmtId="0" fontId="14" fillId="18" borderId="28" xfId="5" applyFont="1" applyFill="1" applyBorder="1" applyAlignment="1" applyProtection="1">
      <protection hidden="1"/>
    </xf>
    <xf numFmtId="0" fontId="14" fillId="18" borderId="29" xfId="5" applyFont="1" applyFill="1" applyBorder="1" applyAlignment="1" applyProtection="1">
      <protection hidden="1"/>
    </xf>
    <xf numFmtId="0" fontId="14" fillId="18" borderId="0" xfId="0" applyFont="1" applyFill="1" applyBorder="1" applyAlignment="1" applyProtection="1">
      <alignment wrapText="1" shrinkToFit="1"/>
      <protection hidden="1"/>
    </xf>
    <xf numFmtId="9" fontId="78" fillId="18" borderId="6" xfId="10" applyFont="1" applyFill="1" applyBorder="1" applyAlignment="1" applyProtection="1">
      <alignment vertical="center"/>
      <protection hidden="1"/>
    </xf>
    <xf numFmtId="9" fontId="78" fillId="21" borderId="10" xfId="10" applyFont="1" applyFill="1" applyBorder="1" applyAlignment="1" applyProtection="1">
      <alignment vertical="center"/>
      <protection hidden="1"/>
    </xf>
    <xf numFmtId="9" fontId="78" fillId="21" borderId="9" xfId="10" applyFont="1" applyFill="1" applyBorder="1" applyAlignment="1" applyProtection="1">
      <alignment vertical="center"/>
      <protection hidden="1"/>
    </xf>
    <xf numFmtId="3" fontId="78" fillId="21" borderId="10" xfId="5" applyNumberFormat="1" applyFont="1" applyFill="1" applyBorder="1" applyAlignment="1" applyProtection="1">
      <alignment horizontal="right" vertical="center"/>
      <protection hidden="1"/>
    </xf>
    <xf numFmtId="3" fontId="78" fillId="21" borderId="10" xfId="5" applyNumberFormat="1" applyFont="1" applyFill="1" applyBorder="1" applyAlignment="1" applyProtection="1">
      <alignment vertical="center"/>
      <protection hidden="1"/>
    </xf>
    <xf numFmtId="3" fontId="79" fillId="21" borderId="10" xfId="5" applyNumberFormat="1" applyFont="1" applyFill="1" applyBorder="1" applyAlignment="1" applyProtection="1">
      <alignment vertical="center"/>
      <protection hidden="1"/>
    </xf>
    <xf numFmtId="3" fontId="79" fillId="21" borderId="10" xfId="5" applyNumberFormat="1" applyFont="1" applyFill="1" applyBorder="1" applyAlignment="1" applyProtection="1">
      <alignment horizontal="right" vertical="center"/>
      <protection hidden="1"/>
    </xf>
    <xf numFmtId="3" fontId="79" fillId="18" borderId="0" xfId="5" applyNumberFormat="1" applyFont="1" applyFill="1" applyBorder="1" applyAlignment="1" applyProtection="1">
      <alignment horizontal="right" vertical="center"/>
      <protection hidden="1"/>
    </xf>
    <xf numFmtId="3" fontId="78" fillId="21" borderId="8" xfId="5" applyNumberFormat="1" applyFont="1" applyFill="1" applyBorder="1" applyAlignment="1" applyProtection="1">
      <alignment horizontal="right" vertical="center"/>
      <protection hidden="1"/>
    </xf>
    <xf numFmtId="0" fontId="78" fillId="18" borderId="10" xfId="5" applyFont="1" applyFill="1" applyBorder="1" applyAlignment="1" applyProtection="1">
      <alignment vertical="center"/>
    </xf>
    <xf numFmtId="3" fontId="79" fillId="18" borderId="0" xfId="5" applyNumberFormat="1" applyFont="1" applyFill="1" applyBorder="1" applyAlignment="1" applyProtection="1">
      <alignment vertical="center"/>
      <protection hidden="1"/>
    </xf>
    <xf numFmtId="0" fontId="78" fillId="18" borderId="10" xfId="5" applyFont="1" applyFill="1" applyBorder="1" applyAlignment="1" applyProtection="1">
      <alignment vertical="center"/>
      <protection hidden="1"/>
    </xf>
    <xf numFmtId="3" fontId="78" fillId="18" borderId="0" xfId="5" applyNumberFormat="1" applyFont="1" applyFill="1" applyBorder="1" applyAlignment="1" applyProtection="1">
      <alignment horizontal="right" vertical="center"/>
      <protection hidden="1"/>
    </xf>
    <xf numFmtId="3" fontId="78" fillId="18" borderId="0" xfId="5" applyNumberFormat="1" applyFont="1" applyFill="1" applyBorder="1" applyAlignment="1" applyProtection="1">
      <alignment vertical="center"/>
      <protection hidden="1"/>
    </xf>
    <xf numFmtId="1" fontId="78" fillId="18" borderId="0" xfId="5" applyNumberFormat="1" applyFont="1" applyFill="1" applyBorder="1" applyAlignment="1" applyProtection="1">
      <alignment vertical="center"/>
      <protection hidden="1"/>
    </xf>
    <xf numFmtId="9" fontId="78" fillId="21" borderId="29" xfId="10" applyFont="1" applyFill="1" applyBorder="1" applyAlignment="1" applyProtection="1">
      <alignment vertical="center"/>
      <protection hidden="1"/>
    </xf>
    <xf numFmtId="9" fontId="78" fillId="18" borderId="10" xfId="10" applyFont="1" applyFill="1" applyBorder="1" applyAlignment="1" applyProtection="1">
      <alignment vertical="center"/>
      <protection hidden="1"/>
    </xf>
    <xf numFmtId="9" fontId="78" fillId="18" borderId="29" xfId="10" applyFont="1" applyFill="1" applyBorder="1" applyAlignment="1" applyProtection="1">
      <alignment vertical="center"/>
      <protection hidden="1"/>
    </xf>
    <xf numFmtId="0" fontId="78" fillId="18" borderId="0" xfId="5" applyFont="1" applyFill="1" applyBorder="1" applyAlignment="1" applyProtection="1">
      <alignment horizontal="right" vertical="center"/>
      <protection hidden="1"/>
    </xf>
    <xf numFmtId="0" fontId="78" fillId="18" borderId="0" xfId="5" applyFont="1" applyFill="1" applyBorder="1" applyAlignment="1" applyProtection="1">
      <alignment vertical="center"/>
      <protection hidden="1"/>
    </xf>
    <xf numFmtId="9" fontId="78" fillId="18" borderId="9" xfId="10" applyFont="1" applyFill="1" applyBorder="1" applyAlignment="1" applyProtection="1">
      <alignment vertical="center"/>
      <protection hidden="1"/>
    </xf>
    <xf numFmtId="0" fontId="79" fillId="18" borderId="10" xfId="5" applyFont="1" applyFill="1" applyBorder="1" applyAlignment="1" applyProtection="1">
      <alignment vertical="center"/>
      <protection hidden="1"/>
    </xf>
    <xf numFmtId="9" fontId="79" fillId="21" borderId="9" xfId="10" applyFont="1" applyFill="1" applyBorder="1" applyAlignment="1" applyProtection="1">
      <alignment vertical="center"/>
      <protection hidden="1"/>
    </xf>
    <xf numFmtId="9" fontId="79" fillId="18" borderId="10" xfId="10" applyFont="1" applyFill="1" applyBorder="1" applyAlignment="1" applyProtection="1">
      <alignment vertical="center"/>
      <protection hidden="1"/>
    </xf>
    <xf numFmtId="9" fontId="79" fillId="18" borderId="9" xfId="10" applyFont="1" applyFill="1" applyBorder="1" applyAlignment="1" applyProtection="1">
      <alignment vertical="center"/>
      <protection hidden="1"/>
    </xf>
    <xf numFmtId="0" fontId="79" fillId="18" borderId="0" xfId="5" applyFont="1" applyFill="1" applyBorder="1" applyAlignment="1" applyProtection="1">
      <alignment horizontal="right" vertical="center"/>
      <protection hidden="1"/>
    </xf>
    <xf numFmtId="0" fontId="79" fillId="18" borderId="0" xfId="5" applyFont="1" applyFill="1" applyBorder="1" applyAlignment="1" applyProtection="1">
      <alignment vertical="center"/>
      <protection hidden="1"/>
    </xf>
    <xf numFmtId="9" fontId="78" fillId="18" borderId="10" xfId="10" applyFont="1" applyFill="1" applyBorder="1" applyAlignment="1" applyProtection="1">
      <alignment horizontal="right" vertical="center"/>
      <protection hidden="1"/>
    </xf>
    <xf numFmtId="0" fontId="79" fillId="18" borderId="8" xfId="5" applyFont="1" applyFill="1" applyBorder="1" applyAlignment="1" applyProtection="1">
      <alignment vertical="center"/>
      <protection hidden="1"/>
    </xf>
    <xf numFmtId="3" fontId="79" fillId="21" borderId="8" xfId="5" applyNumberFormat="1" applyFont="1" applyFill="1" applyBorder="1" applyAlignment="1" applyProtection="1">
      <alignment horizontal="right" vertical="center"/>
      <protection hidden="1"/>
    </xf>
    <xf numFmtId="0" fontId="79" fillId="18" borderId="5" xfId="5" applyFont="1" applyFill="1" applyBorder="1" applyAlignment="1" applyProtection="1">
      <alignment horizontal="right" vertical="center"/>
      <protection hidden="1"/>
    </xf>
    <xf numFmtId="0" fontId="79" fillId="18" borderId="5" xfId="5" applyFont="1" applyFill="1" applyBorder="1" applyAlignment="1" applyProtection="1">
      <alignment vertical="center"/>
      <protection hidden="1"/>
    </xf>
    <xf numFmtId="3" fontId="79" fillId="18" borderId="5" xfId="5" applyNumberFormat="1" applyFont="1" applyFill="1" applyBorder="1" applyAlignment="1" applyProtection="1">
      <alignment vertical="center"/>
      <protection hidden="1"/>
    </xf>
    <xf numFmtId="9" fontId="79" fillId="21" borderId="7" xfId="10" applyFont="1" applyFill="1" applyBorder="1" applyAlignment="1" applyProtection="1">
      <alignment vertical="center"/>
      <protection hidden="1"/>
    </xf>
    <xf numFmtId="9" fontId="79" fillId="18" borderId="8" xfId="10" applyFont="1" applyFill="1" applyBorder="1" applyAlignment="1" applyProtection="1">
      <alignment vertical="center"/>
      <protection hidden="1"/>
    </xf>
    <xf numFmtId="9" fontId="79" fillId="18" borderId="7" xfId="10" applyFont="1" applyFill="1" applyBorder="1" applyAlignment="1" applyProtection="1">
      <alignment horizontal="right" vertical="center"/>
      <protection hidden="1"/>
    </xf>
    <xf numFmtId="9" fontId="79" fillId="18" borderId="7" xfId="10" applyFont="1" applyFill="1" applyBorder="1" applyAlignment="1" applyProtection="1">
      <alignment vertical="center"/>
      <protection hidden="1"/>
    </xf>
    <xf numFmtId="1" fontId="78" fillId="21" borderId="10" xfId="5" applyNumberFormat="1" applyFont="1" applyFill="1" applyBorder="1" applyAlignment="1" applyProtection="1">
      <alignment vertical="center"/>
      <protection hidden="1"/>
    </xf>
    <xf numFmtId="0" fontId="78" fillId="18" borderId="9" xfId="5" applyFont="1" applyFill="1" applyBorder="1" applyAlignment="1" applyProtection="1">
      <alignment vertical="center"/>
      <protection hidden="1"/>
    </xf>
    <xf numFmtId="167" fontId="78" fillId="21" borderId="10" xfId="5" applyNumberFormat="1" applyFont="1" applyFill="1" applyBorder="1" applyAlignment="1" applyProtection="1">
      <alignment vertical="center"/>
      <protection hidden="1"/>
    </xf>
    <xf numFmtId="167" fontId="78" fillId="18" borderId="0" xfId="5" applyNumberFormat="1" applyFont="1" applyFill="1" applyBorder="1" applyAlignment="1" applyProtection="1">
      <alignment vertical="center"/>
      <protection hidden="1"/>
    </xf>
    <xf numFmtId="0" fontId="78" fillId="18" borderId="8" xfId="5" applyFont="1" applyFill="1" applyBorder="1" applyAlignment="1" applyProtection="1">
      <alignment vertical="center"/>
      <protection hidden="1"/>
    </xf>
    <xf numFmtId="3" fontId="78" fillId="21" borderId="8" xfId="5" applyNumberFormat="1" applyFont="1" applyFill="1" applyBorder="1" applyAlignment="1" applyProtection="1">
      <alignment vertical="center"/>
      <protection hidden="1"/>
    </xf>
    <xf numFmtId="3" fontId="78" fillId="18" borderId="5" xfId="5" applyNumberFormat="1" applyFont="1" applyFill="1" applyBorder="1" applyAlignment="1" applyProtection="1">
      <alignment vertical="center"/>
      <protection hidden="1"/>
    </xf>
    <xf numFmtId="9" fontId="78" fillId="18" borderId="8" xfId="10" applyFont="1" applyFill="1" applyBorder="1" applyAlignment="1" applyProtection="1">
      <alignment vertical="center"/>
      <protection hidden="1"/>
    </xf>
    <xf numFmtId="9" fontId="78" fillId="18" borderId="7" xfId="10" applyFont="1" applyFill="1" applyBorder="1" applyAlignment="1" applyProtection="1">
      <alignment vertical="center"/>
      <protection hidden="1"/>
    </xf>
    <xf numFmtId="0" fontId="78" fillId="18" borderId="7" xfId="5" applyFont="1" applyFill="1" applyBorder="1" applyAlignment="1" applyProtection="1">
      <alignment vertical="center"/>
      <protection hidden="1"/>
    </xf>
    <xf numFmtId="0" fontId="78" fillId="21" borderId="12" xfId="5" applyFont="1" applyFill="1" applyBorder="1" applyAlignment="1" applyProtection="1">
      <alignment vertical="center"/>
      <protection hidden="1"/>
    </xf>
    <xf numFmtId="167" fontId="79" fillId="21" borderId="10" xfId="5" applyNumberFormat="1" applyFont="1" applyFill="1" applyBorder="1" applyAlignment="1" applyProtection="1">
      <alignment vertical="center"/>
      <protection hidden="1"/>
    </xf>
    <xf numFmtId="167" fontId="79" fillId="18" borderId="0" xfId="5" applyNumberFormat="1" applyFont="1" applyFill="1" applyBorder="1" applyAlignment="1" applyProtection="1">
      <alignment vertical="center"/>
      <protection hidden="1"/>
    </xf>
    <xf numFmtId="167" fontId="79" fillId="21" borderId="8" xfId="5" applyNumberFormat="1" applyFont="1" applyFill="1" applyBorder="1" applyAlignment="1" applyProtection="1">
      <alignment vertical="center"/>
      <protection hidden="1"/>
    </xf>
    <xf numFmtId="167" fontId="79" fillId="18" borderId="5" xfId="5" applyNumberFormat="1" applyFont="1" applyFill="1" applyBorder="1" applyAlignment="1" applyProtection="1">
      <alignment vertical="center"/>
      <protection hidden="1"/>
    </xf>
    <xf numFmtId="3" fontId="78" fillId="21" borderId="12" xfId="5" applyNumberFormat="1" applyFont="1" applyFill="1" applyBorder="1" applyAlignment="1" applyProtection="1">
      <alignment horizontal="right" vertical="center"/>
      <protection hidden="1"/>
    </xf>
    <xf numFmtId="0" fontId="78" fillId="18" borderId="14" xfId="5" applyFont="1" applyFill="1" applyBorder="1" applyAlignment="1" applyProtection="1">
      <alignment vertical="center"/>
      <protection hidden="1"/>
    </xf>
    <xf numFmtId="0" fontId="79" fillId="18" borderId="14" xfId="5" applyFont="1" applyFill="1" applyBorder="1" applyAlignment="1" applyProtection="1">
      <alignment vertical="center"/>
      <protection hidden="1"/>
    </xf>
    <xf numFmtId="0" fontId="79" fillId="18" borderId="13" xfId="5" applyFont="1" applyFill="1" applyBorder="1" applyAlignment="1" applyProtection="1">
      <alignment vertical="center"/>
      <protection hidden="1"/>
    </xf>
    <xf numFmtId="0" fontId="78" fillId="18" borderId="13" xfId="5" applyFont="1" applyFill="1" applyBorder="1" applyAlignment="1" applyProtection="1">
      <alignment vertical="center"/>
      <protection hidden="1"/>
    </xf>
    <xf numFmtId="168" fontId="79" fillId="21" borderId="10" xfId="5" applyNumberFormat="1" applyFont="1" applyFill="1" applyBorder="1" applyAlignment="1" applyProtection="1">
      <alignment vertical="center"/>
      <protection hidden="1"/>
    </xf>
    <xf numFmtId="168" fontId="79" fillId="21" borderId="8" xfId="5" applyNumberFormat="1" applyFont="1" applyFill="1" applyBorder="1" applyAlignment="1" applyProtection="1">
      <alignment vertical="center"/>
      <protection hidden="1"/>
    </xf>
    <xf numFmtId="1" fontId="78" fillId="21" borderId="0" xfId="5" applyNumberFormat="1" applyFont="1" applyFill="1" applyBorder="1" applyAlignment="1" applyProtection="1">
      <alignment horizontal="right" vertical="center"/>
      <protection hidden="1"/>
    </xf>
    <xf numFmtId="1" fontId="78" fillId="21" borderId="10" xfId="5" applyNumberFormat="1" applyFont="1" applyFill="1" applyBorder="1" applyAlignment="1" applyProtection="1">
      <alignment horizontal="right" vertical="center"/>
      <protection hidden="1"/>
    </xf>
    <xf numFmtId="9" fontId="78" fillId="18" borderId="9" xfId="10" quotePrefix="1" applyFont="1" applyFill="1" applyBorder="1" applyAlignment="1" applyProtection="1">
      <alignment vertical="center"/>
      <protection hidden="1"/>
    </xf>
    <xf numFmtId="1" fontId="79" fillId="21" borderId="10" xfId="5" applyNumberFormat="1" applyFont="1" applyFill="1" applyBorder="1" applyAlignment="1" applyProtection="1">
      <alignment horizontal="right" vertical="center"/>
      <protection hidden="1"/>
    </xf>
    <xf numFmtId="1" fontId="79" fillId="21" borderId="0" xfId="5" applyNumberFormat="1" applyFont="1" applyFill="1" applyBorder="1" applyAlignment="1" applyProtection="1">
      <alignment horizontal="right" vertical="center"/>
      <protection hidden="1"/>
    </xf>
    <xf numFmtId="1" fontId="79" fillId="21" borderId="8" xfId="5" applyNumberFormat="1" applyFont="1" applyFill="1" applyBorder="1" applyAlignment="1" applyProtection="1">
      <alignment horizontal="right" vertical="center"/>
      <protection hidden="1"/>
    </xf>
    <xf numFmtId="1" fontId="79" fillId="21" borderId="5" xfId="5" applyNumberFormat="1" applyFont="1" applyFill="1" applyBorder="1" applyAlignment="1" applyProtection="1">
      <alignment horizontal="right" vertical="center"/>
      <protection hidden="1"/>
    </xf>
    <xf numFmtId="1" fontId="78" fillId="21" borderId="0" xfId="5" applyNumberFormat="1" applyFont="1" applyFill="1" applyBorder="1" applyAlignment="1" applyProtection="1">
      <alignment vertical="center"/>
      <protection hidden="1"/>
    </xf>
    <xf numFmtId="3" fontId="78" fillId="21" borderId="0" xfId="5" applyNumberFormat="1" applyFont="1" applyFill="1" applyBorder="1" applyAlignment="1" applyProtection="1">
      <alignment vertical="center"/>
      <protection hidden="1"/>
    </xf>
    <xf numFmtId="3" fontId="78" fillId="21" borderId="5" xfId="5" applyNumberFormat="1" applyFont="1" applyFill="1" applyBorder="1" applyAlignment="1" applyProtection="1">
      <alignment vertical="center"/>
      <protection hidden="1"/>
    </xf>
    <xf numFmtId="9" fontId="78" fillId="18" borderId="8" xfId="10" quotePrefix="1" applyFont="1" applyFill="1" applyBorder="1" applyAlignment="1" applyProtection="1">
      <alignment vertical="center"/>
      <protection hidden="1"/>
    </xf>
    <xf numFmtId="9" fontId="78" fillId="18" borderId="7" xfId="10" quotePrefix="1" applyFont="1" applyFill="1" applyBorder="1" applyAlignment="1" applyProtection="1">
      <alignment vertical="center"/>
      <protection hidden="1"/>
    </xf>
    <xf numFmtId="167" fontId="78" fillId="21" borderId="12" xfId="5" applyNumberFormat="1" applyFont="1" applyFill="1" applyBorder="1" applyAlignment="1" applyProtection="1">
      <alignment vertical="center"/>
      <protection hidden="1"/>
    </xf>
    <xf numFmtId="0" fontId="78" fillId="21" borderId="4" xfId="5" applyFont="1" applyFill="1" applyBorder="1" applyAlignment="1" applyProtection="1">
      <alignment vertical="center"/>
      <protection hidden="1"/>
    </xf>
    <xf numFmtId="167" fontId="78" fillId="18" borderId="10" xfId="5" applyNumberFormat="1" applyFont="1" applyFill="1" applyBorder="1" applyAlignment="1" applyProtection="1">
      <alignment vertical="center"/>
      <protection hidden="1"/>
    </xf>
    <xf numFmtId="167" fontId="78" fillId="21" borderId="0" xfId="5" applyNumberFormat="1" applyFont="1" applyFill="1" applyBorder="1" applyAlignment="1" applyProtection="1">
      <alignment vertical="center"/>
      <protection hidden="1"/>
    </xf>
    <xf numFmtId="167" fontId="78" fillId="21" borderId="10" xfId="5" applyNumberFormat="1" applyFont="1" applyFill="1" applyBorder="1" applyAlignment="1" applyProtection="1">
      <alignment vertical="center"/>
      <protection locked="0"/>
    </xf>
    <xf numFmtId="167" fontId="79" fillId="21" borderId="10" xfId="5" applyNumberFormat="1" applyFont="1" applyFill="1" applyBorder="1" applyAlignment="1" applyProtection="1">
      <alignment vertical="center"/>
      <protection locked="0"/>
    </xf>
    <xf numFmtId="167" fontId="79" fillId="21" borderId="0" xfId="5" applyNumberFormat="1" applyFont="1" applyFill="1" applyBorder="1" applyAlignment="1" applyProtection="1">
      <alignment vertical="center"/>
      <protection hidden="1"/>
    </xf>
    <xf numFmtId="167" fontId="79" fillId="21" borderId="8" xfId="5" applyNumberFormat="1" applyFont="1" applyFill="1" applyBorder="1" applyAlignment="1" applyProtection="1">
      <alignment vertical="center"/>
      <protection locked="0"/>
    </xf>
    <xf numFmtId="167" fontId="79" fillId="21" borderId="5" xfId="5" applyNumberFormat="1" applyFont="1" applyFill="1" applyBorder="1" applyAlignment="1" applyProtection="1">
      <alignment vertical="center"/>
      <protection hidden="1"/>
    </xf>
    <xf numFmtId="3" fontId="78" fillId="18" borderId="0" xfId="5" applyNumberFormat="1" applyFont="1" applyFill="1" applyAlignment="1" applyProtection="1">
      <alignment vertical="center"/>
      <protection hidden="1"/>
    </xf>
    <xf numFmtId="0" fontId="78" fillId="21" borderId="10" xfId="5" applyFont="1" applyFill="1" applyBorder="1" applyAlignment="1" applyProtection="1">
      <alignment vertical="center"/>
      <protection hidden="1"/>
    </xf>
    <xf numFmtId="3" fontId="78" fillId="21" borderId="0" xfId="5" applyNumberFormat="1" applyFont="1" applyFill="1" applyBorder="1" applyAlignment="1" applyProtection="1">
      <alignment horizontal="right" vertical="center"/>
      <protection hidden="1"/>
    </xf>
    <xf numFmtId="0" fontId="78" fillId="21" borderId="0" xfId="5" applyFont="1" applyFill="1" applyBorder="1" applyAlignment="1" applyProtection="1">
      <alignment horizontal="right" vertical="center"/>
      <protection hidden="1"/>
    </xf>
    <xf numFmtId="0" fontId="78" fillId="21" borderId="0" xfId="5" applyFont="1" applyFill="1" applyBorder="1" applyAlignment="1" applyProtection="1">
      <alignment vertical="center"/>
      <protection hidden="1"/>
    </xf>
    <xf numFmtId="0" fontId="79" fillId="21" borderId="10" xfId="5" applyFont="1" applyFill="1" applyBorder="1" applyAlignment="1" applyProtection="1">
      <alignment vertical="center"/>
      <protection hidden="1"/>
    </xf>
    <xf numFmtId="0" fontId="79" fillId="21" borderId="0" xfId="5" applyFont="1" applyFill="1" applyBorder="1" applyAlignment="1" applyProtection="1">
      <alignment horizontal="right" vertical="center"/>
      <protection hidden="1"/>
    </xf>
    <xf numFmtId="0" fontId="79" fillId="21" borderId="0" xfId="5" applyFont="1" applyFill="1" applyBorder="1" applyAlignment="1" applyProtection="1">
      <alignment vertical="center"/>
      <protection hidden="1"/>
    </xf>
    <xf numFmtId="3" fontId="79" fillId="21" borderId="0" xfId="5" applyNumberFormat="1" applyFont="1" applyFill="1" applyBorder="1" applyAlignment="1" applyProtection="1">
      <alignment vertical="center"/>
      <protection hidden="1"/>
    </xf>
    <xf numFmtId="0" fontId="79" fillId="21" borderId="8" xfId="5" applyFont="1" applyFill="1" applyBorder="1" applyAlignment="1" applyProtection="1">
      <alignment vertical="center"/>
      <protection hidden="1"/>
    </xf>
    <xf numFmtId="0" fontId="79" fillId="21" borderId="5" xfId="5" applyFont="1" applyFill="1" applyBorder="1" applyAlignment="1" applyProtection="1">
      <alignment horizontal="right" vertical="center"/>
      <protection hidden="1"/>
    </xf>
    <xf numFmtId="0" fontId="79" fillId="21" borderId="5" xfId="5" applyFont="1" applyFill="1" applyBorder="1" applyAlignment="1" applyProtection="1">
      <alignment vertical="center"/>
      <protection hidden="1"/>
    </xf>
    <xf numFmtId="3" fontId="79" fillId="21" borderId="5" xfId="5" applyNumberFormat="1" applyFont="1" applyFill="1" applyBorder="1" applyAlignment="1" applyProtection="1">
      <alignment vertical="center"/>
      <protection hidden="1"/>
    </xf>
    <xf numFmtId="0" fontId="78" fillId="21" borderId="8" xfId="5" applyFont="1" applyFill="1" applyBorder="1" applyAlignment="1" applyProtection="1">
      <alignment vertical="center"/>
      <protection hidden="1"/>
    </xf>
    <xf numFmtId="1" fontId="78" fillId="18" borderId="0" xfId="5" applyNumberFormat="1" applyFont="1" applyFill="1" applyBorder="1" applyAlignment="1" applyProtection="1">
      <alignment horizontal="right" vertical="center"/>
      <protection hidden="1"/>
    </xf>
    <xf numFmtId="1" fontId="79" fillId="18" borderId="0" xfId="5" applyNumberFormat="1" applyFont="1" applyFill="1" applyBorder="1" applyAlignment="1" applyProtection="1">
      <alignment horizontal="right" vertical="center"/>
      <protection hidden="1"/>
    </xf>
    <xf numFmtId="1" fontId="79" fillId="18" borderId="0" xfId="5" applyNumberFormat="1" applyFont="1" applyFill="1" applyBorder="1" applyAlignment="1" applyProtection="1">
      <alignment vertical="center"/>
      <protection hidden="1"/>
    </xf>
    <xf numFmtId="1" fontId="79" fillId="21" borderId="0" xfId="5" applyNumberFormat="1" applyFont="1" applyFill="1" applyBorder="1" applyAlignment="1" applyProtection="1">
      <alignment vertical="center"/>
      <protection hidden="1"/>
    </xf>
    <xf numFmtId="1" fontId="79" fillId="21" borderId="5" xfId="5" applyNumberFormat="1" applyFont="1" applyFill="1" applyBorder="1" applyAlignment="1" applyProtection="1">
      <alignment vertical="center"/>
      <protection hidden="1"/>
    </xf>
    <xf numFmtId="1" fontId="79" fillId="18" borderId="5" xfId="5" applyNumberFormat="1" applyFont="1" applyFill="1" applyBorder="1" applyAlignment="1" applyProtection="1">
      <alignment vertical="center"/>
      <protection hidden="1"/>
    </xf>
    <xf numFmtId="9" fontId="78" fillId="18" borderId="0" xfId="10" applyFont="1" applyFill="1" applyBorder="1" applyAlignment="1" applyProtection="1">
      <alignment vertical="center"/>
      <protection hidden="1"/>
    </xf>
    <xf numFmtId="9" fontId="79" fillId="18" borderId="9" xfId="5" applyNumberFormat="1" applyFont="1" applyFill="1" applyBorder="1" applyAlignment="1" applyProtection="1">
      <alignment vertical="center"/>
      <protection hidden="1"/>
    </xf>
    <xf numFmtId="167" fontId="78" fillId="18" borderId="9" xfId="5" applyNumberFormat="1" applyFont="1" applyFill="1" applyBorder="1" applyAlignment="1" applyProtection="1">
      <alignment vertical="center"/>
      <protection hidden="1"/>
    </xf>
    <xf numFmtId="9" fontId="78" fillId="18" borderId="5" xfId="10" applyFont="1" applyFill="1" applyBorder="1" applyAlignment="1" applyProtection="1">
      <alignment vertical="center"/>
      <protection hidden="1"/>
    </xf>
    <xf numFmtId="0" fontId="78" fillId="21" borderId="27" xfId="5" applyFont="1" applyFill="1" applyBorder="1" applyAlignment="1" applyProtection="1">
      <alignment vertical="center"/>
      <protection hidden="1"/>
    </xf>
    <xf numFmtId="0" fontId="78" fillId="21" borderId="28" xfId="5" applyFont="1" applyFill="1" applyBorder="1" applyAlignment="1" applyProtection="1">
      <alignment vertical="center"/>
      <protection hidden="1"/>
    </xf>
    <xf numFmtId="9" fontId="79" fillId="18" borderId="0" xfId="10" applyFont="1" applyFill="1" applyBorder="1" applyAlignment="1" applyProtection="1">
      <alignment vertical="center"/>
      <protection hidden="1"/>
    </xf>
    <xf numFmtId="1" fontId="78" fillId="21" borderId="27" xfId="5" applyNumberFormat="1" applyFont="1" applyFill="1" applyBorder="1" applyAlignment="1" applyProtection="1">
      <alignment horizontal="right" vertical="center"/>
      <protection hidden="1"/>
    </xf>
    <xf numFmtId="3" fontId="78" fillId="21" borderId="7" xfId="5" applyNumberFormat="1" applyFont="1" applyFill="1" applyBorder="1" applyAlignment="1" applyProtection="1">
      <alignment vertical="center"/>
      <protection hidden="1"/>
    </xf>
    <xf numFmtId="168" fontId="78" fillId="21" borderId="0" xfId="5" applyNumberFormat="1" applyFont="1" applyFill="1" applyBorder="1" applyAlignment="1" applyProtection="1">
      <alignment vertical="center"/>
      <protection hidden="1"/>
    </xf>
    <xf numFmtId="167" fontId="78" fillId="21" borderId="8" xfId="5" applyNumberFormat="1" applyFont="1" applyFill="1" applyBorder="1" applyAlignment="1" applyProtection="1">
      <alignment vertical="center"/>
      <protection hidden="1"/>
    </xf>
    <xf numFmtId="167" fontId="78" fillId="21" borderId="5" xfId="5" applyNumberFormat="1" applyFont="1" applyFill="1" applyBorder="1" applyAlignment="1" applyProtection="1">
      <alignment vertical="center"/>
      <protection hidden="1"/>
    </xf>
    <xf numFmtId="168" fontId="78" fillId="21" borderId="8" xfId="5" applyNumberFormat="1" applyFont="1" applyFill="1" applyBorder="1" applyAlignment="1" applyProtection="1">
      <alignment vertical="center"/>
      <protection hidden="1"/>
    </xf>
    <xf numFmtId="9" fontId="78" fillId="21" borderId="6" xfId="10" applyFont="1" applyFill="1" applyBorder="1" applyAlignment="1" applyProtection="1">
      <alignment vertical="center"/>
      <protection hidden="1"/>
    </xf>
    <xf numFmtId="9" fontId="79" fillId="21" borderId="7" xfId="10" applyFont="1" applyFill="1" applyBorder="1" applyAlignment="1" applyProtection="1">
      <alignment horizontal="right" vertical="center"/>
      <protection hidden="1"/>
    </xf>
    <xf numFmtId="1" fontId="78" fillId="21" borderId="12" xfId="5" applyNumberFormat="1" applyFont="1" applyFill="1" applyBorder="1" applyAlignment="1" applyProtection="1">
      <alignment vertical="center"/>
      <protection hidden="1"/>
    </xf>
    <xf numFmtId="9" fontId="78" fillId="18" borderId="29" xfId="5" applyNumberFormat="1" applyFont="1" applyFill="1" applyBorder="1" applyAlignment="1" applyProtection="1">
      <alignment vertical="center"/>
      <protection hidden="1"/>
    </xf>
    <xf numFmtId="9" fontId="78" fillId="18" borderId="9" xfId="10" applyFont="1" applyFill="1" applyBorder="1" applyAlignment="1" applyProtection="1">
      <alignment horizontal="right" vertical="center"/>
      <protection hidden="1"/>
    </xf>
    <xf numFmtId="9" fontId="78" fillId="18" borderId="9" xfId="5" applyNumberFormat="1" applyFont="1" applyFill="1" applyBorder="1" applyAlignment="1" applyProtection="1">
      <alignment vertical="center"/>
      <protection hidden="1"/>
    </xf>
    <xf numFmtId="1" fontId="78" fillId="21" borderId="9" xfId="5" applyNumberFormat="1" applyFont="1" applyFill="1" applyBorder="1" applyAlignment="1" applyProtection="1">
      <alignment vertical="center"/>
      <protection hidden="1"/>
    </xf>
    <xf numFmtId="1" fontId="79" fillId="21" borderId="9" xfId="5" applyNumberFormat="1" applyFont="1" applyFill="1" applyBorder="1" applyAlignment="1" applyProtection="1">
      <alignment vertical="center"/>
      <protection hidden="1"/>
    </xf>
    <xf numFmtId="3" fontId="78" fillId="21" borderId="9" xfId="5" applyNumberFormat="1" applyFont="1" applyFill="1" applyBorder="1" applyAlignment="1" applyProtection="1">
      <alignment vertical="center"/>
      <protection hidden="1"/>
    </xf>
    <xf numFmtId="0" fontId="78" fillId="21" borderId="9" xfId="5" applyFont="1" applyFill="1" applyBorder="1" applyAlignment="1" applyProtection="1">
      <alignment vertical="center"/>
      <protection hidden="1"/>
    </xf>
    <xf numFmtId="167" fontId="78" fillId="21" borderId="9" xfId="5" applyNumberFormat="1" applyFont="1" applyFill="1" applyBorder="1" applyAlignment="1" applyProtection="1">
      <alignment vertical="center"/>
      <protection hidden="1"/>
    </xf>
    <xf numFmtId="167" fontId="79" fillId="21" borderId="9" xfId="5" applyNumberFormat="1" applyFont="1" applyFill="1" applyBorder="1" applyAlignment="1" applyProtection="1">
      <alignment vertical="center"/>
      <protection hidden="1"/>
    </xf>
    <xf numFmtId="167" fontId="79" fillId="21" borderId="7" xfId="5" applyNumberFormat="1" applyFont="1" applyFill="1" applyBorder="1" applyAlignment="1" applyProtection="1">
      <alignment vertical="center"/>
      <protection hidden="1"/>
    </xf>
    <xf numFmtId="1" fontId="78" fillId="21" borderId="28" xfId="5" applyNumberFormat="1" applyFont="1" applyFill="1" applyBorder="1" applyAlignment="1" applyProtection="1">
      <alignment vertical="center"/>
      <protection hidden="1"/>
    </xf>
    <xf numFmtId="0" fontId="78" fillId="18" borderId="10" xfId="7" applyFont="1" applyFill="1" applyBorder="1" applyAlignment="1" applyProtection="1">
      <alignment vertical="center"/>
      <protection hidden="1"/>
    </xf>
    <xf numFmtId="1" fontId="78" fillId="21" borderId="8" xfId="5" applyNumberFormat="1" applyFont="1" applyFill="1" applyBorder="1" applyAlignment="1" applyProtection="1">
      <alignment vertical="center"/>
      <protection hidden="1"/>
    </xf>
    <xf numFmtId="1" fontId="78" fillId="21" borderId="5" xfId="5" applyNumberFormat="1" applyFont="1" applyFill="1" applyBorder="1" applyAlignment="1" applyProtection="1">
      <alignment vertical="center"/>
      <protection hidden="1"/>
    </xf>
    <xf numFmtId="0" fontId="78" fillId="18" borderId="10" xfId="6" applyFont="1" applyFill="1" applyBorder="1" applyAlignment="1" applyProtection="1">
      <alignment vertical="center"/>
      <protection hidden="1"/>
    </xf>
    <xf numFmtId="0" fontId="78" fillId="18" borderId="0" xfId="6" applyFont="1" applyFill="1" applyBorder="1" applyAlignment="1" applyProtection="1">
      <alignment vertical="center"/>
      <protection hidden="1"/>
    </xf>
    <xf numFmtId="0" fontId="78" fillId="21" borderId="10" xfId="5" applyFont="1" applyFill="1" applyBorder="1" applyAlignment="1" applyProtection="1">
      <alignment horizontal="right" vertical="center"/>
      <protection hidden="1"/>
    </xf>
    <xf numFmtId="0" fontId="79" fillId="21" borderId="10" xfId="5" applyFont="1" applyFill="1" applyBorder="1" applyAlignment="1" applyProtection="1">
      <alignment horizontal="right" vertical="center"/>
      <protection hidden="1"/>
    </xf>
    <xf numFmtId="1" fontId="78" fillId="21" borderId="9" xfId="5" applyNumberFormat="1" applyFont="1" applyFill="1" applyBorder="1" applyAlignment="1" applyProtection="1">
      <alignment horizontal="right" vertical="center"/>
      <protection hidden="1"/>
    </xf>
    <xf numFmtId="1" fontId="79" fillId="21" borderId="7" xfId="5" applyNumberFormat="1" applyFont="1" applyFill="1" applyBorder="1" applyAlignment="1" applyProtection="1">
      <alignment horizontal="right" vertical="center"/>
      <protection hidden="1"/>
    </xf>
    <xf numFmtId="1" fontId="78" fillId="18" borderId="10" xfId="5" applyNumberFormat="1" applyFont="1" applyFill="1" applyBorder="1" applyAlignment="1" applyProtection="1">
      <alignment vertical="center"/>
      <protection hidden="1"/>
    </xf>
    <xf numFmtId="3" fontId="78" fillId="18" borderId="10" xfId="5" applyNumberFormat="1" applyFont="1" applyFill="1" applyBorder="1" applyAlignment="1" applyProtection="1">
      <alignment vertical="center"/>
      <protection hidden="1"/>
    </xf>
    <xf numFmtId="3" fontId="78" fillId="18" borderId="8" xfId="5" applyNumberFormat="1" applyFont="1" applyFill="1" applyBorder="1" applyAlignment="1" applyProtection="1">
      <alignment vertical="center"/>
      <protection hidden="1"/>
    </xf>
    <xf numFmtId="3" fontId="86" fillId="21" borderId="10" xfId="5" applyNumberFormat="1" applyFont="1" applyFill="1" applyBorder="1" applyAlignment="1" applyProtection="1">
      <alignment horizontal="right" vertical="center"/>
      <protection hidden="1"/>
    </xf>
    <xf numFmtId="9" fontId="78" fillId="18" borderId="10" xfId="10" applyNumberFormat="1" applyFont="1" applyFill="1" applyBorder="1" applyAlignment="1" applyProtection="1">
      <alignment horizontal="right" vertical="center"/>
      <protection hidden="1"/>
    </xf>
    <xf numFmtId="3" fontId="78" fillId="18" borderId="12" xfId="5" applyNumberFormat="1" applyFont="1" applyFill="1" applyBorder="1" applyAlignment="1" applyProtection="1">
      <alignment vertical="center"/>
      <protection hidden="1"/>
    </xf>
    <xf numFmtId="3" fontId="78" fillId="18" borderId="6" xfId="5" applyNumberFormat="1" applyFont="1" applyFill="1" applyBorder="1" applyAlignment="1" applyProtection="1">
      <alignment vertical="center"/>
      <protection hidden="1"/>
    </xf>
    <xf numFmtId="3" fontId="78" fillId="18" borderId="9" xfId="5" applyNumberFormat="1" applyFont="1" applyFill="1" applyBorder="1" applyAlignment="1" applyProtection="1">
      <alignment vertical="center"/>
      <protection hidden="1"/>
    </xf>
    <xf numFmtId="9" fontId="79" fillId="18" borderId="10" xfId="10" applyFont="1" applyFill="1" applyBorder="1" applyAlignment="1" applyProtection="1">
      <alignment horizontal="right" vertical="center"/>
      <protection hidden="1"/>
    </xf>
    <xf numFmtId="9" fontId="79" fillId="18" borderId="9" xfId="10" applyFont="1" applyFill="1" applyBorder="1" applyAlignment="1" applyProtection="1">
      <alignment horizontal="right" vertical="center"/>
      <protection hidden="1"/>
    </xf>
    <xf numFmtId="3" fontId="79" fillId="18" borderId="10" xfId="5" applyNumberFormat="1" applyFont="1" applyFill="1" applyBorder="1" applyAlignment="1" applyProtection="1">
      <alignment vertical="center"/>
      <protection hidden="1"/>
    </xf>
    <xf numFmtId="3" fontId="79" fillId="18" borderId="9" xfId="5" applyNumberFormat="1" applyFont="1" applyFill="1" applyBorder="1" applyAlignment="1" applyProtection="1">
      <alignment vertical="center"/>
      <protection hidden="1"/>
    </xf>
    <xf numFmtId="0" fontId="78" fillId="18" borderId="10" xfId="155" applyFont="1" applyFill="1" applyBorder="1" applyAlignment="1" applyProtection="1">
      <alignment vertical="center"/>
      <protection hidden="1"/>
    </xf>
    <xf numFmtId="0" fontId="78" fillId="18" borderId="10" xfId="5" applyFont="1" applyFill="1" applyBorder="1" applyAlignment="1" applyProtection="1">
      <alignment horizontal="right" vertical="center"/>
      <protection hidden="1"/>
    </xf>
    <xf numFmtId="0" fontId="79" fillId="21" borderId="8" xfId="5" applyFont="1" applyFill="1" applyBorder="1" applyAlignment="1" applyProtection="1">
      <alignment horizontal="right" vertical="center"/>
      <protection hidden="1"/>
    </xf>
    <xf numFmtId="9" fontId="79" fillId="18" borderId="8" xfId="10" applyFont="1" applyFill="1" applyBorder="1" applyAlignment="1" applyProtection="1">
      <alignment horizontal="right" vertical="center"/>
      <protection hidden="1"/>
    </xf>
    <xf numFmtId="3" fontId="79" fillId="18" borderId="8" xfId="5" applyNumberFormat="1" applyFont="1" applyFill="1" applyBorder="1" applyAlignment="1" applyProtection="1">
      <alignment vertical="center"/>
      <protection hidden="1"/>
    </xf>
    <xf numFmtId="3" fontId="79" fillId="18" borderId="7" xfId="5" applyNumberFormat="1" applyFont="1" applyFill="1" applyBorder="1" applyAlignment="1" applyProtection="1">
      <alignment vertical="center"/>
      <protection hidden="1"/>
    </xf>
    <xf numFmtId="9" fontId="78" fillId="18" borderId="8" xfId="10" applyNumberFormat="1" applyFont="1" applyFill="1" applyBorder="1" applyAlignment="1" applyProtection="1">
      <alignment horizontal="right" vertical="center"/>
      <protection hidden="1"/>
    </xf>
    <xf numFmtId="9" fontId="78" fillId="18" borderId="7" xfId="10" applyNumberFormat="1" applyFont="1" applyFill="1" applyBorder="1" applyAlignment="1" applyProtection="1">
      <alignment horizontal="right" vertical="center"/>
      <protection hidden="1"/>
    </xf>
    <xf numFmtId="3" fontId="78" fillId="18" borderId="7" xfId="5" applyNumberFormat="1" applyFont="1" applyFill="1" applyBorder="1" applyAlignment="1" applyProtection="1">
      <alignment vertical="center"/>
      <protection hidden="1"/>
    </xf>
    <xf numFmtId="9" fontId="78" fillId="18" borderId="27" xfId="10" applyFont="1" applyFill="1" applyBorder="1" applyAlignment="1" applyProtection="1">
      <alignment horizontal="right" vertical="center"/>
      <protection hidden="1"/>
    </xf>
    <xf numFmtId="9" fontId="78" fillId="18" borderId="29" xfId="10" applyFont="1" applyFill="1" applyBorder="1" applyAlignment="1" applyProtection="1">
      <alignment horizontal="right" vertical="center"/>
      <protection hidden="1"/>
    </xf>
    <xf numFmtId="0" fontId="78" fillId="18" borderId="12" xfId="5" applyFont="1" applyFill="1" applyBorder="1" applyAlignment="1" applyProtection="1">
      <alignment vertical="center"/>
      <protection hidden="1"/>
    </xf>
    <xf numFmtId="0" fontId="78" fillId="18" borderId="6" xfId="5" applyFont="1" applyFill="1" applyBorder="1" applyAlignment="1" applyProtection="1">
      <alignment vertical="center"/>
      <protection hidden="1"/>
    </xf>
    <xf numFmtId="168" fontId="79" fillId="18" borderId="8" xfId="5" applyNumberFormat="1" applyFont="1" applyFill="1" applyBorder="1" applyAlignment="1" applyProtection="1">
      <alignment vertical="center"/>
      <protection hidden="1"/>
    </xf>
    <xf numFmtId="168" fontId="79" fillId="18" borderId="7" xfId="5" applyNumberFormat="1" applyFont="1" applyFill="1" applyBorder="1" applyAlignment="1" applyProtection="1">
      <alignment vertical="center"/>
      <protection hidden="1"/>
    </xf>
    <xf numFmtId="1" fontId="86" fillId="21" borderId="10" xfId="5" applyNumberFormat="1" applyFont="1" applyFill="1" applyBorder="1" applyAlignment="1" applyProtection="1">
      <alignment horizontal="right" vertical="center"/>
      <protection hidden="1"/>
    </xf>
    <xf numFmtId="9" fontId="78" fillId="18" borderId="15" xfId="5" applyNumberFormat="1" applyFont="1" applyFill="1" applyBorder="1" applyAlignment="1" applyProtection="1">
      <alignment vertical="center"/>
      <protection hidden="1"/>
    </xf>
    <xf numFmtId="9" fontId="78" fillId="18" borderId="14" xfId="5" applyNumberFormat="1" applyFont="1" applyFill="1" applyBorder="1" applyAlignment="1" applyProtection="1">
      <alignment vertical="center"/>
      <protection hidden="1"/>
    </xf>
    <xf numFmtId="3" fontId="78" fillId="18" borderId="9" xfId="10" applyNumberFormat="1" applyFont="1" applyFill="1" applyBorder="1" applyAlignment="1" applyProtection="1">
      <alignment vertical="center"/>
      <protection hidden="1"/>
    </xf>
    <xf numFmtId="9" fontId="78" fillId="18" borderId="14" xfId="5" quotePrefix="1" applyNumberFormat="1" applyFont="1" applyFill="1" applyBorder="1" applyAlignment="1" applyProtection="1">
      <alignment vertical="center"/>
      <protection hidden="1"/>
    </xf>
    <xf numFmtId="3" fontId="78" fillId="0" borderId="10" xfId="5" applyNumberFormat="1" applyFont="1" applyFill="1" applyBorder="1" applyAlignment="1" applyProtection="1">
      <alignment vertical="center"/>
      <protection hidden="1"/>
    </xf>
    <xf numFmtId="9" fontId="79" fillId="18" borderId="14" xfId="5" applyNumberFormat="1" applyFont="1" applyFill="1" applyBorder="1" applyAlignment="1" applyProtection="1">
      <alignment vertical="center"/>
      <protection hidden="1"/>
    </xf>
    <xf numFmtId="3" fontId="79" fillId="18" borderId="10" xfId="10" applyNumberFormat="1" applyFont="1" applyFill="1" applyBorder="1" applyAlignment="1" applyProtection="1">
      <alignment vertical="center"/>
      <protection hidden="1"/>
    </xf>
    <xf numFmtId="3" fontId="79" fillId="18" borderId="9" xfId="10" applyNumberFormat="1" applyFont="1" applyFill="1" applyBorder="1" applyAlignment="1" applyProtection="1">
      <alignment vertical="center"/>
      <protection hidden="1"/>
    </xf>
    <xf numFmtId="3" fontId="79" fillId="18" borderId="7" xfId="10" applyNumberFormat="1" applyFont="1" applyFill="1" applyBorder="1" applyAlignment="1" applyProtection="1">
      <alignment vertical="center"/>
      <protection hidden="1"/>
    </xf>
    <xf numFmtId="9" fontId="79" fillId="18" borderId="13" xfId="5" applyNumberFormat="1" applyFont="1" applyFill="1" applyBorder="1" applyAlignment="1" applyProtection="1">
      <alignment vertical="center"/>
      <protection hidden="1"/>
    </xf>
    <xf numFmtId="9" fontId="78" fillId="18" borderId="10" xfId="5" applyNumberFormat="1" applyFont="1" applyFill="1" applyBorder="1" applyAlignment="1" applyProtection="1">
      <alignment horizontal="right" vertical="center"/>
      <protection hidden="1"/>
    </xf>
    <xf numFmtId="9" fontId="78" fillId="18" borderId="9" xfId="5" applyNumberFormat="1" applyFont="1" applyFill="1" applyBorder="1" applyAlignment="1" applyProtection="1">
      <alignment horizontal="right" vertical="center"/>
      <protection hidden="1"/>
    </xf>
    <xf numFmtId="1" fontId="78" fillId="18" borderId="9" xfId="5" applyNumberFormat="1" applyFont="1" applyFill="1" applyBorder="1" applyAlignment="1" applyProtection="1">
      <alignment vertical="center"/>
      <protection hidden="1"/>
    </xf>
    <xf numFmtId="9" fontId="78" fillId="18" borderId="7" xfId="10" applyFont="1" applyFill="1" applyBorder="1" applyAlignment="1" applyProtection="1">
      <alignment horizontal="right" vertical="center"/>
      <protection hidden="1"/>
    </xf>
    <xf numFmtId="9" fontId="78" fillId="18" borderId="13" xfId="5" applyNumberFormat="1" applyFont="1" applyFill="1" applyBorder="1" applyAlignment="1" applyProtection="1">
      <alignment vertical="center"/>
      <protection hidden="1"/>
    </xf>
    <xf numFmtId="0" fontId="81" fillId="21" borderId="12" xfId="5" applyFont="1" applyFill="1" applyBorder="1" applyAlignment="1" applyProtection="1">
      <alignment vertical="center"/>
      <protection hidden="1"/>
    </xf>
    <xf numFmtId="0" fontId="81" fillId="18" borderId="0" xfId="5" applyFont="1" applyFill="1" applyBorder="1" applyAlignment="1" applyProtection="1">
      <alignment vertical="center"/>
      <protection hidden="1"/>
    </xf>
    <xf numFmtId="0" fontId="78" fillId="18" borderId="10" xfId="5" applyNumberFormat="1" applyFont="1" applyFill="1" applyBorder="1" applyAlignment="1" applyProtection="1">
      <alignment vertical="center"/>
      <protection hidden="1"/>
    </xf>
    <xf numFmtId="0" fontId="78" fillId="18" borderId="9" xfId="5" applyNumberFormat="1" applyFont="1" applyFill="1" applyBorder="1" applyAlignment="1" applyProtection="1">
      <alignment vertical="center"/>
      <protection hidden="1"/>
    </xf>
    <xf numFmtId="9" fontId="78" fillId="18" borderId="10" xfId="10" quotePrefix="1" applyFont="1" applyFill="1" applyBorder="1" applyAlignment="1" applyProtection="1">
      <alignment horizontal="right" vertical="center"/>
      <protection hidden="1"/>
    </xf>
    <xf numFmtId="9" fontId="78" fillId="18" borderId="9" xfId="10" quotePrefix="1" applyFont="1" applyFill="1" applyBorder="1" applyAlignment="1" applyProtection="1">
      <alignment horizontal="right" vertical="center"/>
      <protection hidden="1"/>
    </xf>
    <xf numFmtId="1" fontId="78" fillId="18" borderId="6" xfId="5" applyNumberFormat="1" applyFont="1" applyFill="1" applyBorder="1" applyAlignment="1" applyProtection="1">
      <alignment vertical="center"/>
      <protection hidden="1"/>
    </xf>
    <xf numFmtId="9" fontId="78" fillId="0" borderId="10" xfId="10" quotePrefix="1" applyFont="1" applyFill="1" applyBorder="1" applyAlignment="1" applyProtection="1">
      <alignment horizontal="right" vertical="center"/>
      <protection hidden="1"/>
    </xf>
    <xf numFmtId="0" fontId="79" fillId="18" borderId="10" xfId="5" applyFont="1" applyFill="1" applyBorder="1" applyAlignment="1" applyProtection="1">
      <alignment horizontal="right" vertical="center"/>
      <protection hidden="1"/>
    </xf>
    <xf numFmtId="9" fontId="79" fillId="18" borderId="10" xfId="10" quotePrefix="1" applyFont="1" applyFill="1" applyBorder="1" applyAlignment="1" applyProtection="1">
      <alignment horizontal="right" vertical="center"/>
      <protection hidden="1"/>
    </xf>
    <xf numFmtId="9" fontId="79" fillId="18" borderId="9" xfId="10" quotePrefix="1" applyFont="1" applyFill="1" applyBorder="1" applyAlignment="1" applyProtection="1">
      <alignment horizontal="right" vertical="center"/>
      <protection hidden="1"/>
    </xf>
    <xf numFmtId="0" fontId="79" fillId="18" borderId="9" xfId="5" applyFont="1" applyFill="1" applyBorder="1" applyAlignment="1" applyProtection="1">
      <alignment vertical="center"/>
      <protection hidden="1"/>
    </xf>
    <xf numFmtId="0" fontId="79" fillId="18" borderId="8" xfId="5" applyFont="1" applyFill="1" applyBorder="1" applyAlignment="1" applyProtection="1">
      <alignment horizontal="right" vertical="center"/>
      <protection hidden="1"/>
    </xf>
    <xf numFmtId="9" fontId="79" fillId="18" borderId="8" xfId="10" quotePrefix="1" applyFont="1" applyFill="1" applyBorder="1" applyAlignment="1" applyProtection="1">
      <alignment horizontal="right" vertical="center"/>
      <protection hidden="1"/>
    </xf>
    <xf numFmtId="0" fontId="79" fillId="18" borderId="7" xfId="5" applyFont="1" applyFill="1" applyBorder="1" applyAlignment="1" applyProtection="1">
      <alignment vertical="center"/>
      <protection hidden="1"/>
    </xf>
    <xf numFmtId="9" fontId="78" fillId="18" borderId="8" xfId="10" quotePrefix="1" applyNumberFormat="1" applyFont="1" applyFill="1" applyBorder="1" applyAlignment="1" applyProtection="1">
      <alignment horizontal="right" vertical="center"/>
      <protection hidden="1"/>
    </xf>
    <xf numFmtId="9" fontId="78" fillId="18" borderId="7" xfId="10" quotePrefix="1" applyFont="1" applyFill="1" applyBorder="1" applyAlignment="1" applyProtection="1">
      <alignment horizontal="right" vertical="center"/>
      <protection hidden="1"/>
    </xf>
    <xf numFmtId="1" fontId="78" fillId="18" borderId="27" xfId="5" applyNumberFormat="1" applyFont="1" applyFill="1" applyBorder="1" applyAlignment="1" applyProtection="1">
      <alignment vertical="center"/>
      <protection hidden="1"/>
    </xf>
    <xf numFmtId="1" fontId="78" fillId="18" borderId="29" xfId="5" applyNumberFormat="1" applyFont="1" applyFill="1" applyBorder="1" applyAlignment="1" applyProtection="1">
      <alignment vertical="center"/>
      <protection hidden="1"/>
    </xf>
    <xf numFmtId="9" fontId="78" fillId="18" borderId="30" xfId="5" applyNumberFormat="1" applyFont="1" applyFill="1" applyBorder="1" applyAlignment="1" applyProtection="1">
      <alignment vertical="center"/>
      <protection hidden="1"/>
    </xf>
    <xf numFmtId="167" fontId="79" fillId="18" borderId="10" xfId="5" applyNumberFormat="1" applyFont="1" applyFill="1" applyBorder="1" applyAlignment="1" applyProtection="1">
      <alignment vertical="center"/>
      <protection hidden="1"/>
    </xf>
    <xf numFmtId="167" fontId="79" fillId="18" borderId="8" xfId="5" applyNumberFormat="1" applyFont="1" applyFill="1" applyBorder="1" applyAlignment="1" applyProtection="1">
      <alignment vertical="center"/>
      <protection hidden="1"/>
    </xf>
    <xf numFmtId="9" fontId="79" fillId="18" borderId="7" xfId="10" quotePrefix="1" applyFont="1" applyFill="1" applyBorder="1" applyAlignment="1" applyProtection="1">
      <alignment horizontal="right" vertical="center"/>
      <protection hidden="1"/>
    </xf>
    <xf numFmtId="1" fontId="78" fillId="18" borderId="4" xfId="5" applyNumberFormat="1" applyFont="1" applyFill="1" applyBorder="1" applyAlignment="1" applyProtection="1">
      <alignment vertical="center"/>
      <protection hidden="1"/>
    </xf>
    <xf numFmtId="9" fontId="78" fillId="18" borderId="8" xfId="10" applyFont="1" applyFill="1" applyBorder="1" applyAlignment="1" applyProtection="1">
      <alignment horizontal="right" vertical="center"/>
      <protection hidden="1"/>
    </xf>
    <xf numFmtId="0" fontId="78" fillId="18" borderId="4" xfId="5" applyFont="1" applyFill="1" applyBorder="1" applyAlignment="1" applyProtection="1">
      <alignment vertical="center"/>
      <protection hidden="1"/>
    </xf>
    <xf numFmtId="9" fontId="78" fillId="18" borderId="6" xfId="10" applyNumberFormat="1" applyFont="1" applyFill="1" applyBorder="1" applyAlignment="1" applyProtection="1">
      <alignment horizontal="right" vertical="center"/>
      <protection hidden="1"/>
    </xf>
    <xf numFmtId="3" fontId="78" fillId="18" borderId="12" xfId="10" applyNumberFormat="1" applyFont="1" applyFill="1" applyBorder="1" applyAlignment="1" applyProtection="1">
      <alignment vertical="center"/>
      <protection hidden="1"/>
    </xf>
    <xf numFmtId="3" fontId="78" fillId="18" borderId="6" xfId="10" applyNumberFormat="1" applyFont="1" applyFill="1" applyBorder="1" applyAlignment="1" applyProtection="1">
      <alignment vertical="center"/>
      <protection hidden="1"/>
    </xf>
    <xf numFmtId="3" fontId="78" fillId="18" borderId="10" xfId="10" applyNumberFormat="1" applyFont="1" applyFill="1" applyBorder="1" applyAlignment="1" applyProtection="1">
      <alignment vertical="center"/>
      <protection hidden="1"/>
    </xf>
    <xf numFmtId="3" fontId="79" fillId="18" borderId="8" xfId="10" applyNumberFormat="1" applyFont="1" applyFill="1" applyBorder="1" applyAlignment="1" applyProtection="1">
      <alignment vertical="center"/>
      <protection hidden="1"/>
    </xf>
    <xf numFmtId="3" fontId="78" fillId="18" borderId="27" xfId="10" applyNumberFormat="1" applyFont="1" applyFill="1" applyBorder="1" applyAlignment="1" applyProtection="1">
      <alignment vertical="center"/>
      <protection hidden="1"/>
    </xf>
    <xf numFmtId="3" fontId="78" fillId="18" borderId="29" xfId="10" applyNumberFormat="1" applyFont="1" applyFill="1" applyBorder="1" applyAlignment="1" applyProtection="1">
      <alignment vertical="center"/>
      <protection hidden="1"/>
    </xf>
    <xf numFmtId="3" fontId="78" fillId="18" borderId="8" xfId="10" applyNumberFormat="1" applyFont="1" applyFill="1" applyBorder="1" applyAlignment="1" applyProtection="1">
      <alignment vertical="center"/>
      <protection hidden="1"/>
    </xf>
    <xf numFmtId="3" fontId="78" fillId="18" borderId="7" xfId="10" applyNumberFormat="1" applyFont="1" applyFill="1" applyBorder="1" applyAlignment="1" applyProtection="1">
      <alignment vertical="center"/>
      <protection hidden="1"/>
    </xf>
    <xf numFmtId="9" fontId="78" fillId="18" borderId="9" xfId="5" quotePrefix="1" applyNumberFormat="1" applyFont="1" applyFill="1" applyBorder="1" applyAlignment="1" applyProtection="1">
      <alignment vertical="center"/>
      <protection hidden="1"/>
    </xf>
    <xf numFmtId="9" fontId="79" fillId="18" borderId="10" xfId="10" applyNumberFormat="1" applyFont="1" applyFill="1" applyBorder="1" applyAlignment="1" applyProtection="1">
      <alignment horizontal="right" vertical="center"/>
      <protection hidden="1"/>
    </xf>
    <xf numFmtId="9" fontId="79" fillId="18" borderId="7" xfId="5" applyNumberFormat="1" applyFont="1" applyFill="1" applyBorder="1" applyAlignment="1" applyProtection="1">
      <alignment vertical="center"/>
      <protection hidden="1"/>
    </xf>
    <xf numFmtId="9" fontId="78" fillId="18" borderId="12" xfId="10" applyNumberFormat="1" applyFont="1" applyFill="1" applyBorder="1" applyAlignment="1" applyProtection="1">
      <alignment horizontal="right" vertical="center"/>
      <protection hidden="1"/>
    </xf>
    <xf numFmtId="1" fontId="78" fillId="18" borderId="10" xfId="5" applyNumberFormat="1" applyFont="1" applyFill="1" applyBorder="1" applyAlignment="1" applyProtection="1">
      <alignment horizontal="right" vertical="center"/>
      <protection hidden="1"/>
    </xf>
    <xf numFmtId="1" fontId="79" fillId="18" borderId="5" xfId="5" applyNumberFormat="1" applyFont="1" applyFill="1" applyBorder="1" applyAlignment="1" applyProtection="1">
      <alignment horizontal="right" vertical="center"/>
      <protection hidden="1"/>
    </xf>
    <xf numFmtId="167" fontId="78" fillId="18" borderId="5" xfId="5" applyNumberFormat="1" applyFont="1" applyFill="1" applyBorder="1" applyAlignment="1" applyProtection="1">
      <alignment vertical="center"/>
      <protection hidden="1"/>
    </xf>
    <xf numFmtId="9" fontId="83" fillId="18" borderId="10" xfId="10" applyFont="1" applyFill="1" applyBorder="1" applyAlignment="1" applyProtection="1">
      <alignment horizontal="right" vertical="center"/>
      <protection hidden="1"/>
    </xf>
    <xf numFmtId="9" fontId="83" fillId="18" borderId="9" xfId="10" applyFont="1" applyFill="1" applyBorder="1" applyAlignment="1" applyProtection="1">
      <alignment horizontal="right" vertical="center"/>
      <protection hidden="1"/>
    </xf>
    <xf numFmtId="3" fontId="78" fillId="18" borderId="27" xfId="5" applyNumberFormat="1" applyFont="1" applyFill="1" applyBorder="1" applyAlignment="1" applyProtection="1">
      <alignment vertical="center"/>
      <protection hidden="1"/>
    </xf>
    <xf numFmtId="3" fontId="78" fillId="18" borderId="29" xfId="5" applyNumberFormat="1" applyFont="1" applyFill="1" applyBorder="1" applyAlignment="1" applyProtection="1">
      <alignment vertical="center"/>
      <protection hidden="1"/>
    </xf>
    <xf numFmtId="1" fontId="78" fillId="18" borderId="12" xfId="5" applyNumberFormat="1" applyFont="1" applyFill="1" applyBorder="1" applyAlignment="1" applyProtection="1">
      <alignment vertical="center"/>
      <protection hidden="1"/>
    </xf>
    <xf numFmtId="1" fontId="79" fillId="18" borderId="10" xfId="5" applyNumberFormat="1" applyFont="1" applyFill="1" applyBorder="1" applyAlignment="1" applyProtection="1">
      <alignment vertical="center"/>
      <protection hidden="1"/>
    </xf>
    <xf numFmtId="1" fontId="79" fillId="18" borderId="9" xfId="5" applyNumberFormat="1" applyFont="1" applyFill="1" applyBorder="1" applyAlignment="1" applyProtection="1">
      <alignment vertical="center"/>
      <protection hidden="1"/>
    </xf>
    <xf numFmtId="1" fontId="79" fillId="18" borderId="8" xfId="5" applyNumberFormat="1" applyFont="1" applyFill="1" applyBorder="1" applyAlignment="1" applyProtection="1">
      <alignment vertical="center"/>
      <protection hidden="1"/>
    </xf>
    <xf numFmtId="1" fontId="79" fillId="18" borderId="7" xfId="5" applyNumberFormat="1" applyFont="1" applyFill="1" applyBorder="1" applyAlignment="1" applyProtection="1">
      <alignment vertical="center"/>
      <protection hidden="1"/>
    </xf>
    <xf numFmtId="2" fontId="78" fillId="18" borderId="0" xfId="5" applyNumberFormat="1" applyFont="1" applyFill="1" applyBorder="1" applyAlignment="1" applyProtection="1">
      <alignment vertical="center"/>
      <protection hidden="1"/>
    </xf>
    <xf numFmtId="2" fontId="78" fillId="18" borderId="5" xfId="5" applyNumberFormat="1" applyFont="1" applyFill="1" applyBorder="1" applyAlignment="1" applyProtection="1">
      <alignment vertical="center"/>
      <protection hidden="1"/>
    </xf>
    <xf numFmtId="0" fontId="78" fillId="18" borderId="5" xfId="5" applyFont="1" applyFill="1" applyBorder="1" applyAlignment="1" applyProtection="1">
      <alignment vertical="center"/>
      <protection hidden="1"/>
    </xf>
    <xf numFmtId="3" fontId="79" fillId="18" borderId="5" xfId="5" applyNumberFormat="1" applyFont="1" applyFill="1" applyBorder="1" applyAlignment="1" applyProtection="1">
      <alignment horizontal="right" vertical="center"/>
      <protection hidden="1"/>
    </xf>
    <xf numFmtId="0" fontId="78" fillId="21" borderId="14" xfId="5" applyFont="1" applyFill="1" applyBorder="1" applyAlignment="1" applyProtection="1">
      <alignment vertical="center"/>
      <protection hidden="1"/>
    </xf>
    <xf numFmtId="167" fontId="79" fillId="18" borderId="9" xfId="5" applyNumberFormat="1" applyFont="1" applyFill="1" applyBorder="1" applyAlignment="1" applyProtection="1">
      <alignment vertical="center"/>
      <protection hidden="1"/>
    </xf>
    <xf numFmtId="167" fontId="79" fillId="18" borderId="7" xfId="5" applyNumberFormat="1" applyFont="1" applyFill="1" applyBorder="1" applyAlignment="1" applyProtection="1">
      <alignment vertical="center"/>
      <protection hidden="1"/>
    </xf>
    <xf numFmtId="9" fontId="78" fillId="21" borderId="10" xfId="10" applyFont="1" applyFill="1" applyBorder="1" applyAlignment="1" applyProtection="1">
      <alignment horizontal="right" vertical="center"/>
      <protection hidden="1"/>
    </xf>
    <xf numFmtId="0" fontId="78" fillId="18" borderId="0" xfId="5" applyFont="1" applyFill="1" applyBorder="1" applyAlignment="1" applyProtection="1">
      <alignment vertical="top" wrapText="1"/>
      <protection hidden="1"/>
    </xf>
    <xf numFmtId="1" fontId="78" fillId="18" borderId="0" xfId="5" applyNumberFormat="1" applyFont="1" applyFill="1" applyBorder="1" applyAlignment="1" applyProtection="1">
      <alignment horizontal="right"/>
      <protection hidden="1"/>
    </xf>
    <xf numFmtId="1" fontId="78" fillId="18" borderId="0" xfId="5" applyNumberFormat="1" applyFont="1" applyFill="1" applyBorder="1" applyProtection="1">
      <protection hidden="1"/>
    </xf>
    <xf numFmtId="9" fontId="78" fillId="21" borderId="27" xfId="10" applyFont="1" applyFill="1" applyBorder="1" applyProtection="1">
      <protection hidden="1"/>
    </xf>
    <xf numFmtId="9" fontId="78" fillId="18" borderId="29" xfId="10" applyFont="1" applyFill="1" applyBorder="1" applyAlignment="1" applyProtection="1">
      <protection hidden="1"/>
    </xf>
    <xf numFmtId="9" fontId="78" fillId="21" borderId="0" xfId="10" applyFont="1" applyFill="1" applyBorder="1" applyProtection="1">
      <protection hidden="1"/>
    </xf>
    <xf numFmtId="1" fontId="79" fillId="21" borderId="10" xfId="5" applyNumberFormat="1" applyFont="1" applyFill="1" applyBorder="1" applyAlignment="1" applyProtection="1">
      <alignment horizontal="right"/>
      <protection hidden="1"/>
    </xf>
    <xf numFmtId="1" fontId="79" fillId="18" borderId="0" xfId="5" applyNumberFormat="1" applyFont="1" applyFill="1" applyBorder="1" applyAlignment="1" applyProtection="1">
      <alignment horizontal="right"/>
      <protection hidden="1"/>
    </xf>
    <xf numFmtId="1" fontId="79" fillId="18" borderId="0" xfId="5" applyNumberFormat="1" applyFont="1" applyFill="1" applyBorder="1" applyAlignment="1" applyProtection="1">
      <protection hidden="1"/>
    </xf>
    <xf numFmtId="9" fontId="79" fillId="21" borderId="0" xfId="10" applyFont="1" applyFill="1" applyBorder="1" applyProtection="1">
      <protection hidden="1"/>
    </xf>
    <xf numFmtId="1" fontId="79" fillId="21" borderId="0" xfId="5" applyNumberFormat="1" applyFont="1" applyFill="1" applyBorder="1" applyAlignment="1" applyProtection="1">
      <alignment horizontal="right"/>
      <protection hidden="1"/>
    </xf>
    <xf numFmtId="1" fontId="79" fillId="21" borderId="0" xfId="5" applyNumberFormat="1" applyFont="1" applyFill="1" applyBorder="1" applyAlignment="1" applyProtection="1">
      <protection hidden="1"/>
    </xf>
    <xf numFmtId="1" fontId="78" fillId="21" borderId="0" xfId="5" applyNumberFormat="1" applyFont="1" applyFill="1" applyBorder="1" applyAlignment="1" applyProtection="1">
      <protection hidden="1"/>
    </xf>
    <xf numFmtId="1" fontId="79" fillId="21" borderId="8" xfId="5" applyNumberFormat="1" applyFont="1" applyFill="1" applyBorder="1" applyAlignment="1" applyProtection="1">
      <alignment horizontal="right"/>
      <protection hidden="1"/>
    </xf>
    <xf numFmtId="1" fontId="79" fillId="21" borderId="5" xfId="5" applyNumberFormat="1" applyFont="1" applyFill="1" applyBorder="1" applyAlignment="1" applyProtection="1">
      <alignment horizontal="right"/>
      <protection hidden="1"/>
    </xf>
    <xf numFmtId="1" fontId="79" fillId="21" borderId="5" xfId="5" applyNumberFormat="1" applyFont="1" applyFill="1" applyBorder="1" applyAlignment="1" applyProtection="1">
      <protection hidden="1"/>
    </xf>
    <xf numFmtId="1" fontId="79" fillId="18" borderId="5" xfId="5" applyNumberFormat="1" applyFont="1" applyFill="1" applyBorder="1" applyAlignment="1" applyProtection="1">
      <protection hidden="1"/>
    </xf>
    <xf numFmtId="1" fontId="78" fillId="21" borderId="10" xfId="10" applyNumberFormat="1" applyFont="1" applyFill="1" applyBorder="1" applyAlignment="1" applyProtection="1">
      <protection hidden="1"/>
    </xf>
    <xf numFmtId="1" fontId="78" fillId="21" borderId="0" xfId="10" applyNumberFormat="1" applyFont="1" applyFill="1" applyBorder="1" applyAlignment="1" applyProtection="1">
      <protection hidden="1"/>
    </xf>
    <xf numFmtId="9" fontId="78" fillId="21" borderId="29" xfId="10" applyFont="1" applyFill="1" applyBorder="1" applyProtection="1">
      <protection hidden="1"/>
    </xf>
    <xf numFmtId="9" fontId="78" fillId="21" borderId="30" xfId="10" applyFont="1" applyFill="1" applyBorder="1" applyProtection="1">
      <protection hidden="1"/>
    </xf>
    <xf numFmtId="9" fontId="78" fillId="21" borderId="14" xfId="10" applyFont="1" applyFill="1" applyBorder="1" applyProtection="1">
      <protection hidden="1"/>
    </xf>
    <xf numFmtId="9" fontId="79" fillId="21" borderId="14" xfId="10" applyFont="1" applyFill="1" applyBorder="1" applyProtection="1">
      <protection hidden="1"/>
    </xf>
    <xf numFmtId="167" fontId="78" fillId="21" borderId="8" xfId="5" applyNumberFormat="1" applyFont="1" applyFill="1" applyBorder="1" applyAlignment="1" applyProtection="1">
      <protection hidden="1"/>
    </xf>
    <xf numFmtId="167" fontId="78" fillId="21" borderId="5" xfId="5" applyNumberFormat="1" applyFont="1" applyFill="1" applyBorder="1" applyAlignment="1" applyProtection="1">
      <protection hidden="1"/>
    </xf>
    <xf numFmtId="9" fontId="78" fillId="21" borderId="13" xfId="10" applyFont="1" applyFill="1" applyBorder="1" applyProtection="1">
      <protection hidden="1"/>
    </xf>
    <xf numFmtId="3" fontId="78" fillId="0" borderId="5" xfId="5" applyNumberFormat="1" applyFont="1" applyFill="1" applyBorder="1" applyAlignment="1" applyProtection="1">
      <protection hidden="1"/>
    </xf>
    <xf numFmtId="9" fontId="78" fillId="21" borderId="8" xfId="10" applyFont="1" applyFill="1" applyBorder="1" applyProtection="1">
      <protection hidden="1"/>
    </xf>
    <xf numFmtId="9" fontId="78" fillId="21" borderId="7" xfId="10" applyFont="1" applyFill="1" applyBorder="1" applyProtection="1">
      <protection hidden="1"/>
    </xf>
    <xf numFmtId="3" fontId="78" fillId="21" borderId="10" xfId="5" applyNumberFormat="1" applyFont="1" applyFill="1" applyBorder="1" applyProtection="1">
      <protection hidden="1"/>
    </xf>
    <xf numFmtId="167" fontId="78" fillId="21" borderId="27" xfId="5" applyNumberFormat="1" applyFont="1" applyFill="1" applyBorder="1" applyAlignment="1" applyProtection="1">
      <protection hidden="1"/>
    </xf>
    <xf numFmtId="9" fontId="79" fillId="21" borderId="7" xfId="10" applyFont="1" applyFill="1" applyBorder="1" applyProtection="1">
      <protection hidden="1"/>
    </xf>
    <xf numFmtId="9" fontId="79" fillId="21" borderId="13" xfId="10" applyFont="1" applyFill="1" applyBorder="1" applyProtection="1">
      <protection hidden="1"/>
    </xf>
    <xf numFmtId="0" fontId="79" fillId="21" borderId="0" xfId="5" applyFont="1" applyFill="1" applyBorder="1" applyAlignment="1" applyProtection="1">
      <protection hidden="1"/>
    </xf>
    <xf numFmtId="9" fontId="78" fillId="18" borderId="27" xfId="10" applyFont="1" applyFill="1" applyBorder="1" applyAlignment="1" applyProtection="1">
      <protection hidden="1"/>
    </xf>
    <xf numFmtId="3" fontId="79" fillId="21" borderId="10" xfId="5" applyNumberFormat="1" applyFont="1" applyFill="1" applyBorder="1" applyAlignment="1" applyProtection="1">
      <alignment horizontal="right"/>
      <protection hidden="1"/>
    </xf>
    <xf numFmtId="3" fontId="79" fillId="18" borderId="0" xfId="5" applyNumberFormat="1" applyFont="1" applyFill="1" applyBorder="1" applyAlignment="1" applyProtection="1">
      <alignment horizontal="right"/>
      <protection hidden="1"/>
    </xf>
    <xf numFmtId="3" fontId="79" fillId="21" borderId="8" xfId="5" applyNumberFormat="1" applyFont="1" applyFill="1" applyBorder="1" applyAlignment="1" applyProtection="1">
      <alignment horizontal="right"/>
      <protection hidden="1"/>
    </xf>
    <xf numFmtId="3" fontId="79" fillId="18" borderId="5" xfId="5" applyNumberFormat="1" applyFont="1" applyFill="1" applyBorder="1" applyAlignment="1" applyProtection="1">
      <alignment horizontal="right"/>
      <protection hidden="1"/>
    </xf>
    <xf numFmtId="0" fontId="78" fillId="18" borderId="7" xfId="5" applyFont="1" applyFill="1" applyBorder="1" applyAlignment="1" applyProtection="1">
      <protection hidden="1"/>
    </xf>
    <xf numFmtId="3" fontId="78" fillId="21" borderId="27" xfId="5" applyNumberFormat="1" applyFont="1" applyFill="1" applyBorder="1" applyAlignment="1" applyProtection="1">
      <alignment horizontal="right"/>
      <protection hidden="1"/>
    </xf>
    <xf numFmtId="3" fontId="78" fillId="18" borderId="30" xfId="10" applyNumberFormat="1" applyFont="1" applyFill="1" applyBorder="1" applyAlignment="1" applyProtection="1">
      <protection hidden="1"/>
    </xf>
    <xf numFmtId="3" fontId="78" fillId="18" borderId="14" xfId="10" applyNumberFormat="1" applyFont="1" applyFill="1" applyBorder="1" applyAlignment="1" applyProtection="1">
      <protection hidden="1"/>
    </xf>
    <xf numFmtId="3" fontId="79" fillId="18" borderId="14" xfId="10" applyNumberFormat="1" applyFont="1" applyFill="1" applyBorder="1" applyAlignment="1" applyProtection="1">
      <protection hidden="1"/>
    </xf>
    <xf numFmtId="3" fontId="79" fillId="18" borderId="13" xfId="10" applyNumberFormat="1" applyFont="1" applyFill="1" applyBorder="1" applyAlignment="1" applyProtection="1">
      <protection hidden="1"/>
    </xf>
    <xf numFmtId="1" fontId="78" fillId="21" borderId="27" xfId="5" applyNumberFormat="1" applyFont="1" applyFill="1" applyBorder="1" applyAlignment="1" applyProtection="1">
      <alignment horizontal="right"/>
      <protection hidden="1"/>
    </xf>
    <xf numFmtId="169" fontId="78" fillId="21" borderId="27" xfId="10" applyNumberFormat="1" applyFont="1" applyFill="1" applyBorder="1" applyProtection="1">
      <protection hidden="1"/>
    </xf>
    <xf numFmtId="3" fontId="78" fillId="21" borderId="0" xfId="5" applyNumberFormat="1" applyFont="1" applyFill="1" applyBorder="1" applyAlignment="1" applyProtection="1">
      <alignment horizontal="right"/>
      <protection hidden="1"/>
    </xf>
    <xf numFmtId="9" fontId="78" fillId="18" borderId="9" xfId="10" quotePrefix="1" applyFont="1" applyFill="1" applyBorder="1" applyAlignment="1" applyProtection="1">
      <protection hidden="1"/>
    </xf>
    <xf numFmtId="3" fontId="79" fillId="21" borderId="0" xfId="5" applyNumberFormat="1" applyFont="1" applyFill="1" applyBorder="1" applyAlignment="1" applyProtection="1">
      <alignment horizontal="right"/>
      <protection hidden="1"/>
    </xf>
    <xf numFmtId="3" fontId="79" fillId="21" borderId="5" xfId="5" applyNumberFormat="1" applyFont="1" applyFill="1" applyBorder="1" applyAlignment="1" applyProtection="1">
      <alignment horizontal="right"/>
      <protection hidden="1"/>
    </xf>
    <xf numFmtId="9" fontId="78" fillId="18" borderId="8" xfId="10" quotePrefix="1" applyFont="1" applyFill="1" applyBorder="1" applyAlignment="1" applyProtection="1">
      <protection hidden="1"/>
    </xf>
    <xf numFmtId="9" fontId="78" fillId="18" borderId="7" xfId="10" quotePrefix="1" applyFont="1" applyFill="1" applyBorder="1" applyAlignment="1" applyProtection="1">
      <protection hidden="1"/>
    </xf>
    <xf numFmtId="0" fontId="78" fillId="21" borderId="28" xfId="5" applyFont="1" applyFill="1" applyBorder="1" applyAlignment="1" applyProtection="1">
      <protection hidden="1"/>
    </xf>
    <xf numFmtId="167" fontId="78" fillId="18" borderId="10" xfId="5" applyNumberFormat="1" applyFont="1" applyFill="1" applyBorder="1" applyAlignment="1" applyProtection="1">
      <protection hidden="1"/>
    </xf>
    <xf numFmtId="167" fontId="78" fillId="21" borderId="10" xfId="5" applyNumberFormat="1" applyFont="1" applyFill="1" applyBorder="1" applyAlignment="1" applyProtection="1">
      <protection locked="0"/>
    </xf>
    <xf numFmtId="167" fontId="79" fillId="21" borderId="10" xfId="5" applyNumberFormat="1" applyFont="1" applyFill="1" applyBorder="1" applyAlignment="1" applyProtection="1">
      <protection locked="0"/>
    </xf>
    <xf numFmtId="167" fontId="79" fillId="21" borderId="8" xfId="5" applyNumberFormat="1" applyFont="1" applyFill="1" applyBorder="1" applyAlignment="1" applyProtection="1">
      <protection locked="0"/>
    </xf>
    <xf numFmtId="1" fontId="14" fillId="18" borderId="0" xfId="5" applyNumberFormat="1" applyFont="1" applyFill="1" applyAlignment="1" applyProtection="1">
      <protection hidden="1"/>
    </xf>
    <xf numFmtId="9" fontId="78" fillId="18" borderId="30" xfId="10" applyFont="1" applyFill="1" applyBorder="1" applyAlignment="1" applyProtection="1">
      <protection hidden="1"/>
    </xf>
    <xf numFmtId="3" fontId="78" fillId="18" borderId="0" xfId="5" applyNumberFormat="1" applyFont="1" applyFill="1" applyAlignment="1" applyProtection="1">
      <protection hidden="1"/>
    </xf>
    <xf numFmtId="0" fontId="79" fillId="21" borderId="0" xfId="5" applyFont="1" applyFill="1" applyBorder="1" applyAlignment="1" applyProtection="1">
      <alignment horizontal="right"/>
      <protection hidden="1"/>
    </xf>
    <xf numFmtId="3" fontId="79" fillId="21" borderId="0" xfId="5" applyNumberFormat="1" applyFont="1" applyFill="1" applyBorder="1" applyAlignment="1" applyProtection="1">
      <protection hidden="1"/>
    </xf>
    <xf numFmtId="0" fontId="79" fillId="21" borderId="5" xfId="5" applyFont="1" applyFill="1" applyBorder="1" applyAlignment="1" applyProtection="1">
      <alignment horizontal="right"/>
      <protection hidden="1"/>
    </xf>
    <xf numFmtId="0" fontId="79" fillId="21" borderId="5" xfId="5" applyFont="1" applyFill="1" applyBorder="1" applyAlignment="1" applyProtection="1">
      <protection hidden="1"/>
    </xf>
    <xf numFmtId="3" fontId="79" fillId="21" borderId="5" xfId="5" applyNumberFormat="1" applyFont="1" applyFill="1" applyBorder="1" applyAlignment="1" applyProtection="1">
      <protection hidden="1"/>
    </xf>
    <xf numFmtId="3" fontId="78" fillId="21" borderId="8" xfId="5" applyNumberFormat="1" applyFont="1" applyFill="1" applyBorder="1" applyAlignment="1" applyProtection="1">
      <alignment horizontal="right"/>
      <protection hidden="1"/>
    </xf>
    <xf numFmtId="3" fontId="78" fillId="21" borderId="7" xfId="5" applyNumberFormat="1" applyFont="1" applyFill="1" applyBorder="1" applyAlignment="1" applyProtection="1">
      <alignment horizontal="right"/>
      <protection hidden="1"/>
    </xf>
    <xf numFmtId="1" fontId="78" fillId="21" borderId="28" xfId="5" applyNumberFormat="1" applyFont="1" applyFill="1" applyBorder="1" applyProtection="1">
      <protection hidden="1"/>
    </xf>
    <xf numFmtId="9" fontId="78" fillId="18" borderId="0" xfId="10" applyFont="1" applyFill="1" applyBorder="1" applyAlignment="1" applyProtection="1">
      <protection hidden="1"/>
    </xf>
    <xf numFmtId="9" fontId="78" fillId="18" borderId="5" xfId="10" applyFont="1" applyFill="1" applyBorder="1" applyAlignment="1" applyProtection="1">
      <protection hidden="1"/>
    </xf>
    <xf numFmtId="1" fontId="78" fillId="21" borderId="9" xfId="5" applyNumberFormat="1" applyFont="1" applyFill="1" applyBorder="1" applyAlignment="1" applyProtection="1">
      <protection hidden="1"/>
    </xf>
    <xf numFmtId="3" fontId="78" fillId="21" borderId="9" xfId="5" applyNumberFormat="1" applyFont="1" applyFill="1" applyBorder="1" applyAlignment="1" applyProtection="1">
      <protection hidden="1"/>
    </xf>
    <xf numFmtId="167" fontId="79" fillId="21" borderId="7" xfId="5" applyNumberFormat="1" applyFont="1" applyFill="1" applyBorder="1" applyAlignment="1" applyProtection="1">
      <protection hidden="1"/>
    </xf>
    <xf numFmtId="0" fontId="78" fillId="21" borderId="27" xfId="5" applyFont="1" applyFill="1" applyBorder="1" applyProtection="1">
      <protection hidden="1"/>
    </xf>
    <xf numFmtId="0" fontId="78" fillId="18" borderId="17" xfId="5" applyFont="1" applyFill="1" applyBorder="1" applyAlignment="1" applyProtection="1">
      <alignment horizontal="right" wrapText="1"/>
      <protection hidden="1"/>
    </xf>
    <xf numFmtId="0" fontId="79" fillId="18" borderId="0" xfId="5" applyFont="1" applyFill="1" applyBorder="1" applyAlignment="1" applyProtection="1">
      <alignment horizontal="left"/>
      <protection hidden="1"/>
    </xf>
    <xf numFmtId="0" fontId="78" fillId="18" borderId="11" xfId="5" applyFont="1" applyFill="1" applyBorder="1" applyAlignment="1" applyProtection="1">
      <alignment horizontal="left" wrapText="1"/>
      <protection hidden="1"/>
    </xf>
    <xf numFmtId="0" fontId="78" fillId="18" borderId="11" xfId="6" applyFont="1" applyFill="1" applyBorder="1" applyProtection="1">
      <protection hidden="1"/>
    </xf>
    <xf numFmtId="0" fontId="78" fillId="18" borderId="3" xfId="6" applyFont="1" applyFill="1" applyBorder="1" applyProtection="1">
      <protection hidden="1"/>
    </xf>
    <xf numFmtId="9" fontId="78" fillId="21" borderId="12" xfId="10" applyFont="1" applyFill="1" applyBorder="1" applyProtection="1">
      <protection hidden="1"/>
    </xf>
    <xf numFmtId="3" fontId="78" fillId="18" borderId="15" xfId="10" applyNumberFormat="1" applyFont="1" applyFill="1" applyBorder="1" applyAlignment="1" applyProtection="1">
      <protection hidden="1"/>
    </xf>
    <xf numFmtId="167" fontId="78" fillId="21" borderId="12" xfId="5" applyNumberFormat="1" applyFont="1" applyFill="1" applyBorder="1" applyAlignment="1" applyProtection="1">
      <protection hidden="1"/>
    </xf>
    <xf numFmtId="9" fontId="78" fillId="18" borderId="15" xfId="10" applyFont="1" applyFill="1" applyBorder="1" applyAlignment="1" applyProtection="1">
      <protection hidden="1"/>
    </xf>
    <xf numFmtId="9" fontId="78" fillId="21" borderId="15" xfId="10" applyFont="1" applyFill="1" applyBorder="1" applyProtection="1">
      <protection hidden="1"/>
    </xf>
    <xf numFmtId="0" fontId="13" fillId="18" borderId="0" xfId="5" applyFont="1" applyFill="1" applyAlignment="1" applyProtection="1">
      <alignment horizontal="right"/>
      <protection hidden="1"/>
    </xf>
    <xf numFmtId="0" fontId="14" fillId="21" borderId="29" xfId="5" applyFont="1" applyFill="1" applyBorder="1" applyProtection="1">
      <protection hidden="1"/>
    </xf>
    <xf numFmtId="1" fontId="14" fillId="18" borderId="29" xfId="5" applyNumberFormat="1" applyFont="1" applyFill="1" applyBorder="1" applyAlignment="1" applyProtection="1">
      <protection hidden="1"/>
    </xf>
    <xf numFmtId="0" fontId="73" fillId="21" borderId="0" xfId="5" applyFont="1" applyFill="1" applyProtection="1">
      <protection hidden="1"/>
    </xf>
    <xf numFmtId="168" fontId="78" fillId="21" borderId="10" xfId="5" applyNumberFormat="1" applyFont="1" applyFill="1" applyBorder="1" applyAlignment="1" applyProtection="1">
      <alignment vertical="center"/>
      <protection hidden="1"/>
    </xf>
    <xf numFmtId="9" fontId="78" fillId="21" borderId="14" xfId="10" applyFont="1" applyFill="1" applyBorder="1" applyProtection="1">
      <protection hidden="1"/>
    </xf>
    <xf numFmtId="0" fontId="72" fillId="18" borderId="0" xfId="5" applyFont="1" applyFill="1" applyAlignment="1" applyProtection="1">
      <alignment vertical="top" wrapText="1"/>
      <protection hidden="1"/>
    </xf>
    <xf numFmtId="3" fontId="72" fillId="18" borderId="0" xfId="5" applyNumberFormat="1" applyFont="1" applyFill="1" applyAlignment="1" applyProtection="1">
      <alignment vertical="top" wrapText="1"/>
      <protection hidden="1"/>
    </xf>
    <xf numFmtId="0" fontId="72" fillId="18" borderId="0" xfId="5" applyFont="1" applyFill="1" applyProtection="1">
      <protection hidden="1"/>
    </xf>
    <xf numFmtId="167" fontId="72" fillId="21" borderId="0" xfId="5" applyNumberFormat="1" applyFont="1" applyFill="1" applyProtection="1">
      <protection hidden="1"/>
    </xf>
    <xf numFmtId="1" fontId="78" fillId="18" borderId="10" xfId="10" applyNumberFormat="1" applyFont="1" applyFill="1" applyBorder="1" applyAlignment="1" applyProtection="1">
      <alignment vertical="center"/>
      <protection hidden="1"/>
    </xf>
    <xf numFmtId="1" fontId="78" fillId="18" borderId="9" xfId="10" applyNumberFormat="1" applyFont="1" applyFill="1" applyBorder="1" applyAlignment="1" applyProtection="1">
      <alignment vertical="center"/>
      <protection hidden="1"/>
    </xf>
    <xf numFmtId="3" fontId="72" fillId="18" borderId="0" xfId="5" applyNumberFormat="1" applyFont="1" applyFill="1" applyAlignment="1" applyProtection="1">
      <protection hidden="1"/>
    </xf>
    <xf numFmtId="168" fontId="78" fillId="21" borderId="5" xfId="5" applyNumberFormat="1" applyFont="1" applyFill="1" applyBorder="1" applyAlignment="1" applyProtection="1">
      <alignment vertical="center"/>
      <protection hidden="1"/>
    </xf>
    <xf numFmtId="3" fontId="78" fillId="18" borderId="0" xfId="5" applyNumberFormat="1" applyFont="1" applyFill="1" applyBorder="1" applyAlignment="1" applyProtection="1">
      <alignment horizontal="left" vertical="top" wrapText="1"/>
      <protection hidden="1"/>
    </xf>
    <xf numFmtId="0" fontId="14" fillId="0" borderId="0" xfId="0" applyFont="1" applyBorder="1" applyAlignment="1">
      <alignment wrapText="1" shrinkToFit="1"/>
    </xf>
    <xf numFmtId="0" fontId="78" fillId="18" borderId="28" xfId="0" applyFont="1" applyFill="1" applyBorder="1" applyAlignment="1" applyProtection="1">
      <protection hidden="1"/>
    </xf>
    <xf numFmtId="0" fontId="14" fillId="0" borderId="0" xfId="40" applyFont="1" applyBorder="1" applyAlignment="1">
      <alignment wrapText="1"/>
    </xf>
    <xf numFmtId="0" fontId="78" fillId="18" borderId="28" xfId="5" applyFont="1" applyFill="1" applyBorder="1" applyProtection="1">
      <protection hidden="1"/>
    </xf>
    <xf numFmtId="0" fontId="78" fillId="18" borderId="29" xfId="5" applyFont="1" applyFill="1" applyBorder="1" applyProtection="1">
      <protection hidden="1"/>
    </xf>
    <xf numFmtId="0" fontId="79" fillId="18" borderId="27" xfId="5" applyFont="1" applyFill="1" applyBorder="1" applyProtection="1">
      <protection hidden="1"/>
    </xf>
    <xf numFmtId="0" fontId="78" fillId="18" borderId="27" xfId="5" applyFont="1" applyFill="1" applyBorder="1" applyProtection="1">
      <protection hidden="1"/>
    </xf>
    <xf numFmtId="167" fontId="14" fillId="21" borderId="28" xfId="5" applyNumberFormat="1" applyFont="1" applyFill="1" applyBorder="1" applyAlignment="1" applyProtection="1">
      <protection hidden="1"/>
    </xf>
    <xf numFmtId="0" fontId="14" fillId="18" borderId="3" xfId="5" applyFont="1" applyFill="1" applyBorder="1" applyAlignment="1" applyProtection="1">
      <alignment vertical="top" wrapText="1"/>
      <protection hidden="1"/>
    </xf>
    <xf numFmtId="0" fontId="13" fillId="18" borderId="5" xfId="5" applyFont="1" applyFill="1" applyBorder="1" applyProtection="1">
      <protection hidden="1"/>
    </xf>
    <xf numFmtId="0" fontId="78" fillId="18" borderId="0" xfId="5" applyFont="1" applyFill="1" applyBorder="1" applyProtection="1"/>
    <xf numFmtId="0" fontId="14" fillId="18" borderId="5" xfId="5" applyFont="1" applyFill="1" applyBorder="1" applyProtection="1">
      <protection hidden="1"/>
    </xf>
    <xf numFmtId="0" fontId="78" fillId="18" borderId="8"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2" fontId="72" fillId="18" borderId="0" xfId="5" applyNumberFormat="1" applyFont="1" applyFill="1" applyAlignment="1" applyProtection="1">
      <protection hidden="1"/>
    </xf>
    <xf numFmtId="0" fontId="72" fillId="18" borderId="0" xfId="5" applyNumberFormat="1" applyFont="1" applyFill="1" applyAlignment="1" applyProtection="1">
      <protection hidden="1"/>
    </xf>
    <xf numFmtId="3" fontId="78" fillId="21" borderId="27" xfId="5" applyNumberFormat="1" applyFont="1" applyFill="1" applyBorder="1" applyAlignment="1" applyProtection="1">
      <alignment horizontal="right" vertical="center"/>
      <protection hidden="1"/>
    </xf>
    <xf numFmtId="0" fontId="79" fillId="18" borderId="11" xfId="6" applyFont="1" applyFill="1" applyBorder="1" applyAlignment="1" applyProtection="1">
      <alignment vertical="center"/>
      <protection hidden="1"/>
    </xf>
    <xf numFmtId="0" fontId="79" fillId="18" borderId="3" xfId="6" applyFont="1" applyFill="1" applyBorder="1" applyAlignment="1" applyProtection="1">
      <alignment vertical="center"/>
      <protection hidden="1"/>
    </xf>
    <xf numFmtId="2" fontId="14" fillId="18" borderId="10" xfId="10" applyNumberFormat="1" applyFont="1" applyFill="1" applyBorder="1" applyProtection="1">
      <protection hidden="1"/>
    </xf>
    <xf numFmtId="2" fontId="14" fillId="18" borderId="10" xfId="5" applyNumberFormat="1" applyFont="1" applyFill="1" applyBorder="1" applyProtection="1">
      <protection hidden="1"/>
    </xf>
    <xf numFmtId="0" fontId="78" fillId="18" borderId="31" xfId="5" applyFont="1" applyFill="1" applyBorder="1" applyAlignment="1" applyProtection="1">
      <alignment horizontal="right" wrapText="1"/>
      <protection hidden="1"/>
    </xf>
    <xf numFmtId="9" fontId="78" fillId="18" borderId="14" xfId="10" applyNumberFormat="1" applyFont="1" applyFill="1" applyBorder="1" applyAlignment="1" applyProtection="1">
      <alignment horizontal="right" vertical="center"/>
      <protection hidden="1"/>
    </xf>
    <xf numFmtId="0" fontId="78" fillId="18" borderId="0" xfId="5" applyFont="1" applyFill="1" applyBorder="1" applyAlignment="1" applyProtection="1">
      <alignment horizontal="right" wrapText="1"/>
      <protection hidden="1"/>
    </xf>
    <xf numFmtId="9" fontId="79" fillId="18" borderId="0" xfId="10" applyFont="1" applyFill="1" applyBorder="1" applyAlignment="1" applyProtection="1">
      <protection hidden="1"/>
    </xf>
    <xf numFmtId="3" fontId="78" fillId="21" borderId="27" xfId="5" applyNumberFormat="1" applyFont="1" applyFill="1" applyBorder="1" applyAlignment="1" applyProtection="1">
      <alignment vertical="center"/>
      <protection hidden="1"/>
    </xf>
    <xf numFmtId="167" fontId="78" fillId="21" borderId="27" xfId="5" applyNumberFormat="1" applyFont="1" applyFill="1" applyBorder="1" applyAlignment="1" applyProtection="1">
      <alignment vertical="center"/>
      <protection hidden="1"/>
    </xf>
    <xf numFmtId="0" fontId="14" fillId="21" borderId="32" xfId="5" applyFont="1" applyFill="1" applyBorder="1" applyAlignment="1" applyProtection="1">
      <alignment horizontal="right" vertical="top" wrapText="1"/>
      <protection hidden="1"/>
    </xf>
    <xf numFmtId="0" fontId="14" fillId="18" borderId="32" xfId="5" applyFont="1" applyFill="1" applyBorder="1" applyAlignment="1" applyProtection="1">
      <alignment vertical="top" wrapText="1"/>
      <protection hidden="1"/>
    </xf>
    <xf numFmtId="0" fontId="69" fillId="21" borderId="32" xfId="5" applyFont="1" applyFill="1" applyBorder="1" applyAlignment="1" applyProtection="1">
      <alignment horizontal="right"/>
      <protection hidden="1"/>
    </xf>
    <xf numFmtId="168" fontId="78" fillId="18" borderId="0" xfId="5" applyNumberFormat="1" applyFont="1" applyFill="1" applyBorder="1" applyAlignment="1" applyProtection="1">
      <alignment vertical="center"/>
      <protection hidden="1"/>
    </xf>
    <xf numFmtId="168" fontId="79" fillId="18" borderId="0" xfId="5" applyNumberFormat="1" applyFont="1" applyFill="1" applyBorder="1" applyAlignment="1" applyProtection="1">
      <alignment vertical="center"/>
      <protection hidden="1"/>
    </xf>
    <xf numFmtId="168" fontId="78" fillId="21" borderId="10" xfId="5" applyNumberFormat="1" applyFont="1" applyFill="1" applyBorder="1" applyAlignment="1" applyProtection="1">
      <alignment horizontal="right" vertical="center"/>
      <protection hidden="1"/>
    </xf>
    <xf numFmtId="3" fontId="14" fillId="18" borderId="0" xfId="5" applyNumberFormat="1" applyFont="1" applyFill="1" applyAlignment="1" applyProtection="1">
      <alignment vertical="top"/>
      <protection hidden="1"/>
    </xf>
    <xf numFmtId="0" fontId="78" fillId="21" borderId="31" xfId="5" applyFont="1" applyFill="1" applyBorder="1" applyAlignment="1" applyProtection="1">
      <alignment horizontal="right" wrapText="1"/>
      <protection hidden="1"/>
    </xf>
    <xf numFmtId="168" fontId="79" fillId="18" borderId="5" xfId="5" applyNumberFormat="1" applyFont="1" applyFill="1" applyBorder="1" applyAlignment="1" applyProtection="1">
      <alignment vertical="center"/>
      <protection hidden="1"/>
    </xf>
    <xf numFmtId="168" fontId="79" fillId="21" borderId="10" xfId="5" applyNumberFormat="1" applyFont="1" applyFill="1" applyBorder="1" applyAlignment="1" applyProtection="1">
      <alignment horizontal="right" vertical="center"/>
      <protection hidden="1"/>
    </xf>
    <xf numFmtId="168" fontId="79" fillId="21" borderId="8" xfId="5" applyNumberFormat="1" applyFont="1" applyFill="1" applyBorder="1" applyAlignment="1" applyProtection="1">
      <alignment horizontal="right" vertical="center"/>
      <protection hidden="1"/>
    </xf>
    <xf numFmtId="49" fontId="78" fillId="18" borderId="29" xfId="5" applyNumberFormat="1" applyFont="1" applyFill="1" applyBorder="1" applyAlignment="1" applyProtection="1">
      <alignment vertical="top"/>
      <protection hidden="1"/>
    </xf>
    <xf numFmtId="9" fontId="78" fillId="21" borderId="14" xfId="10" applyFont="1" applyFill="1" applyBorder="1" applyAlignment="1" applyProtection="1">
      <alignment vertical="center"/>
    </xf>
    <xf numFmtId="2" fontId="77" fillId="18" borderId="0" xfId="5" applyNumberFormat="1" applyFont="1" applyFill="1" applyAlignment="1" applyProtection="1">
      <protection hidden="1"/>
    </xf>
    <xf numFmtId="1" fontId="14" fillId="18" borderId="9" xfId="5" applyNumberFormat="1" applyFont="1" applyFill="1" applyBorder="1" applyAlignment="1" applyProtection="1">
      <protection hidden="1"/>
    </xf>
    <xf numFmtId="3" fontId="14" fillId="18" borderId="10" xfId="5" applyNumberFormat="1" applyFont="1" applyFill="1" applyBorder="1" applyAlignment="1" applyProtection="1">
      <protection hidden="1"/>
    </xf>
    <xf numFmtId="3" fontId="78" fillId="21" borderId="5" xfId="5" applyNumberFormat="1" applyFont="1" applyFill="1" applyBorder="1" applyAlignment="1" applyProtection="1">
      <alignment horizontal="right" vertical="center"/>
      <protection hidden="1"/>
    </xf>
    <xf numFmtId="0" fontId="89" fillId="21" borderId="11" xfId="5" applyFont="1" applyFill="1" applyBorder="1" applyAlignment="1" applyProtection="1">
      <alignment horizontal="right" wrapText="1"/>
      <protection hidden="1"/>
    </xf>
    <xf numFmtId="168" fontId="72" fillId="18" borderId="0" xfId="5" applyNumberFormat="1" applyFont="1" applyFill="1" applyAlignment="1" applyProtection="1">
      <alignment vertical="top" wrapText="1"/>
      <protection hidden="1"/>
    </xf>
    <xf numFmtId="0" fontId="78" fillId="18" borderId="10" xfId="0" applyFont="1" applyFill="1" applyBorder="1" applyAlignment="1" applyProtection="1">
      <protection hidden="1"/>
    </xf>
    <xf numFmtId="3" fontId="78" fillId="37" borderId="0" xfId="40" applyNumberFormat="1" applyFont="1" applyFill="1" applyBorder="1" applyAlignment="1" applyProtection="1">
      <protection hidden="1"/>
    </xf>
    <xf numFmtId="3" fontId="78" fillId="21" borderId="0" xfId="0" applyNumberFormat="1" applyFont="1" applyFill="1" applyBorder="1" applyAlignment="1" applyProtection="1">
      <protection hidden="1"/>
    </xf>
    <xf numFmtId="3" fontId="78" fillId="21" borderId="9" xfId="0" applyNumberFormat="1" applyFont="1" applyFill="1" applyBorder="1" applyAlignment="1" applyProtection="1">
      <protection hidden="1"/>
    </xf>
    <xf numFmtId="3" fontId="78" fillId="37" borderId="10" xfId="40" applyNumberFormat="1" applyFont="1" applyFill="1" applyBorder="1" applyAlignment="1" applyProtection="1">
      <protection hidden="1"/>
    </xf>
    <xf numFmtId="3" fontId="78" fillId="21" borderId="10" xfId="0" applyNumberFormat="1" applyFont="1" applyFill="1" applyBorder="1" applyAlignment="1" applyProtection="1">
      <protection hidden="1"/>
    </xf>
    <xf numFmtId="0" fontId="79" fillId="18" borderId="10" xfId="0" applyFont="1" applyFill="1" applyBorder="1" applyAlignment="1" applyProtection="1">
      <protection hidden="1"/>
    </xf>
    <xf numFmtId="3" fontId="79" fillId="37" borderId="10" xfId="40" applyNumberFormat="1" applyFont="1" applyFill="1" applyBorder="1" applyAlignment="1" applyProtection="1">
      <protection hidden="1"/>
    </xf>
    <xf numFmtId="3" fontId="79" fillId="37" borderId="0" xfId="40" applyNumberFormat="1" applyFont="1" applyFill="1" applyBorder="1" applyAlignment="1" applyProtection="1">
      <protection hidden="1"/>
    </xf>
    <xf numFmtId="3" fontId="79" fillId="21" borderId="10" xfId="0" applyNumberFormat="1" applyFont="1" applyFill="1" applyBorder="1" applyAlignment="1" applyProtection="1">
      <protection hidden="1"/>
    </xf>
    <xf numFmtId="0" fontId="78" fillId="18" borderId="10" xfId="8" applyFont="1" applyFill="1" applyBorder="1" applyAlignment="1" applyProtection="1">
      <protection hidden="1"/>
    </xf>
    <xf numFmtId="3" fontId="78" fillId="37" borderId="10" xfId="8" applyNumberFormat="1" applyFont="1" applyFill="1" applyBorder="1" applyAlignment="1" applyProtection="1">
      <protection hidden="1"/>
    </xf>
    <xf numFmtId="3" fontId="78" fillId="37" borderId="0" xfId="8" applyNumberFormat="1" applyFont="1" applyFill="1" applyBorder="1" applyAlignment="1" applyProtection="1">
      <protection hidden="1"/>
    </xf>
    <xf numFmtId="3" fontId="78" fillId="37" borderId="10" xfId="5" applyNumberFormat="1" applyFont="1" applyFill="1" applyBorder="1" applyAlignment="1" applyProtection="1">
      <protection hidden="1"/>
    </xf>
    <xf numFmtId="3" fontId="78" fillId="37" borderId="0" xfId="5" applyNumberFormat="1" applyFont="1" applyFill="1" applyBorder="1" applyAlignment="1" applyProtection="1">
      <protection hidden="1"/>
    </xf>
    <xf numFmtId="0" fontId="79" fillId="18" borderId="8" xfId="0" applyFont="1" applyFill="1" applyBorder="1" applyAlignment="1" applyProtection="1">
      <protection hidden="1"/>
    </xf>
    <xf numFmtId="3" fontId="79" fillId="37" borderId="8" xfId="40" applyNumberFormat="1" applyFont="1" applyFill="1" applyBorder="1" applyAlignment="1" applyProtection="1">
      <protection hidden="1"/>
    </xf>
    <xf numFmtId="3" fontId="79" fillId="37" borderId="5" xfId="40" applyNumberFormat="1" applyFont="1" applyFill="1" applyBorder="1" applyAlignment="1" applyProtection="1">
      <protection hidden="1"/>
    </xf>
    <xf numFmtId="3" fontId="79" fillId="37" borderId="28" xfId="40" applyNumberFormat="1" applyFont="1" applyFill="1" applyBorder="1" applyAlignment="1" applyProtection="1">
      <protection hidden="1"/>
    </xf>
    <xf numFmtId="3" fontId="78" fillId="38" borderId="10" xfId="40" applyNumberFormat="1" applyFont="1" applyFill="1" applyBorder="1" applyAlignment="1" applyProtection="1">
      <protection hidden="1"/>
    </xf>
    <xf numFmtId="3" fontId="78" fillId="38" borderId="0" xfId="40" applyNumberFormat="1" applyFont="1" applyFill="1" applyBorder="1" applyAlignment="1" applyProtection="1">
      <protection hidden="1"/>
    </xf>
    <xf numFmtId="3" fontId="78" fillId="37" borderId="8" xfId="40" applyNumberFormat="1" applyFont="1" applyFill="1" applyBorder="1" applyAlignment="1" applyProtection="1">
      <protection hidden="1"/>
    </xf>
    <xf numFmtId="9" fontId="72" fillId="18" borderId="0" xfId="5" applyNumberFormat="1" applyFont="1" applyFill="1" applyAlignment="1" applyProtection="1">
      <protection hidden="1"/>
    </xf>
    <xf numFmtId="0" fontId="78" fillId="18" borderId="7" xfId="5" applyFont="1" applyFill="1" applyBorder="1" applyAlignment="1" applyProtection="1">
      <alignment horizontal="right" wrapText="1"/>
      <protection hidden="1"/>
    </xf>
    <xf numFmtId="0" fontId="78" fillId="18" borderId="28" xfId="5" applyFont="1" applyFill="1" applyBorder="1" applyAlignment="1" applyProtection="1">
      <alignment wrapText="1"/>
      <protection hidden="1"/>
    </xf>
    <xf numFmtId="174" fontId="72" fillId="18" borderId="0" xfId="5" applyNumberFormat="1" applyFont="1" applyFill="1" applyAlignment="1" applyProtection="1">
      <protection hidden="1"/>
    </xf>
    <xf numFmtId="0" fontId="14" fillId="18" borderId="0" xfId="40" applyFont="1" applyFill="1" applyProtection="1">
      <protection hidden="1"/>
    </xf>
    <xf numFmtId="0" fontId="30" fillId="18" borderId="0" xfId="40" applyFont="1" applyFill="1" applyProtection="1">
      <protection hidden="1"/>
    </xf>
    <xf numFmtId="0" fontId="79" fillId="21" borderId="5" xfId="40" applyFont="1" applyFill="1" applyBorder="1" applyProtection="1">
      <protection hidden="1"/>
    </xf>
    <xf numFmtId="0" fontId="78" fillId="21" borderId="5" xfId="40" applyFont="1" applyFill="1" applyBorder="1" applyProtection="1">
      <protection hidden="1"/>
    </xf>
    <xf numFmtId="0" fontId="74" fillId="18" borderId="0" xfId="40" applyFont="1" applyFill="1" applyAlignment="1" applyProtection="1"/>
    <xf numFmtId="0" fontId="78" fillId="21" borderId="32" xfId="5" applyFont="1" applyFill="1" applyBorder="1" applyAlignment="1" applyProtection="1">
      <alignment horizontal="right" wrapText="1"/>
      <protection hidden="1"/>
    </xf>
    <xf numFmtId="0" fontId="30" fillId="18" borderId="0" xfId="40" applyFont="1" applyFill="1" applyBorder="1" applyProtection="1">
      <protection hidden="1"/>
    </xf>
    <xf numFmtId="0" fontId="78" fillId="18" borderId="10" xfId="40" applyFont="1" applyFill="1" applyBorder="1" applyAlignment="1" applyProtection="1">
      <protection hidden="1"/>
    </xf>
    <xf numFmtId="3" fontId="78" fillId="37" borderId="27" xfId="40" applyNumberFormat="1" applyFont="1" applyFill="1" applyBorder="1" applyAlignment="1" applyProtection="1">
      <protection hidden="1"/>
    </xf>
    <xf numFmtId="3" fontId="78" fillId="37" borderId="9" xfId="40" applyNumberFormat="1" applyFont="1" applyFill="1" applyBorder="1" applyAlignment="1" applyProtection="1">
      <protection hidden="1"/>
    </xf>
    <xf numFmtId="0" fontId="23" fillId="18" borderId="0" xfId="40" applyFont="1" applyFill="1" applyBorder="1" applyProtection="1">
      <protection hidden="1"/>
    </xf>
    <xf numFmtId="0" fontId="79" fillId="18" borderId="10" xfId="40" applyFont="1" applyFill="1" applyBorder="1" applyAlignment="1" applyProtection="1">
      <protection hidden="1"/>
    </xf>
    <xf numFmtId="3" fontId="79" fillId="37" borderId="9" xfId="40" applyNumberFormat="1" applyFont="1" applyFill="1" applyBorder="1" applyAlignment="1" applyProtection="1">
      <protection hidden="1"/>
    </xf>
    <xf numFmtId="0" fontId="13" fillId="18" borderId="0" xfId="40" applyFont="1" applyFill="1" applyProtection="1">
      <protection hidden="1"/>
    </xf>
    <xf numFmtId="3" fontId="78" fillId="37" borderId="9" xfId="8" applyNumberFormat="1" applyFont="1" applyFill="1" applyBorder="1" applyAlignment="1" applyProtection="1">
      <protection hidden="1"/>
    </xf>
    <xf numFmtId="3" fontId="78" fillId="37" borderId="9" xfId="5" applyNumberFormat="1" applyFont="1" applyFill="1" applyBorder="1" applyAlignment="1" applyProtection="1">
      <protection hidden="1"/>
    </xf>
    <xf numFmtId="3" fontId="79" fillId="37" borderId="0" xfId="5" applyNumberFormat="1" applyFont="1" applyFill="1" applyBorder="1" applyAlignment="1" applyProtection="1">
      <protection hidden="1"/>
    </xf>
    <xf numFmtId="3" fontId="79" fillId="37" borderId="9" xfId="5" applyNumberFormat="1" applyFont="1" applyFill="1" applyBorder="1" applyAlignment="1" applyProtection="1">
      <protection hidden="1"/>
    </xf>
    <xf numFmtId="0" fontId="79" fillId="18" borderId="8" xfId="40" applyFont="1" applyFill="1" applyBorder="1" applyAlignment="1" applyProtection="1">
      <protection hidden="1"/>
    </xf>
    <xf numFmtId="3" fontId="79" fillId="37" borderId="7" xfId="40" applyNumberFormat="1" applyFont="1" applyFill="1" applyBorder="1" applyAlignment="1" applyProtection="1">
      <protection hidden="1"/>
    </xf>
    <xf numFmtId="3" fontId="85" fillId="37" borderId="0" xfId="40" applyNumberFormat="1" applyFont="1" applyFill="1" applyBorder="1" applyAlignment="1" applyProtection="1">
      <protection hidden="1"/>
    </xf>
    <xf numFmtId="3" fontId="78" fillId="38" borderId="9" xfId="40" applyNumberFormat="1" applyFont="1" applyFill="1" applyBorder="1" applyAlignment="1" applyProtection="1">
      <protection hidden="1"/>
    </xf>
    <xf numFmtId="3" fontId="78" fillId="18" borderId="28" xfId="5" applyNumberFormat="1" applyFont="1" applyFill="1" applyBorder="1" applyAlignment="1" applyProtection="1">
      <alignment horizontal="left" vertical="top"/>
      <protection hidden="1"/>
    </xf>
    <xf numFmtId="3" fontId="72" fillId="18" borderId="0" xfId="40" applyNumberFormat="1" applyFont="1" applyFill="1" applyProtection="1">
      <protection hidden="1"/>
    </xf>
    <xf numFmtId="0" fontId="72" fillId="18" borderId="0" xfId="40" applyFont="1" applyFill="1" applyProtection="1">
      <protection hidden="1"/>
    </xf>
    <xf numFmtId="3" fontId="72" fillId="18" borderId="0" xfId="5" applyNumberFormat="1" applyFont="1" applyFill="1" applyProtection="1">
      <protection hidden="1"/>
    </xf>
    <xf numFmtId="0" fontId="13" fillId="21" borderId="0" xfId="40" applyFont="1" applyFill="1" applyBorder="1" applyProtection="1">
      <protection hidden="1"/>
    </xf>
    <xf numFmtId="0" fontId="20" fillId="21" borderId="0" xfId="40" applyFont="1" applyFill="1" applyBorder="1" applyProtection="1">
      <protection hidden="1"/>
    </xf>
    <xf numFmtId="3" fontId="85" fillId="37" borderId="9" xfId="40" applyNumberFormat="1" applyFont="1" applyFill="1" applyBorder="1" applyAlignment="1" applyProtection="1">
      <protection hidden="1"/>
    </xf>
    <xf numFmtId="168" fontId="78" fillId="38" borderId="0" xfId="40" applyNumberFormat="1" applyFont="1" applyFill="1" applyBorder="1" applyAlignment="1" applyProtection="1">
      <protection hidden="1"/>
    </xf>
    <xf numFmtId="168" fontId="78" fillId="37" borderId="5" xfId="40" applyNumberFormat="1" applyFont="1" applyFill="1" applyBorder="1" applyAlignment="1" applyProtection="1">
      <protection hidden="1"/>
    </xf>
    <xf numFmtId="168" fontId="78" fillId="38" borderId="9" xfId="40" applyNumberFormat="1" applyFont="1" applyFill="1" applyBorder="1" applyAlignment="1" applyProtection="1">
      <protection hidden="1"/>
    </xf>
    <xf numFmtId="168" fontId="78" fillId="37" borderId="7" xfId="40" applyNumberFormat="1" applyFont="1" applyFill="1" applyBorder="1" applyAlignment="1" applyProtection="1">
      <protection hidden="1"/>
    </xf>
    <xf numFmtId="3" fontId="14" fillId="18" borderId="0" xfId="40" applyNumberFormat="1" applyFont="1" applyFill="1" applyProtection="1">
      <protection hidden="1"/>
    </xf>
    <xf numFmtId="0" fontId="90" fillId="21" borderId="0" xfId="40" applyFont="1" applyFill="1" applyBorder="1" applyProtection="1">
      <protection hidden="1"/>
    </xf>
    <xf numFmtId="0" fontId="91" fillId="21" borderId="0" xfId="40" applyFont="1" applyFill="1" applyBorder="1" applyProtection="1">
      <protection hidden="1"/>
    </xf>
    <xf numFmtId="0" fontId="91" fillId="18" borderId="0" xfId="40" applyFont="1" applyFill="1" applyProtection="1">
      <protection hidden="1"/>
    </xf>
    <xf numFmtId="0" fontId="91" fillId="21" borderId="0" xfId="40" applyFont="1" applyFill="1" applyProtection="1">
      <protection hidden="1"/>
    </xf>
    <xf numFmtId="0" fontId="91" fillId="21" borderId="0" xfId="40" applyFont="1" applyFill="1" applyBorder="1" applyAlignment="1" applyProtection="1">
      <protection hidden="1"/>
    </xf>
    <xf numFmtId="1" fontId="72" fillId="18" borderId="0" xfId="5" applyNumberFormat="1" applyFont="1" applyFill="1" applyAlignment="1" applyProtection="1">
      <protection hidden="1"/>
    </xf>
    <xf numFmtId="0" fontId="77" fillId="18" borderId="0" xfId="5" applyFont="1" applyFill="1" applyAlignment="1" applyProtection="1">
      <protection hidden="1"/>
    </xf>
    <xf numFmtId="0" fontId="78" fillId="18" borderId="8"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1" fontId="78" fillId="21" borderId="28" xfId="10" applyNumberFormat="1" applyFont="1" applyFill="1" applyBorder="1" applyAlignment="1" applyProtection="1">
      <protection hidden="1"/>
    </xf>
    <xf numFmtId="0" fontId="84" fillId="18" borderId="0" xfId="0" applyFont="1" applyFill="1" applyBorder="1" applyAlignment="1" applyProtection="1">
      <alignment vertical="top" wrapText="1"/>
      <protection hidden="1"/>
    </xf>
    <xf numFmtId="0" fontId="78" fillId="18" borderId="28" xfId="0" applyFont="1" applyFill="1" applyBorder="1" applyAlignment="1" applyProtection="1">
      <alignment vertical="top"/>
      <protection hidden="1"/>
    </xf>
    <xf numFmtId="3" fontId="78" fillId="21" borderId="12" xfId="5" applyNumberFormat="1" applyFont="1" applyFill="1" applyBorder="1" applyAlignment="1" applyProtection="1">
      <alignment vertical="center"/>
      <protection hidden="1"/>
    </xf>
    <xf numFmtId="3" fontId="78" fillId="18" borderId="0" xfId="5" applyNumberFormat="1" applyFont="1" applyFill="1" applyAlignment="1" applyProtection="1">
      <alignment vertical="top"/>
      <protection hidden="1"/>
    </xf>
    <xf numFmtId="0" fontId="78" fillId="18" borderId="8"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49" fontId="78" fillId="18" borderId="27" xfId="5" applyNumberFormat="1" applyFont="1" applyFill="1" applyBorder="1" applyAlignment="1" applyProtection="1">
      <alignment vertical="top"/>
      <protection hidden="1"/>
    </xf>
    <xf numFmtId="0" fontId="84" fillId="18" borderId="0" xfId="0" applyFont="1" applyFill="1" applyBorder="1" applyAlignment="1" applyProtection="1">
      <alignment wrapText="1"/>
      <protection hidden="1"/>
    </xf>
    <xf numFmtId="0" fontId="84" fillId="18" borderId="28" xfId="0" applyFont="1" applyFill="1" applyBorder="1" applyAlignment="1" applyProtection="1">
      <alignment horizontal="left"/>
      <protection hidden="1"/>
    </xf>
    <xf numFmtId="0" fontId="69" fillId="21" borderId="31" xfId="5" applyFont="1" applyFill="1" applyBorder="1" applyAlignment="1" applyProtection="1">
      <alignment horizontal="right"/>
      <protection hidden="1"/>
    </xf>
    <xf numFmtId="0" fontId="78" fillId="21" borderId="17" xfId="5" applyFont="1" applyFill="1" applyBorder="1" applyAlignment="1" applyProtection="1">
      <alignment horizontal="right" wrapText="1"/>
      <protection hidden="1"/>
    </xf>
    <xf numFmtId="0" fontId="78" fillId="18" borderId="15" xfId="5" applyFont="1" applyFill="1" applyBorder="1" applyAlignment="1" applyProtection="1">
      <protection hidden="1"/>
    </xf>
    <xf numFmtId="3" fontId="78" fillId="18" borderId="28" xfId="5" applyNumberFormat="1" applyFont="1" applyFill="1" applyBorder="1" applyAlignment="1" applyProtection="1">
      <alignment horizontal="right"/>
      <protection hidden="1"/>
    </xf>
    <xf numFmtId="3" fontId="78" fillId="18" borderId="28" xfId="5" applyNumberFormat="1" applyFont="1" applyFill="1" applyBorder="1" applyAlignment="1" applyProtection="1">
      <protection hidden="1"/>
    </xf>
    <xf numFmtId="1" fontId="78" fillId="18" borderId="28" xfId="5" applyNumberFormat="1" applyFont="1" applyFill="1" applyBorder="1" applyAlignment="1" applyProtection="1">
      <protection hidden="1"/>
    </xf>
    <xf numFmtId="1" fontId="78" fillId="18" borderId="28" xfId="5" applyNumberFormat="1" applyFont="1" applyFill="1" applyBorder="1" applyAlignment="1" applyProtection="1">
      <alignment horizontal="right" vertical="center"/>
      <protection hidden="1"/>
    </xf>
    <xf numFmtId="1" fontId="78" fillId="18" borderId="28" xfId="5" applyNumberFormat="1" applyFont="1" applyFill="1" applyBorder="1" applyAlignment="1" applyProtection="1">
      <alignment vertical="center"/>
      <protection hidden="1"/>
    </xf>
    <xf numFmtId="1" fontId="78" fillId="21" borderId="28" xfId="5" applyNumberFormat="1" applyFont="1" applyFill="1" applyBorder="1" applyAlignment="1" applyProtection="1">
      <alignment horizontal="right" vertical="center"/>
      <protection hidden="1"/>
    </xf>
    <xf numFmtId="0" fontId="78" fillId="18" borderId="32" xfId="5" applyFont="1" applyFill="1" applyBorder="1" applyAlignment="1" applyProtection="1">
      <alignment horizontal="right" vertical="top" wrapText="1"/>
      <protection hidden="1"/>
    </xf>
    <xf numFmtId="0" fontId="78" fillId="18" borderId="8" xfId="5" applyFont="1" applyFill="1" applyBorder="1" applyAlignment="1" applyProtection="1">
      <alignment horizontal="right" vertical="top" wrapText="1"/>
      <protection hidden="1"/>
    </xf>
    <xf numFmtId="0" fontId="78" fillId="18" borderId="27" xfId="5" applyFont="1" applyFill="1" applyBorder="1" applyAlignment="1" applyProtection="1">
      <alignment horizontal="right" vertical="top" wrapText="1"/>
      <protection hidden="1"/>
    </xf>
    <xf numFmtId="0" fontId="78" fillId="18" borderId="5" xfId="5" applyFont="1" applyFill="1" applyBorder="1" applyAlignment="1" applyProtection="1">
      <alignment horizontal="right" vertical="top" wrapText="1"/>
      <protection hidden="1"/>
    </xf>
    <xf numFmtId="0" fontId="78" fillId="18" borderId="28" xfId="5" applyFont="1" applyFill="1" applyBorder="1" applyAlignment="1" applyProtection="1">
      <alignment horizontal="right" vertical="top" wrapText="1"/>
      <protection hidden="1"/>
    </xf>
    <xf numFmtId="0" fontId="78" fillId="18" borderId="15" xfId="5" applyFont="1" applyFill="1" applyBorder="1" applyAlignment="1" applyProtection="1">
      <alignment horizontal="right" vertical="top" wrapText="1"/>
      <protection hidden="1"/>
    </xf>
    <xf numFmtId="0" fontId="78" fillId="18" borderId="13" xfId="5" applyFont="1" applyFill="1" applyBorder="1" applyAlignment="1" applyProtection="1">
      <alignment horizontal="right" vertical="top" wrapText="1"/>
      <protection hidden="1"/>
    </xf>
    <xf numFmtId="9" fontId="78" fillId="21" borderId="10" xfId="5" applyNumberFormat="1" applyFont="1" applyFill="1" applyBorder="1" applyAlignment="1" applyProtection="1">
      <alignment horizontal="right"/>
      <protection hidden="1"/>
    </xf>
    <xf numFmtId="9" fontId="78" fillId="18" borderId="0" xfId="5" applyNumberFormat="1" applyFont="1" applyFill="1" applyBorder="1" applyAlignment="1" applyProtection="1">
      <alignment horizontal="right"/>
      <protection hidden="1"/>
    </xf>
    <xf numFmtId="9" fontId="79" fillId="21" borderId="10" xfId="5" applyNumberFormat="1" applyFont="1" applyFill="1" applyBorder="1" applyAlignment="1" applyProtection="1">
      <alignment horizontal="right"/>
      <protection hidden="1"/>
    </xf>
    <xf numFmtId="9" fontId="79" fillId="18" borderId="0" xfId="5" applyNumberFormat="1" applyFont="1" applyFill="1" applyBorder="1" applyAlignment="1" applyProtection="1">
      <alignment horizontal="right"/>
      <protection hidden="1"/>
    </xf>
    <xf numFmtId="9" fontId="79" fillId="21" borderId="0" xfId="5" applyNumberFormat="1" applyFont="1" applyFill="1" applyBorder="1" applyAlignment="1" applyProtection="1">
      <alignment horizontal="right"/>
      <protection hidden="1"/>
    </xf>
    <xf numFmtId="9" fontId="78" fillId="21" borderId="0" xfId="5" applyNumberFormat="1" applyFont="1" applyFill="1" applyBorder="1" applyAlignment="1" applyProtection="1">
      <alignment horizontal="right"/>
      <protection hidden="1"/>
    </xf>
    <xf numFmtId="9" fontId="79" fillId="21" borderId="8" xfId="5" applyNumberFormat="1" applyFont="1" applyFill="1" applyBorder="1" applyAlignment="1" applyProtection="1">
      <alignment horizontal="right"/>
      <protection hidden="1"/>
    </xf>
    <xf numFmtId="9" fontId="79" fillId="21" borderId="5" xfId="5" applyNumberFormat="1" applyFont="1" applyFill="1" applyBorder="1" applyAlignment="1" applyProtection="1">
      <alignment horizontal="right"/>
      <protection hidden="1"/>
    </xf>
    <xf numFmtId="9" fontId="78" fillId="21" borderId="10" xfId="5" applyNumberFormat="1" applyFont="1" applyFill="1" applyBorder="1" applyAlignment="1" applyProtection="1">
      <protection hidden="1"/>
    </xf>
    <xf numFmtId="9" fontId="78" fillId="21" borderId="0" xfId="5" applyNumberFormat="1" applyFont="1" applyFill="1" applyBorder="1" applyAlignment="1" applyProtection="1">
      <protection hidden="1"/>
    </xf>
    <xf numFmtId="9" fontId="78" fillId="21" borderId="10" xfId="5" applyNumberFormat="1" applyFont="1" applyFill="1" applyBorder="1" applyProtection="1">
      <protection hidden="1"/>
    </xf>
    <xf numFmtId="9" fontId="78" fillId="21" borderId="0" xfId="5" applyNumberFormat="1" applyFont="1" applyFill="1" applyBorder="1" applyProtection="1">
      <protection hidden="1"/>
    </xf>
    <xf numFmtId="9" fontId="78" fillId="21" borderId="8" xfId="5" applyNumberFormat="1" applyFont="1" applyFill="1" applyBorder="1" applyAlignment="1" applyProtection="1">
      <protection hidden="1"/>
    </xf>
    <xf numFmtId="9" fontId="78" fillId="21" borderId="5" xfId="5" applyNumberFormat="1" applyFont="1" applyFill="1" applyBorder="1" applyAlignment="1" applyProtection="1">
      <protection hidden="1"/>
    </xf>
    <xf numFmtId="9" fontId="78" fillId="21" borderId="27" xfId="5" applyNumberFormat="1" applyFont="1" applyFill="1" applyBorder="1" applyAlignment="1" applyProtection="1">
      <protection hidden="1"/>
    </xf>
    <xf numFmtId="9" fontId="79" fillId="21" borderId="10" xfId="5" applyNumberFormat="1" applyFont="1" applyFill="1" applyBorder="1" applyAlignment="1" applyProtection="1">
      <protection hidden="1"/>
    </xf>
    <xf numFmtId="9" fontId="79" fillId="21" borderId="0" xfId="5" applyNumberFormat="1" applyFont="1" applyFill="1" applyBorder="1" applyAlignment="1" applyProtection="1">
      <protection hidden="1"/>
    </xf>
    <xf numFmtId="9" fontId="79" fillId="21" borderId="8" xfId="5" applyNumberFormat="1" applyFont="1" applyFill="1" applyBorder="1" applyAlignment="1" applyProtection="1">
      <protection hidden="1"/>
    </xf>
    <xf numFmtId="9" fontId="79" fillId="21" borderId="5" xfId="5" applyNumberFormat="1" applyFont="1" applyFill="1" applyBorder="1" applyAlignment="1" applyProtection="1">
      <protection hidden="1"/>
    </xf>
    <xf numFmtId="9" fontId="14" fillId="18" borderId="15" xfId="10" applyFont="1" applyFill="1" applyBorder="1" applyProtection="1">
      <protection hidden="1"/>
    </xf>
    <xf numFmtId="9" fontId="14" fillId="18" borderId="14" xfId="10" applyFont="1" applyFill="1" applyBorder="1" applyProtection="1">
      <protection hidden="1"/>
    </xf>
    <xf numFmtId="9" fontId="14" fillId="18" borderId="13" xfId="10" applyFont="1" applyFill="1" applyBorder="1" applyProtection="1">
      <protection hidden="1"/>
    </xf>
    <xf numFmtId="1" fontId="78" fillId="18" borderId="28" xfId="5" applyNumberFormat="1" applyFont="1" applyFill="1" applyBorder="1" applyAlignment="1" applyProtection="1">
      <alignment horizontal="right"/>
      <protection hidden="1"/>
    </xf>
    <xf numFmtId="1" fontId="78" fillId="18" borderId="28" xfId="5" applyNumberFormat="1" applyFont="1" applyFill="1" applyBorder="1" applyProtection="1">
      <protection hidden="1"/>
    </xf>
    <xf numFmtId="1" fontId="78" fillId="21" borderId="28" xfId="5" applyNumberFormat="1" applyFont="1" applyFill="1" applyBorder="1" applyAlignment="1" applyProtection="1">
      <alignment horizontal="right"/>
      <protection hidden="1"/>
    </xf>
    <xf numFmtId="9" fontId="78" fillId="21" borderId="28" xfId="10" applyFont="1" applyFill="1" applyBorder="1" applyProtection="1">
      <protection hidden="1"/>
    </xf>
    <xf numFmtId="0" fontId="14" fillId="21" borderId="31" xfId="5" applyFont="1" applyFill="1" applyBorder="1" applyAlignment="1" applyProtection="1">
      <alignment horizontal="right" vertical="top" wrapText="1"/>
      <protection hidden="1"/>
    </xf>
    <xf numFmtId="1" fontId="78" fillId="21" borderId="27" xfId="5" applyNumberFormat="1" applyFont="1" applyFill="1" applyBorder="1" applyAlignment="1" applyProtection="1">
      <alignment vertical="center"/>
      <protection hidden="1"/>
    </xf>
    <xf numFmtId="3" fontId="78" fillId="21" borderId="28" xfId="5" applyNumberFormat="1" applyFont="1" applyFill="1" applyBorder="1" applyAlignment="1" applyProtection="1">
      <alignment horizontal="right"/>
      <protection hidden="1"/>
    </xf>
    <xf numFmtId="3" fontId="78" fillId="21" borderId="28" xfId="5" applyNumberFormat="1" applyFont="1" applyFill="1" applyBorder="1" applyAlignment="1" applyProtection="1">
      <protection hidden="1"/>
    </xf>
    <xf numFmtId="1" fontId="78" fillId="21" borderId="28" xfId="5" applyNumberFormat="1" applyFont="1" applyFill="1" applyBorder="1" applyAlignment="1" applyProtection="1">
      <protection hidden="1"/>
    </xf>
    <xf numFmtId="0" fontId="78" fillId="18" borderId="8"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49" fontId="78" fillId="18" borderId="27" xfId="5" applyNumberFormat="1" applyFont="1" applyFill="1" applyBorder="1" applyAlignment="1" applyProtection="1">
      <alignment horizontal="right" wrapText="1"/>
      <protection hidden="1"/>
    </xf>
    <xf numFmtId="0" fontId="78" fillId="18" borderId="8"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0" fontId="78" fillId="21" borderId="8" xfId="5" applyFont="1" applyFill="1" applyBorder="1" applyAlignment="1" applyProtection="1">
      <alignment horizontal="right" wrapText="1"/>
      <protection hidden="1"/>
    </xf>
    <xf numFmtId="0" fontId="78" fillId="21" borderId="5" xfId="5" applyFont="1" applyFill="1" applyBorder="1" applyAlignment="1" applyProtection="1">
      <alignment horizontal="right" wrapText="1"/>
      <protection hidden="1"/>
    </xf>
    <xf numFmtId="0" fontId="78" fillId="21" borderId="7" xfId="5" applyFont="1" applyFill="1" applyBorder="1" applyAlignment="1" applyProtection="1">
      <alignment horizontal="right" wrapText="1"/>
      <protection hidden="1"/>
    </xf>
    <xf numFmtId="0" fontId="78" fillId="21" borderId="5" xfId="5" applyFont="1" applyFill="1" applyBorder="1" applyAlignment="1" applyProtection="1">
      <alignment horizontal="right" vertical="top" wrapText="1"/>
      <protection hidden="1"/>
    </xf>
    <xf numFmtId="0" fontId="78" fillId="21" borderId="7" xfId="5" applyFont="1" applyFill="1" applyBorder="1" applyAlignment="1" applyProtection="1">
      <alignment horizontal="right" vertical="top" wrapText="1"/>
      <protection hidden="1"/>
    </xf>
    <xf numFmtId="0" fontId="14" fillId="21" borderId="31" xfId="5" applyFont="1" applyFill="1" applyBorder="1" applyProtection="1">
      <protection hidden="1"/>
    </xf>
    <xf numFmtId="3" fontId="14" fillId="21" borderId="27" xfId="5" applyNumberFormat="1" applyFont="1" applyFill="1" applyBorder="1" applyAlignment="1" applyProtection="1">
      <alignment horizontal="right"/>
      <protection hidden="1"/>
    </xf>
    <xf numFmtId="3" fontId="14" fillId="21" borderId="28" xfId="5" applyNumberFormat="1" applyFont="1" applyFill="1" applyBorder="1" applyAlignment="1" applyProtection="1">
      <alignment horizontal="right"/>
      <protection hidden="1"/>
    </xf>
    <xf numFmtId="3" fontId="14" fillId="21" borderId="28" xfId="5" applyNumberFormat="1" applyFont="1" applyFill="1" applyBorder="1" applyAlignment="1" applyProtection="1">
      <protection hidden="1"/>
    </xf>
    <xf numFmtId="0" fontId="69" fillId="21" borderId="28" xfId="5" applyFont="1" applyFill="1" applyBorder="1" applyAlignment="1" applyProtection="1">
      <protection hidden="1"/>
    </xf>
    <xf numFmtId="0" fontId="14" fillId="18" borderId="7" xfId="5" applyFont="1" applyFill="1" applyBorder="1" applyAlignment="1" applyProtection="1">
      <protection hidden="1"/>
    </xf>
    <xf numFmtId="3" fontId="14" fillId="21" borderId="27" xfId="5" applyNumberFormat="1" applyFont="1" applyFill="1" applyBorder="1" applyAlignment="1" applyProtection="1">
      <protection hidden="1"/>
    </xf>
    <xf numFmtId="3" fontId="14" fillId="18" borderId="28" xfId="5" applyNumberFormat="1" applyFont="1" applyFill="1" applyBorder="1" applyAlignment="1" applyProtection="1">
      <alignment horizontal="right"/>
      <protection hidden="1"/>
    </xf>
    <xf numFmtId="3" fontId="14" fillId="18" borderId="28" xfId="5" applyNumberFormat="1" applyFont="1" applyFill="1" applyBorder="1" applyAlignment="1" applyProtection="1">
      <protection hidden="1"/>
    </xf>
    <xf numFmtId="1" fontId="14" fillId="18" borderId="28" xfId="5" applyNumberFormat="1" applyFont="1" applyFill="1" applyBorder="1" applyAlignment="1" applyProtection="1">
      <protection hidden="1"/>
    </xf>
    <xf numFmtId="0" fontId="13" fillId="18" borderId="9" xfId="5" applyFont="1" applyFill="1" applyBorder="1" applyAlignment="1" applyProtection="1">
      <protection hidden="1"/>
    </xf>
    <xf numFmtId="1" fontId="14" fillId="21" borderId="27" xfId="5" applyNumberFormat="1" applyFont="1" applyFill="1" applyBorder="1" applyAlignment="1" applyProtection="1">
      <protection hidden="1"/>
    </xf>
    <xf numFmtId="0" fontId="14" fillId="21" borderId="27" xfId="5" applyFont="1" applyFill="1" applyBorder="1" applyAlignment="1" applyProtection="1">
      <protection hidden="1"/>
    </xf>
    <xf numFmtId="1" fontId="14" fillId="21" borderId="27" xfId="5" applyNumberFormat="1" applyFont="1" applyFill="1" applyBorder="1" applyAlignment="1" applyProtection="1">
      <alignment horizontal="right"/>
      <protection hidden="1"/>
    </xf>
    <xf numFmtId="1" fontId="14" fillId="21" borderId="28" xfId="5" applyNumberFormat="1" applyFont="1" applyFill="1" applyBorder="1" applyAlignment="1" applyProtection="1">
      <alignment horizontal="right"/>
      <protection hidden="1"/>
    </xf>
    <xf numFmtId="0" fontId="13" fillId="18" borderId="7" xfId="5" applyFont="1" applyFill="1" applyBorder="1" applyAlignment="1" applyProtection="1">
      <protection hidden="1"/>
    </xf>
    <xf numFmtId="167" fontId="14" fillId="21" borderId="27" xfId="5" applyNumberFormat="1" applyFont="1" applyFill="1" applyBorder="1" applyAlignment="1" applyProtection="1">
      <protection hidden="1"/>
    </xf>
    <xf numFmtId="0" fontId="13" fillId="18" borderId="28" xfId="5" applyFont="1" applyFill="1" applyBorder="1" applyAlignment="1" applyProtection="1">
      <protection hidden="1"/>
    </xf>
    <xf numFmtId="0" fontId="13" fillId="18" borderId="29" xfId="5" applyFont="1" applyFill="1" applyBorder="1" applyAlignment="1" applyProtection="1">
      <protection hidden="1"/>
    </xf>
    <xf numFmtId="1" fontId="14" fillId="21" borderId="28" xfId="5" applyNumberFormat="1" applyFont="1" applyFill="1" applyBorder="1" applyAlignment="1" applyProtection="1">
      <protection hidden="1"/>
    </xf>
    <xf numFmtId="0" fontId="78" fillId="18" borderId="8"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0" fontId="78" fillId="21" borderId="8" xfId="5" applyFont="1" applyFill="1" applyBorder="1" applyAlignment="1" applyProtection="1">
      <alignment horizontal="right" wrapText="1"/>
      <protection hidden="1"/>
    </xf>
    <xf numFmtId="0" fontId="78" fillId="21" borderId="5" xfId="5" applyFont="1" applyFill="1" applyBorder="1" applyAlignment="1" applyProtection="1">
      <alignment horizontal="right" wrapText="1"/>
      <protection hidden="1"/>
    </xf>
    <xf numFmtId="0" fontId="78" fillId="21" borderId="7" xfId="5" applyFont="1" applyFill="1" applyBorder="1" applyAlignment="1" applyProtection="1">
      <alignment horizontal="right" wrapText="1"/>
      <protection hidden="1"/>
    </xf>
    <xf numFmtId="0" fontId="14" fillId="18" borderId="31" xfId="5" applyFont="1" applyFill="1" applyBorder="1" applyAlignment="1" applyProtection="1">
      <alignment horizontal="right" vertical="top" wrapText="1"/>
      <protection hidden="1"/>
    </xf>
    <xf numFmtId="3" fontId="14" fillId="18" borderId="27" xfId="5" applyNumberFormat="1" applyFont="1" applyFill="1" applyBorder="1" applyAlignment="1" applyProtection="1">
      <protection hidden="1"/>
    </xf>
    <xf numFmtId="9" fontId="14" fillId="21" borderId="29" xfId="10" applyNumberFormat="1" applyFont="1" applyFill="1" applyBorder="1" applyProtection="1">
      <protection hidden="1"/>
    </xf>
    <xf numFmtId="9" fontId="78" fillId="21" borderId="30" xfId="10" applyFont="1" applyFill="1" applyBorder="1" applyAlignment="1" applyProtection="1">
      <protection hidden="1"/>
    </xf>
    <xf numFmtId="9" fontId="78" fillId="21" borderId="14" xfId="10" applyFont="1" applyFill="1" applyBorder="1" applyAlignment="1" applyProtection="1">
      <protection hidden="1"/>
    </xf>
    <xf numFmtId="9" fontId="79" fillId="21" borderId="14" xfId="10" applyFont="1" applyFill="1" applyBorder="1" applyAlignment="1" applyProtection="1">
      <protection hidden="1"/>
    </xf>
    <xf numFmtId="9" fontId="79" fillId="21" borderId="13" xfId="10" applyFont="1" applyFill="1" applyBorder="1" applyAlignment="1" applyProtection="1">
      <protection hidden="1"/>
    </xf>
    <xf numFmtId="9" fontId="78" fillId="21" borderId="13" xfId="10" applyFont="1" applyFill="1" applyBorder="1" applyAlignment="1" applyProtection="1">
      <protection hidden="1"/>
    </xf>
    <xf numFmtId="168" fontId="79" fillId="21" borderId="0" xfId="5" applyNumberFormat="1" applyFont="1" applyFill="1" applyBorder="1" applyAlignment="1" applyProtection="1">
      <alignment vertical="center"/>
      <protection hidden="1"/>
    </xf>
    <xf numFmtId="168" fontId="79" fillId="21" borderId="5" xfId="5" applyNumberFormat="1" applyFont="1" applyFill="1" applyBorder="1" applyAlignment="1" applyProtection="1">
      <alignment vertical="center"/>
      <protection hidden="1"/>
    </xf>
    <xf numFmtId="3" fontId="78" fillId="21" borderId="0" xfId="5" applyNumberFormat="1" applyFont="1" applyFill="1" applyAlignment="1" applyProtection="1">
      <alignment vertical="center"/>
      <protection hidden="1"/>
    </xf>
    <xf numFmtId="3" fontId="78" fillId="21" borderId="27" xfId="0" applyNumberFormat="1" applyFont="1" applyFill="1" applyBorder="1" applyAlignment="1" applyProtection="1">
      <protection hidden="1"/>
    </xf>
    <xf numFmtId="9" fontId="79" fillId="21" borderId="5" xfId="10" applyFont="1" applyFill="1" applyBorder="1" applyProtection="1">
      <protection hidden="1"/>
    </xf>
    <xf numFmtId="0" fontId="78" fillId="18" borderId="8"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0" fontId="78" fillId="21" borderId="5" xfId="5" applyFont="1" applyFill="1" applyBorder="1" applyAlignment="1" applyProtection="1">
      <alignment horizontal="right" wrapText="1"/>
      <protection hidden="1"/>
    </xf>
    <xf numFmtId="0" fontId="89" fillId="21" borderId="31" xfId="5" applyFont="1" applyFill="1" applyBorder="1" applyAlignment="1" applyProtection="1">
      <alignment horizontal="right" wrapText="1"/>
      <protection hidden="1"/>
    </xf>
    <xf numFmtId="0" fontId="78" fillId="18" borderId="8"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0" fontId="78" fillId="21" borderId="8" xfId="5" applyFont="1" applyFill="1" applyBorder="1" applyAlignment="1" applyProtection="1">
      <alignment horizontal="right" wrapText="1"/>
      <protection hidden="1"/>
    </xf>
    <xf numFmtId="0" fontId="78" fillId="21" borderId="5" xfId="5" applyFont="1" applyFill="1" applyBorder="1" applyAlignment="1" applyProtection="1">
      <alignment horizontal="right" wrapText="1"/>
      <protection hidden="1"/>
    </xf>
    <xf numFmtId="0" fontId="78" fillId="21" borderId="7" xfId="5" applyFont="1" applyFill="1" applyBorder="1" applyAlignment="1" applyProtection="1">
      <alignment horizontal="right" wrapText="1"/>
      <protection hidden="1"/>
    </xf>
    <xf numFmtId="0" fontId="14" fillId="18" borderId="32" xfId="5" applyFont="1" applyFill="1" applyBorder="1" applyAlignment="1" applyProtection="1">
      <alignment horizontal="right" vertical="top" wrapText="1"/>
      <protection hidden="1"/>
    </xf>
    <xf numFmtId="9" fontId="13" fillId="18" borderId="0" xfId="10" applyFont="1" applyFill="1" applyBorder="1" applyAlignment="1" applyProtection="1">
      <protection hidden="1"/>
    </xf>
    <xf numFmtId="169" fontId="72" fillId="18" borderId="0" xfId="5" applyNumberFormat="1" applyFont="1" applyFill="1" applyAlignment="1" applyProtection="1">
      <protection hidden="1"/>
    </xf>
    <xf numFmtId="3" fontId="78" fillId="21" borderId="8" xfId="0" applyNumberFormat="1" applyFont="1" applyFill="1" applyBorder="1" applyAlignment="1" applyProtection="1">
      <protection hidden="1"/>
    </xf>
    <xf numFmtId="9" fontId="78" fillId="21" borderId="5" xfId="10" applyFont="1" applyFill="1" applyBorder="1" applyProtection="1">
      <protection hidden="1"/>
    </xf>
    <xf numFmtId="0" fontId="78" fillId="21" borderId="28" xfId="0" applyFont="1" applyFill="1" applyBorder="1" applyAlignment="1" applyProtection="1">
      <protection hidden="1"/>
    </xf>
    <xf numFmtId="49" fontId="78" fillId="18" borderId="27" xfId="5" applyNumberFormat="1" applyFont="1" applyFill="1" applyBorder="1" applyAlignment="1" applyProtection="1">
      <alignment horizontal="right" vertical="top"/>
      <protection hidden="1"/>
    </xf>
    <xf numFmtId="49" fontId="78" fillId="18" borderId="27" xfId="5" applyNumberFormat="1" applyFont="1" applyFill="1" applyBorder="1" applyAlignment="1" applyProtection="1">
      <alignment horizontal="left" wrapText="1"/>
      <protection hidden="1"/>
    </xf>
    <xf numFmtId="0" fontId="78" fillId="18" borderId="7" xfId="5" applyFont="1" applyFill="1" applyBorder="1" applyAlignment="1" applyProtection="1">
      <alignment horizontal="right"/>
      <protection hidden="1"/>
    </xf>
    <xf numFmtId="3" fontId="74" fillId="18" borderId="0" xfId="5" applyNumberFormat="1" applyFont="1" applyFill="1" applyProtection="1">
      <protection hidden="1"/>
    </xf>
    <xf numFmtId="3" fontId="69" fillId="21" borderId="0" xfId="40" applyNumberFormat="1" applyFont="1" applyFill="1" applyAlignment="1" applyProtection="1">
      <protection hidden="1"/>
    </xf>
    <xf numFmtId="0" fontId="80" fillId="18" borderId="0" xfId="5" applyFont="1" applyFill="1" applyAlignment="1" applyProtection="1">
      <alignment horizontal="left"/>
      <protection hidden="1"/>
    </xf>
    <xf numFmtId="175" fontId="72" fillId="18" borderId="0" xfId="5" applyNumberFormat="1" applyFont="1" applyFill="1" applyAlignment="1" applyProtection="1">
      <protection hidden="1"/>
    </xf>
    <xf numFmtId="0" fontId="78" fillId="18" borderId="8" xfId="5" applyFont="1" applyFill="1" applyBorder="1" applyAlignment="1" applyProtection="1">
      <alignment horizontal="right"/>
      <protection hidden="1"/>
    </xf>
    <xf numFmtId="0" fontId="78" fillId="21" borderId="10" xfId="5" applyFont="1" applyFill="1" applyBorder="1" applyAlignment="1" applyProtection="1">
      <alignment horizontal="right" wrapText="1"/>
      <protection hidden="1"/>
    </xf>
    <xf numFmtId="0" fontId="78" fillId="21" borderId="0" xfId="5" applyFont="1" applyFill="1" applyBorder="1" applyAlignment="1" applyProtection="1">
      <alignment horizontal="right" wrapText="1"/>
      <protection hidden="1"/>
    </xf>
    <xf numFmtId="0" fontId="78" fillId="21" borderId="9" xfId="5" applyFont="1" applyFill="1" applyBorder="1" applyAlignment="1" applyProtection="1">
      <alignment horizontal="right" wrapText="1"/>
      <protection hidden="1"/>
    </xf>
    <xf numFmtId="1" fontId="78" fillId="21" borderId="27" xfId="5" applyNumberFormat="1" applyFont="1" applyFill="1" applyBorder="1" applyAlignment="1" applyProtection="1">
      <protection hidden="1"/>
    </xf>
    <xf numFmtId="9" fontId="78" fillId="18" borderId="8" xfId="10" applyFont="1" applyFill="1" applyBorder="1" applyAlignment="1" applyProtection="1">
      <alignment horizontal="right"/>
      <protection hidden="1"/>
    </xf>
    <xf numFmtId="9" fontId="78" fillId="18" borderId="7" xfId="10" applyFont="1" applyFill="1" applyBorder="1" applyAlignment="1" applyProtection="1">
      <alignment horizontal="right"/>
      <protection hidden="1"/>
    </xf>
    <xf numFmtId="0" fontId="75" fillId="18" borderId="0" xfId="5" applyFont="1" applyFill="1" applyBorder="1" applyAlignment="1" applyProtection="1">
      <protection hidden="1"/>
    </xf>
    <xf numFmtId="0" fontId="14" fillId="21" borderId="28" xfId="5" applyFont="1" applyFill="1" applyBorder="1" applyProtection="1">
      <protection hidden="1"/>
    </xf>
    <xf numFmtId="0" fontId="78" fillId="21" borderId="28" xfId="0" applyFont="1" applyFill="1" applyBorder="1" applyAlignment="1">
      <alignment wrapText="1"/>
    </xf>
    <xf numFmtId="3" fontId="82" fillId="21" borderId="28" xfId="0" applyNumberFormat="1" applyFont="1" applyFill="1" applyBorder="1" applyAlignment="1" applyProtection="1">
      <protection hidden="1"/>
    </xf>
    <xf numFmtId="0" fontId="67" fillId="21" borderId="28" xfId="5" applyFont="1" applyFill="1" applyBorder="1" applyAlignment="1" applyProtection="1">
      <protection hidden="1"/>
    </xf>
    <xf numFmtId="0" fontId="78" fillId="18" borderId="0" xfId="0" applyFont="1" applyFill="1" applyBorder="1" applyAlignment="1" applyProtection="1">
      <alignment horizontal="left"/>
      <protection hidden="1"/>
    </xf>
    <xf numFmtId="0" fontId="78" fillId="18" borderId="8"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3" fontId="78" fillId="21" borderId="27" xfId="5" applyNumberFormat="1" applyFont="1" applyFill="1" applyBorder="1" applyAlignment="1" applyProtection="1">
      <protection hidden="1"/>
    </xf>
    <xf numFmtId="1" fontId="78" fillId="21" borderId="29" xfId="5" applyNumberFormat="1" applyFont="1" applyFill="1" applyBorder="1" applyAlignment="1" applyProtection="1">
      <alignment vertical="center"/>
      <protection hidden="1"/>
    </xf>
    <xf numFmtId="9" fontId="78" fillId="21" borderId="27" xfId="10" applyFont="1" applyFill="1" applyBorder="1" applyAlignment="1" applyProtection="1">
      <protection hidden="1"/>
    </xf>
    <xf numFmtId="9" fontId="79" fillId="21" borderId="10" xfId="10" applyFont="1" applyFill="1" applyBorder="1" applyAlignment="1" applyProtection="1">
      <alignment vertical="center"/>
      <protection hidden="1"/>
    </xf>
    <xf numFmtId="3" fontId="79" fillId="21" borderId="0" xfId="5" applyNumberFormat="1" applyFont="1" applyFill="1" applyBorder="1" applyAlignment="1" applyProtection="1">
      <alignment horizontal="right" vertical="center"/>
      <protection hidden="1"/>
    </xf>
    <xf numFmtId="9" fontId="79" fillId="21" borderId="8" xfId="10" applyFont="1" applyFill="1" applyBorder="1" applyAlignment="1" applyProtection="1">
      <alignment vertical="center"/>
      <protection hidden="1"/>
    </xf>
    <xf numFmtId="3" fontId="79" fillId="21" borderId="5" xfId="5" applyNumberFormat="1" applyFont="1" applyFill="1" applyBorder="1" applyAlignment="1" applyProtection="1">
      <alignment horizontal="right" vertical="center"/>
      <protection hidden="1"/>
    </xf>
    <xf numFmtId="1" fontId="78" fillId="21" borderId="10" xfId="10" applyNumberFormat="1" applyFont="1" applyFill="1" applyBorder="1" applyAlignment="1" applyProtection="1">
      <alignment vertical="center"/>
      <protection hidden="1"/>
    </xf>
    <xf numFmtId="1" fontId="78" fillId="21" borderId="9" xfId="10" applyNumberFormat="1" applyFont="1" applyFill="1" applyBorder="1" applyAlignment="1" applyProtection="1">
      <alignment vertical="center"/>
      <protection hidden="1"/>
    </xf>
    <xf numFmtId="9" fontId="78" fillId="21" borderId="8" xfId="10" applyFont="1" applyFill="1" applyBorder="1" applyAlignment="1" applyProtection="1">
      <alignment vertical="center"/>
      <protection hidden="1"/>
    </xf>
    <xf numFmtId="9" fontId="78" fillId="21" borderId="7" xfId="10" applyFont="1" applyFill="1" applyBorder="1" applyAlignment="1" applyProtection="1">
      <alignment vertical="center"/>
      <protection hidden="1"/>
    </xf>
    <xf numFmtId="9" fontId="78" fillId="21" borderId="8" xfId="10" applyFont="1" applyFill="1" applyBorder="1" applyAlignment="1" applyProtection="1">
      <protection hidden="1"/>
    </xf>
    <xf numFmtId="0" fontId="78" fillId="21" borderId="29" xfId="5" applyFont="1" applyFill="1" applyBorder="1" applyAlignment="1" applyProtection="1">
      <alignment vertical="center"/>
      <protection hidden="1"/>
    </xf>
    <xf numFmtId="168" fontId="79" fillId="21" borderId="7" xfId="5" applyNumberFormat="1" applyFont="1" applyFill="1" applyBorder="1" applyAlignment="1" applyProtection="1">
      <alignment vertical="center"/>
      <protection hidden="1"/>
    </xf>
    <xf numFmtId="3" fontId="78" fillId="21" borderId="28" xfId="5" applyNumberFormat="1" applyFont="1" applyFill="1" applyBorder="1" applyAlignment="1" applyProtection="1">
      <alignment horizontal="right" vertical="center"/>
      <protection hidden="1"/>
    </xf>
    <xf numFmtId="3" fontId="78" fillId="21" borderId="7" xfId="5" applyNumberFormat="1" applyFont="1" applyFill="1" applyBorder="1" applyAlignment="1" applyProtection="1">
      <alignment horizontal="right" vertical="center"/>
      <protection hidden="1"/>
    </xf>
    <xf numFmtId="0" fontId="78" fillId="21" borderId="8" xfId="5" applyFont="1" applyFill="1" applyBorder="1" applyAlignment="1" applyProtection="1">
      <alignment horizontal="right" wrapText="1"/>
      <protection hidden="1"/>
    </xf>
    <xf numFmtId="0" fontId="78" fillId="21" borderId="5" xfId="5" applyFont="1" applyFill="1" applyBorder="1" applyAlignment="1" applyProtection="1">
      <alignment horizontal="right" wrapText="1"/>
      <protection hidden="1"/>
    </xf>
    <xf numFmtId="0" fontId="78" fillId="21" borderId="7" xfId="5" applyFont="1" applyFill="1" applyBorder="1" applyAlignment="1" applyProtection="1">
      <alignment horizontal="right" wrapText="1"/>
      <protection hidden="1"/>
    </xf>
    <xf numFmtId="0" fontId="79" fillId="21" borderId="27" xfId="5" applyFont="1" applyFill="1" applyBorder="1" applyAlignment="1" applyProtection="1">
      <protection hidden="1"/>
    </xf>
    <xf numFmtId="0" fontId="78" fillId="21" borderId="29" xfId="5" applyFont="1" applyFill="1" applyBorder="1" applyAlignment="1" applyProtection="1">
      <protection hidden="1"/>
    </xf>
    <xf numFmtId="167" fontId="78" fillId="21" borderId="10" xfId="40" applyNumberFormat="1" applyFont="1" applyFill="1" applyBorder="1" applyAlignment="1" applyProtection="1">
      <alignment horizontal="right"/>
      <protection hidden="1"/>
    </xf>
    <xf numFmtId="167" fontId="78" fillId="21" borderId="0" xfId="40" applyNumberFormat="1" applyFont="1" applyFill="1" applyBorder="1" applyAlignment="1" applyProtection="1">
      <alignment horizontal="right"/>
      <protection hidden="1"/>
    </xf>
    <xf numFmtId="167" fontId="78" fillId="21" borderId="9" xfId="40" applyNumberFormat="1" applyFont="1" applyFill="1" applyBorder="1" applyAlignment="1" applyProtection="1">
      <alignment horizontal="right"/>
      <protection hidden="1"/>
    </xf>
    <xf numFmtId="167" fontId="78" fillId="21" borderId="8" xfId="40" applyNumberFormat="1" applyFont="1" applyFill="1" applyBorder="1" applyAlignment="1" applyProtection="1">
      <alignment horizontal="right"/>
      <protection hidden="1"/>
    </xf>
    <xf numFmtId="167" fontId="78" fillId="21" borderId="5" xfId="40" applyNumberFormat="1" applyFont="1" applyFill="1" applyBorder="1" applyAlignment="1" applyProtection="1">
      <alignment horizontal="right"/>
      <protection hidden="1"/>
    </xf>
    <xf numFmtId="2" fontId="72" fillId="21" borderId="0" xfId="5" applyNumberFormat="1" applyFont="1" applyFill="1" applyAlignment="1" applyProtection="1">
      <protection hidden="1"/>
    </xf>
    <xf numFmtId="0" fontId="78" fillId="21" borderId="10" xfId="40" applyFont="1" applyFill="1" applyBorder="1" applyAlignment="1" applyProtection="1">
      <protection hidden="1"/>
    </xf>
    <xf numFmtId="1" fontId="78" fillId="21" borderId="27" xfId="40" applyNumberFormat="1" applyFont="1" applyFill="1" applyBorder="1" applyAlignment="1" applyProtection="1">
      <alignment horizontal="right"/>
      <protection hidden="1"/>
    </xf>
    <xf numFmtId="1" fontId="78" fillId="21" borderId="28" xfId="40" applyNumberFormat="1" applyFont="1" applyFill="1" applyBorder="1" applyAlignment="1" applyProtection="1">
      <alignment horizontal="right"/>
      <protection hidden="1"/>
    </xf>
    <xf numFmtId="1" fontId="78" fillId="21" borderId="29" xfId="40" applyNumberFormat="1" applyFont="1" applyFill="1" applyBorder="1" applyAlignment="1" applyProtection="1">
      <alignment horizontal="right"/>
      <protection hidden="1"/>
    </xf>
    <xf numFmtId="1" fontId="78" fillId="21" borderId="10" xfId="40" applyNumberFormat="1" applyFont="1" applyFill="1" applyBorder="1" applyAlignment="1" applyProtection="1">
      <alignment horizontal="right"/>
      <protection hidden="1"/>
    </xf>
    <xf numFmtId="1" fontId="78" fillId="21" borderId="0" xfId="40" applyNumberFormat="1" applyFont="1" applyFill="1" applyBorder="1" applyAlignment="1" applyProtection="1">
      <alignment horizontal="right"/>
      <protection hidden="1"/>
    </xf>
    <xf numFmtId="1" fontId="78" fillId="21" borderId="9" xfId="40" applyNumberFormat="1" applyFont="1" applyFill="1" applyBorder="1" applyAlignment="1" applyProtection="1">
      <alignment horizontal="right"/>
      <protection hidden="1"/>
    </xf>
    <xf numFmtId="0" fontId="79" fillId="21" borderId="0" xfId="40" applyFont="1" applyFill="1" applyBorder="1" applyAlignment="1" applyProtection="1">
      <alignment horizontal="left"/>
      <protection hidden="1"/>
    </xf>
    <xf numFmtId="0" fontId="78" fillId="21" borderId="0" xfId="40" applyFont="1" applyFill="1" applyBorder="1" applyAlignment="1" applyProtection="1">
      <alignment horizontal="left"/>
      <protection hidden="1"/>
    </xf>
    <xf numFmtId="0" fontId="78" fillId="21" borderId="8" xfId="5" applyFont="1" applyFill="1" applyBorder="1" applyAlignment="1" applyProtection="1">
      <alignment wrapText="1"/>
      <protection hidden="1"/>
    </xf>
    <xf numFmtId="167" fontId="78" fillId="21" borderId="0" xfId="5" applyNumberFormat="1" applyFont="1" applyFill="1" applyBorder="1" applyAlignment="1" applyProtection="1">
      <alignment horizontal="right"/>
      <protection hidden="1"/>
    </xf>
    <xf numFmtId="0" fontId="78" fillId="18" borderId="27" xfId="5" applyFont="1" applyFill="1" applyBorder="1" applyAlignment="1" applyProtection="1">
      <alignment horizontal="right" wrapText="1"/>
      <protection hidden="1"/>
    </xf>
    <xf numFmtId="0" fontId="78" fillId="18" borderId="29" xfId="5" applyFont="1" applyFill="1" applyBorder="1" applyAlignment="1" applyProtection="1">
      <alignment horizontal="right" wrapText="1"/>
      <protection hidden="1"/>
    </xf>
    <xf numFmtId="3" fontId="78" fillId="18" borderId="27" xfId="5" applyNumberFormat="1" applyFont="1" applyFill="1" applyBorder="1" applyAlignment="1" applyProtection="1">
      <protection hidden="1"/>
    </xf>
    <xf numFmtId="0" fontId="78" fillId="18" borderId="28" xfId="5" applyFont="1" applyFill="1" applyBorder="1" applyAlignment="1" applyProtection="1">
      <alignment vertical="center"/>
      <protection hidden="1"/>
    </xf>
    <xf numFmtId="0" fontId="78" fillId="18" borderId="29" xfId="5" applyFont="1" applyFill="1" applyBorder="1" applyAlignment="1" applyProtection="1">
      <alignment vertical="center"/>
      <protection hidden="1"/>
    </xf>
    <xf numFmtId="167" fontId="78" fillId="21" borderId="28" xfId="5" applyNumberFormat="1" applyFont="1" applyFill="1" applyBorder="1" applyAlignment="1" applyProtection="1">
      <alignment vertical="center"/>
      <protection hidden="1"/>
    </xf>
    <xf numFmtId="0" fontId="78" fillId="18" borderId="17" xfId="5" quotePrefix="1" applyNumberFormat="1" applyFont="1" applyFill="1" applyBorder="1" applyAlignment="1" applyProtection="1">
      <alignment horizontal="right" wrapText="1"/>
      <protection hidden="1"/>
    </xf>
    <xf numFmtId="0" fontId="78" fillId="21" borderId="10" xfId="40" applyFont="1" applyFill="1" applyBorder="1" applyAlignment="1" applyProtection="1">
      <alignment horizontal="left" indent="1"/>
      <protection hidden="1"/>
    </xf>
    <xf numFmtId="0" fontId="79" fillId="21" borderId="0" xfId="0" applyFont="1" applyFill="1" applyBorder="1" applyAlignment="1" applyProtection="1">
      <alignment horizontal="left"/>
      <protection hidden="1"/>
    </xf>
    <xf numFmtId="0" fontId="78" fillId="21" borderId="0" xfId="0" applyFont="1" applyFill="1" applyBorder="1" applyAlignment="1" applyProtection="1">
      <alignment horizontal="left"/>
      <protection hidden="1"/>
    </xf>
    <xf numFmtId="49" fontId="78" fillId="21" borderId="0" xfId="5" applyNumberFormat="1" applyFont="1" applyFill="1" applyBorder="1" applyAlignment="1" applyProtection="1">
      <alignment horizontal="right" vertical="top"/>
      <protection hidden="1"/>
    </xf>
    <xf numFmtId="1" fontId="79" fillId="21" borderId="0" xfId="40" applyNumberFormat="1" applyFont="1" applyFill="1" applyBorder="1" applyAlignment="1" applyProtection="1">
      <alignment horizontal="right"/>
      <protection hidden="1"/>
    </xf>
    <xf numFmtId="0" fontId="78" fillId="21" borderId="8" xfId="40" applyFont="1" applyFill="1" applyBorder="1" applyAlignment="1" applyProtection="1">
      <alignment horizontal="left"/>
      <protection hidden="1"/>
    </xf>
    <xf numFmtId="1" fontId="78" fillId="21" borderId="8" xfId="40" applyNumberFormat="1" applyFont="1" applyFill="1" applyBorder="1" applyAlignment="1" applyProtection="1">
      <alignment horizontal="right"/>
      <protection hidden="1"/>
    </xf>
    <xf numFmtId="1" fontId="78" fillId="21" borderId="5" xfId="40" applyNumberFormat="1" applyFont="1" applyFill="1" applyBorder="1" applyAlignment="1" applyProtection="1">
      <alignment horizontal="right"/>
      <protection hidden="1"/>
    </xf>
    <xf numFmtId="1" fontId="78" fillId="21" borderId="7" xfId="40" applyNumberFormat="1" applyFont="1" applyFill="1" applyBorder="1" applyAlignment="1" applyProtection="1">
      <alignment horizontal="right"/>
      <protection hidden="1"/>
    </xf>
    <xf numFmtId="0" fontId="12" fillId="21" borderId="0" xfId="0" applyFont="1" applyFill="1"/>
    <xf numFmtId="1" fontId="78" fillId="18" borderId="0" xfId="10" applyNumberFormat="1" applyFont="1" applyFill="1" applyBorder="1" applyAlignment="1" applyProtection="1">
      <alignment vertical="center"/>
      <protection hidden="1"/>
    </xf>
    <xf numFmtId="9" fontId="78" fillId="18" borderId="28" xfId="10" applyFont="1" applyFill="1" applyBorder="1" applyAlignment="1" applyProtection="1">
      <protection hidden="1"/>
    </xf>
    <xf numFmtId="3" fontId="78" fillId="21" borderId="29" xfId="5" applyNumberFormat="1" applyFont="1" applyFill="1" applyBorder="1" applyAlignment="1" applyProtection="1">
      <alignment vertical="center"/>
      <protection hidden="1"/>
    </xf>
    <xf numFmtId="9" fontId="78" fillId="21" borderId="29" xfId="10" applyFont="1" applyFill="1" applyBorder="1" applyAlignment="1" applyProtection="1">
      <protection hidden="1"/>
    </xf>
    <xf numFmtId="9" fontId="78" fillId="21" borderId="0" xfId="10" applyFont="1" applyFill="1" applyBorder="1" applyAlignment="1" applyProtection="1">
      <alignment horizontal="right"/>
      <protection hidden="1"/>
    </xf>
    <xf numFmtId="9" fontId="79" fillId="21" borderId="0" xfId="10" applyFont="1" applyFill="1" applyBorder="1" applyAlignment="1" applyProtection="1">
      <alignment horizontal="right"/>
      <protection hidden="1"/>
    </xf>
    <xf numFmtId="167" fontId="78" fillId="18" borderId="28" xfId="5" applyNumberFormat="1" applyFont="1" applyFill="1" applyBorder="1" applyAlignment="1" applyProtection="1">
      <alignment vertical="center"/>
      <protection hidden="1"/>
    </xf>
    <xf numFmtId="0" fontId="14" fillId="36" borderId="0" xfId="5" applyFont="1" applyFill="1" applyProtection="1">
      <protection hidden="1"/>
    </xf>
    <xf numFmtId="167" fontId="78" fillId="21" borderId="27" xfId="40" applyNumberFormat="1" applyFont="1" applyFill="1" applyBorder="1" applyAlignment="1" applyProtection="1">
      <alignment horizontal="right"/>
      <protection hidden="1"/>
    </xf>
    <xf numFmtId="167" fontId="78" fillId="21" borderId="28" xfId="40" applyNumberFormat="1" applyFont="1" applyFill="1" applyBorder="1" applyAlignment="1" applyProtection="1">
      <alignment horizontal="right"/>
      <protection hidden="1"/>
    </xf>
    <xf numFmtId="167" fontId="78" fillId="21" borderId="29" xfId="40" applyNumberFormat="1" applyFont="1" applyFill="1" applyBorder="1" applyAlignment="1" applyProtection="1">
      <alignment horizontal="right"/>
      <protection hidden="1"/>
    </xf>
    <xf numFmtId="0" fontId="94" fillId="18" borderId="10" xfId="5" applyFont="1" applyFill="1" applyBorder="1" applyAlignment="1" applyProtection="1">
      <alignment vertical="center"/>
      <protection hidden="1"/>
    </xf>
    <xf numFmtId="0" fontId="94" fillId="21" borderId="10" xfId="5" applyFont="1" applyFill="1" applyBorder="1" applyAlignment="1" applyProtection="1">
      <alignment horizontal="right"/>
      <protection hidden="1"/>
    </xf>
    <xf numFmtId="0" fontId="94" fillId="21" borderId="0" xfId="5" applyFont="1" applyFill="1" applyBorder="1" applyAlignment="1" applyProtection="1">
      <alignment horizontal="right"/>
      <protection hidden="1"/>
    </xf>
    <xf numFmtId="0" fontId="94" fillId="21" borderId="0" xfId="5" applyFont="1" applyFill="1" applyBorder="1" applyAlignment="1" applyProtection="1">
      <protection hidden="1"/>
    </xf>
    <xf numFmtId="1" fontId="94" fillId="21" borderId="0" xfId="5" applyNumberFormat="1" applyFont="1" applyFill="1" applyBorder="1" applyAlignment="1" applyProtection="1">
      <protection hidden="1"/>
    </xf>
    <xf numFmtId="0" fontId="94" fillId="21" borderId="0" xfId="5" applyFont="1" applyFill="1" applyBorder="1" applyAlignment="1" applyProtection="1">
      <alignment vertical="center"/>
      <protection hidden="1"/>
    </xf>
    <xf numFmtId="9" fontId="94" fillId="21" borderId="10" xfId="10" applyFont="1" applyFill="1" applyBorder="1" applyProtection="1">
      <protection hidden="1"/>
    </xf>
    <xf numFmtId="9" fontId="94" fillId="21" borderId="9" xfId="10" applyFont="1" applyFill="1" applyBorder="1" applyProtection="1">
      <protection hidden="1"/>
    </xf>
    <xf numFmtId="9" fontId="94" fillId="21" borderId="9" xfId="10" applyFont="1" applyFill="1" applyBorder="1" applyAlignment="1" applyProtection="1">
      <alignment vertical="center"/>
      <protection hidden="1"/>
    </xf>
    <xf numFmtId="3" fontId="94" fillId="21" borderId="10" xfId="5" applyNumberFormat="1" applyFont="1" applyFill="1" applyBorder="1" applyAlignment="1" applyProtection="1">
      <alignment horizontal="right" vertical="center"/>
      <protection hidden="1"/>
    </xf>
    <xf numFmtId="3" fontId="94" fillId="21" borderId="0" xfId="5" applyNumberFormat="1" applyFont="1" applyFill="1" applyBorder="1" applyAlignment="1" applyProtection="1">
      <alignment horizontal="right" vertical="center"/>
      <protection hidden="1"/>
    </xf>
    <xf numFmtId="0" fontId="93" fillId="18" borderId="0" xfId="5" applyFont="1" applyFill="1" applyAlignment="1" applyProtection="1">
      <protection hidden="1"/>
    </xf>
    <xf numFmtId="2" fontId="93" fillId="18" borderId="0" xfId="5" applyNumberFormat="1" applyFont="1" applyFill="1" applyAlignment="1" applyProtection="1">
      <protection hidden="1"/>
    </xf>
    <xf numFmtId="0" fontId="94" fillId="18" borderId="0" xfId="5" applyFont="1" applyFill="1" applyBorder="1" applyAlignment="1" applyProtection="1">
      <alignment horizontal="right"/>
      <protection hidden="1"/>
    </xf>
    <xf numFmtId="0" fontId="94" fillId="18" borderId="0" xfId="5" applyFont="1" applyFill="1" applyBorder="1" applyAlignment="1" applyProtection="1">
      <protection hidden="1"/>
    </xf>
    <xf numFmtId="1" fontId="94" fillId="18" borderId="0" xfId="5" applyNumberFormat="1" applyFont="1" applyFill="1" applyBorder="1" applyAlignment="1" applyProtection="1">
      <protection hidden="1"/>
    </xf>
    <xf numFmtId="0" fontId="94" fillId="18" borderId="0" xfId="5" applyFont="1" applyFill="1" applyBorder="1" applyAlignment="1" applyProtection="1">
      <alignment vertical="center"/>
      <protection hidden="1"/>
    </xf>
    <xf numFmtId="9" fontId="94" fillId="18" borderId="10" xfId="10" applyFont="1" applyFill="1" applyBorder="1" applyAlignment="1" applyProtection="1">
      <alignment vertical="center"/>
      <protection hidden="1"/>
    </xf>
    <xf numFmtId="9" fontId="94" fillId="18" borderId="9" xfId="10" applyFont="1" applyFill="1" applyBorder="1" applyAlignment="1" applyProtection="1">
      <alignment vertical="center"/>
      <protection hidden="1"/>
    </xf>
    <xf numFmtId="3" fontId="94" fillId="18" borderId="0" xfId="5" applyNumberFormat="1" applyFont="1" applyFill="1" applyBorder="1" applyAlignment="1" applyProtection="1">
      <alignment horizontal="right" vertical="center"/>
      <protection hidden="1"/>
    </xf>
    <xf numFmtId="9" fontId="94" fillId="18" borderId="10" xfId="10" applyFont="1" applyFill="1" applyBorder="1" applyAlignment="1" applyProtection="1">
      <protection hidden="1"/>
    </xf>
    <xf numFmtId="0" fontId="94" fillId="18" borderId="9" xfId="5" applyFont="1" applyFill="1" applyBorder="1" applyAlignment="1" applyProtection="1">
      <alignment vertical="center"/>
      <protection hidden="1"/>
    </xf>
    <xf numFmtId="9" fontId="94" fillId="21" borderId="0" xfId="10" applyFont="1" applyFill="1" applyBorder="1" applyProtection="1">
      <protection hidden="1"/>
    </xf>
    <xf numFmtId="0" fontId="94" fillId="18" borderId="14" xfId="5" applyFont="1" applyFill="1" applyBorder="1" applyAlignment="1" applyProtection="1">
      <alignment vertical="center"/>
      <protection hidden="1"/>
    </xf>
    <xf numFmtId="0" fontId="94" fillId="21" borderId="0" xfId="5" applyFont="1" applyFill="1" applyBorder="1" applyAlignment="1" applyProtection="1">
      <alignment horizontal="right" vertical="center"/>
      <protection hidden="1"/>
    </xf>
    <xf numFmtId="1" fontId="94" fillId="21" borderId="0" xfId="5" applyNumberFormat="1" applyFont="1" applyFill="1" applyBorder="1" applyAlignment="1" applyProtection="1">
      <alignment vertical="center"/>
      <protection hidden="1"/>
    </xf>
    <xf numFmtId="9" fontId="94" fillId="21" borderId="14" xfId="10" applyFont="1" applyFill="1" applyBorder="1" applyAlignment="1" applyProtection="1">
      <protection hidden="1"/>
    </xf>
    <xf numFmtId="2" fontId="93" fillId="18" borderId="0" xfId="10" applyNumberFormat="1" applyFont="1" applyFill="1" applyBorder="1" applyAlignment="1" applyProtection="1">
      <protection hidden="1"/>
    </xf>
    <xf numFmtId="9" fontId="94" fillId="21" borderId="14" xfId="10" applyFont="1" applyFill="1" applyBorder="1" applyAlignment="1" applyProtection="1">
      <alignment vertical="center"/>
    </xf>
    <xf numFmtId="0" fontId="93" fillId="18" borderId="0" xfId="5" applyFont="1" applyFill="1" applyBorder="1" applyAlignment="1" applyProtection="1">
      <protection hidden="1"/>
    </xf>
    <xf numFmtId="1" fontId="94" fillId="21" borderId="10" xfId="5" applyNumberFormat="1" applyFont="1" applyFill="1" applyBorder="1" applyAlignment="1" applyProtection="1">
      <alignment horizontal="right" vertical="center"/>
      <protection hidden="1"/>
    </xf>
    <xf numFmtId="1" fontId="94" fillId="21" borderId="0" xfId="5" applyNumberFormat="1" applyFont="1" applyFill="1" applyBorder="1" applyAlignment="1" applyProtection="1">
      <alignment horizontal="right" vertical="center"/>
      <protection hidden="1"/>
    </xf>
    <xf numFmtId="0" fontId="94" fillId="18" borderId="0" xfId="5" applyFont="1" applyFill="1" applyBorder="1" applyAlignment="1" applyProtection="1">
      <alignment horizontal="right" vertical="center"/>
      <protection hidden="1"/>
    </xf>
    <xf numFmtId="1" fontId="94" fillId="18" borderId="0" xfId="5" applyNumberFormat="1" applyFont="1" applyFill="1" applyBorder="1" applyAlignment="1" applyProtection="1">
      <alignment vertical="center"/>
      <protection hidden="1"/>
    </xf>
    <xf numFmtId="2" fontId="95" fillId="18" borderId="0" xfId="5" applyNumberFormat="1" applyFont="1" applyFill="1" applyAlignment="1" applyProtection="1">
      <protection hidden="1"/>
    </xf>
    <xf numFmtId="0" fontId="94" fillId="21" borderId="10" xfId="5" applyFont="1" applyFill="1" applyBorder="1" applyAlignment="1" applyProtection="1">
      <alignment vertical="center"/>
      <protection hidden="1"/>
    </xf>
    <xf numFmtId="9" fontId="94" fillId="21" borderId="10" xfId="10" applyFont="1" applyFill="1" applyBorder="1" applyAlignment="1" applyProtection="1">
      <alignment vertical="center"/>
      <protection hidden="1"/>
    </xf>
    <xf numFmtId="9" fontId="94" fillId="21" borderId="10" xfId="10" applyFont="1" applyFill="1" applyBorder="1" applyAlignment="1" applyProtection="1">
      <protection hidden="1"/>
    </xf>
    <xf numFmtId="0" fontId="78" fillId="21" borderId="3" xfId="6" applyFont="1" applyFill="1" applyBorder="1" applyAlignment="1" applyProtection="1">
      <alignment horizontal="right" wrapText="1"/>
      <protection hidden="1"/>
    </xf>
    <xf numFmtId="0" fontId="78" fillId="21" borderId="11" xfId="7" applyFont="1" applyFill="1" applyBorder="1" applyAlignment="1" applyProtection="1">
      <alignment horizontal="right" wrapText="1"/>
      <protection hidden="1"/>
    </xf>
    <xf numFmtId="0" fontId="78" fillId="21" borderId="3" xfId="7" applyFont="1" applyFill="1" applyBorder="1" applyAlignment="1" applyProtection="1">
      <alignment horizontal="right" wrapText="1"/>
      <protection hidden="1"/>
    </xf>
    <xf numFmtId="0" fontId="78" fillId="21" borderId="16" xfId="7" applyFont="1" applyFill="1" applyBorder="1" applyAlignment="1" applyProtection="1">
      <alignment horizontal="right" wrapText="1"/>
      <protection hidden="1"/>
    </xf>
    <xf numFmtId="168" fontId="78" fillId="21" borderId="0" xfId="6" applyNumberFormat="1" applyFont="1" applyFill="1" applyBorder="1" applyAlignment="1" applyProtection="1">
      <alignment horizontal="right" vertical="center"/>
      <protection hidden="1"/>
    </xf>
    <xf numFmtId="168" fontId="78" fillId="21" borderId="9" xfId="6" applyNumberFormat="1" applyFont="1" applyFill="1" applyBorder="1" applyAlignment="1" applyProtection="1">
      <alignment horizontal="right" vertical="center"/>
      <protection hidden="1"/>
    </xf>
    <xf numFmtId="168" fontId="78" fillId="21" borderId="12" xfId="6" applyNumberFormat="1" applyFont="1" applyFill="1" applyBorder="1" applyAlignment="1" applyProtection="1">
      <alignment horizontal="right" vertical="center"/>
      <protection hidden="1"/>
    </xf>
    <xf numFmtId="168" fontId="78" fillId="21" borderId="28" xfId="6" applyNumberFormat="1" applyFont="1" applyFill="1" applyBorder="1" applyAlignment="1" applyProtection="1">
      <alignment horizontal="right" vertical="center"/>
      <protection hidden="1"/>
    </xf>
    <xf numFmtId="168" fontId="78" fillId="21" borderId="6" xfId="6" applyNumberFormat="1" applyFont="1" applyFill="1" applyBorder="1" applyAlignment="1" applyProtection="1">
      <alignment horizontal="right" vertical="center"/>
      <protection hidden="1"/>
    </xf>
    <xf numFmtId="168" fontId="78" fillId="21" borderId="10" xfId="6" applyNumberFormat="1" applyFont="1" applyFill="1" applyBorder="1" applyAlignment="1" applyProtection="1">
      <alignment horizontal="right" vertical="center"/>
      <protection hidden="1"/>
    </xf>
    <xf numFmtId="168" fontId="79" fillId="21" borderId="3" xfId="6" applyNumberFormat="1" applyFont="1" applyFill="1" applyBorder="1" applyAlignment="1" applyProtection="1">
      <alignment horizontal="right" vertical="center"/>
      <protection hidden="1"/>
    </xf>
    <xf numFmtId="168" fontId="79" fillId="21" borderId="16" xfId="6" applyNumberFormat="1" applyFont="1" applyFill="1" applyBorder="1" applyAlignment="1" applyProtection="1">
      <alignment horizontal="right" vertical="center"/>
      <protection hidden="1"/>
    </xf>
    <xf numFmtId="168" fontId="79" fillId="21" borderId="11" xfId="6" applyNumberFormat="1" applyFont="1" applyFill="1" applyBorder="1" applyAlignment="1" applyProtection="1">
      <alignment horizontal="right" vertical="center"/>
      <protection hidden="1"/>
    </xf>
    <xf numFmtId="0" fontId="14" fillId="21" borderId="0" xfId="5" applyFont="1" applyFill="1" applyBorder="1" applyAlignment="1" applyProtection="1">
      <alignment horizontal="right" vertical="top" wrapText="1"/>
      <protection hidden="1"/>
    </xf>
    <xf numFmtId="9" fontId="14" fillId="18" borderId="0" xfId="10" applyNumberFormat="1" applyFont="1" applyFill="1" applyBorder="1" applyAlignment="1" applyProtection="1">
      <protection hidden="1"/>
    </xf>
    <xf numFmtId="0" fontId="14" fillId="21" borderId="10" xfId="5" applyFont="1" applyFill="1" applyBorder="1" applyAlignment="1" applyProtection="1">
      <alignment horizontal="right" vertical="top" wrapText="1"/>
      <protection hidden="1"/>
    </xf>
    <xf numFmtId="0" fontId="78" fillId="21" borderId="9" xfId="5" applyFont="1" applyFill="1" applyBorder="1" applyAlignment="1" applyProtection="1">
      <alignment horizontal="right" wrapText="1"/>
      <protection hidden="1"/>
    </xf>
    <xf numFmtId="0" fontId="78" fillId="21" borderId="27" xfId="40" applyFont="1" applyFill="1" applyBorder="1" applyAlignment="1" applyProtection="1">
      <alignment horizontal="left" indent="1"/>
      <protection hidden="1"/>
    </xf>
    <xf numFmtId="1" fontId="78" fillId="21" borderId="33" xfId="40" applyNumberFormat="1" applyFont="1" applyFill="1" applyBorder="1" applyAlignment="1" applyProtection="1">
      <alignment horizontal="right"/>
      <protection hidden="1"/>
    </xf>
    <xf numFmtId="0" fontId="78" fillId="21" borderId="9" xfId="5" applyFont="1" applyFill="1" applyBorder="1" applyAlignment="1" applyProtection="1">
      <alignment horizontal="right"/>
      <protection hidden="1"/>
    </xf>
    <xf numFmtId="0" fontId="12" fillId="21" borderId="0" xfId="0" applyFont="1" applyFill="1" applyBorder="1"/>
    <xf numFmtId="0" fontId="78" fillId="21" borderId="0" xfId="40" applyFont="1" applyFill="1" applyBorder="1" applyAlignment="1" applyProtection="1">
      <alignment horizontal="left" indent="1"/>
      <protection hidden="1"/>
    </xf>
    <xf numFmtId="0" fontId="32" fillId="21" borderId="0" xfId="0" applyFont="1" applyFill="1" applyBorder="1"/>
    <xf numFmtId="0" fontId="78" fillId="18" borderId="30" xfId="5" applyFont="1" applyFill="1" applyBorder="1" applyAlignment="1" applyProtection="1">
      <alignment vertical="center"/>
      <protection hidden="1"/>
    </xf>
    <xf numFmtId="167" fontId="78" fillId="21" borderId="29" xfId="5" applyNumberFormat="1" applyFont="1" applyFill="1" applyBorder="1" applyAlignment="1" applyProtection="1">
      <alignment vertical="center"/>
      <protection hidden="1"/>
    </xf>
    <xf numFmtId="167" fontId="78" fillId="18" borderId="29" xfId="5" applyNumberFormat="1" applyFont="1" applyFill="1" applyBorder="1" applyAlignment="1" applyProtection="1">
      <alignment vertical="center"/>
      <protection hidden="1"/>
    </xf>
    <xf numFmtId="49" fontId="78" fillId="35" borderId="27" xfId="5" applyNumberFormat="1" applyFont="1" applyFill="1" applyBorder="1" applyAlignment="1" applyProtection="1">
      <alignment horizontal="right" vertical="top"/>
      <protection hidden="1"/>
    </xf>
    <xf numFmtId="0" fontId="78" fillId="21" borderId="13" xfId="40" applyFont="1" applyFill="1" applyBorder="1" applyAlignment="1" applyProtection="1">
      <alignment horizontal="left"/>
      <protection hidden="1"/>
    </xf>
    <xf numFmtId="1" fontId="78" fillId="18" borderId="27" xfId="10" applyNumberFormat="1" applyFont="1" applyFill="1" applyBorder="1" applyAlignment="1" applyProtection="1">
      <alignment vertical="center"/>
      <protection locked="0"/>
    </xf>
    <xf numFmtId="0" fontId="78" fillId="21" borderId="30" xfId="40" applyFont="1" applyFill="1" applyBorder="1" applyAlignment="1" applyProtection="1">
      <alignment horizontal="left" indent="1"/>
      <protection hidden="1"/>
    </xf>
    <xf numFmtId="0" fontId="78" fillId="21" borderId="14" xfId="40" applyFont="1" applyFill="1" applyBorder="1" applyAlignment="1" applyProtection="1">
      <alignment horizontal="left" indent="1"/>
      <protection hidden="1"/>
    </xf>
    <xf numFmtId="0" fontId="78" fillId="21" borderId="13" xfId="40" quotePrefix="1" applyFont="1" applyFill="1" applyBorder="1" applyAlignment="1" applyProtection="1">
      <alignment horizontal="left" indent="1"/>
      <protection hidden="1"/>
    </xf>
    <xf numFmtId="168" fontId="78" fillId="21" borderId="9" xfId="5" applyNumberFormat="1" applyFont="1" applyFill="1" applyBorder="1" applyAlignment="1" applyProtection="1">
      <alignment vertical="center"/>
      <protection hidden="1"/>
    </xf>
    <xf numFmtId="167" fontId="78" fillId="21" borderId="0" xfId="40" applyNumberFormat="1" applyFont="1" applyFill="1" applyAlignment="1" applyProtection="1">
      <alignment horizontal="right"/>
      <protection hidden="1"/>
    </xf>
    <xf numFmtId="0" fontId="78" fillId="21" borderId="0" xfId="5" applyFont="1" applyFill="1" applyBorder="1" applyAlignment="1" applyProtection="1">
      <alignment horizontal="right" wrapText="1"/>
      <protection hidden="1"/>
    </xf>
    <xf numFmtId="0" fontId="78" fillId="21" borderId="10" xfId="5" applyFont="1" applyFill="1" applyBorder="1" applyAlignment="1" applyProtection="1">
      <alignment horizontal="right" wrapText="1"/>
      <protection hidden="1"/>
    </xf>
    <xf numFmtId="0" fontId="78" fillId="21" borderId="9" xfId="5" applyFont="1" applyFill="1" applyBorder="1" applyAlignment="1" applyProtection="1">
      <alignment horizontal="right" wrapText="1"/>
      <protection hidden="1"/>
    </xf>
    <xf numFmtId="3" fontId="78" fillId="18" borderId="9" xfId="5" applyNumberFormat="1" applyFont="1" applyFill="1" applyBorder="1" applyAlignment="1" applyProtection="1">
      <protection hidden="1"/>
    </xf>
    <xf numFmtId="0" fontId="78" fillId="21" borderId="33" xfId="5" applyFont="1" applyFill="1" applyBorder="1" applyAlignment="1" applyProtection="1">
      <alignment horizontal="right" wrapText="1"/>
      <protection hidden="1"/>
    </xf>
    <xf numFmtId="0" fontId="79" fillId="21" borderId="30" xfId="0" applyFont="1" applyFill="1" applyBorder="1" applyAlignment="1" applyProtection="1">
      <alignment vertical="center"/>
      <protection hidden="1"/>
    </xf>
    <xf numFmtId="0" fontId="79" fillId="21" borderId="13" xfId="5" applyFont="1" applyFill="1" applyBorder="1" applyAlignment="1" applyProtection="1">
      <alignment vertical="center"/>
      <protection hidden="1"/>
    </xf>
    <xf numFmtId="0" fontId="89" fillId="21" borderId="33" xfId="5" applyFont="1" applyFill="1" applyBorder="1" applyAlignment="1" applyProtection="1">
      <alignment horizontal="right" wrapText="1"/>
      <protection hidden="1"/>
    </xf>
    <xf numFmtId="0" fontId="78" fillId="21" borderId="0" xfId="5" applyFont="1" applyFill="1" applyBorder="1" applyAlignment="1" applyProtection="1">
      <alignment horizontal="right" wrapText="1"/>
      <protection hidden="1"/>
    </xf>
    <xf numFmtId="0" fontId="78" fillId="21" borderId="27" xfId="5" applyFont="1" applyFill="1" applyBorder="1" applyAlignment="1" applyProtection="1">
      <alignment horizontal="right" wrapText="1"/>
      <protection hidden="1"/>
    </xf>
    <xf numFmtId="0" fontId="78" fillId="21" borderId="8" xfId="5" applyFont="1" applyFill="1" applyBorder="1" applyAlignment="1" applyProtection="1">
      <alignment horizontal="right" wrapText="1"/>
      <protection hidden="1"/>
    </xf>
    <xf numFmtId="0" fontId="78" fillId="21" borderId="28" xfId="5" applyFont="1" applyFill="1" applyBorder="1" applyAlignment="1" applyProtection="1">
      <alignment horizontal="right" wrapText="1"/>
      <protection hidden="1"/>
    </xf>
    <xf numFmtId="0" fontId="78" fillId="21" borderId="5" xfId="5" applyFont="1" applyFill="1" applyBorder="1" applyAlignment="1" applyProtection="1">
      <alignment horizontal="right" wrapText="1"/>
      <protection hidden="1"/>
    </xf>
    <xf numFmtId="0" fontId="78" fillId="21" borderId="29" xfId="5" applyFont="1" applyFill="1" applyBorder="1" applyAlignment="1" applyProtection="1">
      <alignment horizontal="right" wrapText="1"/>
      <protection hidden="1"/>
    </xf>
    <xf numFmtId="0" fontId="78" fillId="21" borderId="7" xfId="5" applyFont="1" applyFill="1" applyBorder="1" applyAlignment="1" applyProtection="1">
      <alignment horizontal="right" wrapText="1"/>
      <protection hidden="1"/>
    </xf>
    <xf numFmtId="3" fontId="78" fillId="36" borderId="28" xfId="5" applyNumberFormat="1" applyFont="1" applyFill="1" applyBorder="1" applyAlignment="1" applyProtection="1">
      <protection hidden="1"/>
    </xf>
    <xf numFmtId="0" fontId="78" fillId="36" borderId="0" xfId="5" applyFont="1" applyFill="1" applyBorder="1" applyAlignment="1" applyProtection="1">
      <protection hidden="1"/>
    </xf>
    <xf numFmtId="3" fontId="79" fillId="36" borderId="0" xfId="5" applyNumberFormat="1" applyFont="1" applyFill="1" applyBorder="1" applyAlignment="1" applyProtection="1">
      <protection hidden="1"/>
    </xf>
    <xf numFmtId="3" fontId="79" fillId="36" borderId="9" xfId="5" applyNumberFormat="1" applyFont="1" applyFill="1" applyBorder="1" applyAlignment="1" applyProtection="1">
      <protection hidden="1"/>
    </xf>
    <xf numFmtId="0" fontId="79" fillId="36" borderId="0" xfId="5" applyFont="1" applyFill="1" applyBorder="1" applyAlignment="1" applyProtection="1">
      <alignment horizontal="right"/>
      <protection hidden="1"/>
    </xf>
    <xf numFmtId="0" fontId="79" fillId="36" borderId="0" xfId="5" applyFont="1" applyFill="1" applyBorder="1" applyAlignment="1" applyProtection="1">
      <protection hidden="1"/>
    </xf>
    <xf numFmtId="0" fontId="79" fillId="36" borderId="9" xfId="5" applyFont="1" applyFill="1" applyBorder="1" applyAlignment="1" applyProtection="1">
      <protection hidden="1"/>
    </xf>
    <xf numFmtId="1" fontId="78" fillId="36" borderId="9" xfId="5" applyNumberFormat="1" applyFont="1" applyFill="1" applyBorder="1" applyAlignment="1" applyProtection="1">
      <protection hidden="1"/>
    </xf>
    <xf numFmtId="3" fontId="78" fillId="36" borderId="29" xfId="5" applyNumberFormat="1" applyFont="1" applyFill="1" applyBorder="1" applyAlignment="1" applyProtection="1">
      <protection hidden="1"/>
    </xf>
    <xf numFmtId="1" fontId="78" fillId="36" borderId="0" xfId="5" applyNumberFormat="1" applyFont="1" applyFill="1" applyBorder="1" applyAlignment="1" applyProtection="1">
      <protection hidden="1"/>
    </xf>
    <xf numFmtId="3" fontId="78" fillId="36" borderId="0" xfId="5" applyNumberFormat="1" applyFont="1" applyFill="1" applyBorder="1" applyAlignment="1" applyProtection="1">
      <protection hidden="1"/>
    </xf>
    <xf numFmtId="3" fontId="78" fillId="36" borderId="9" xfId="5" applyNumberFormat="1" applyFont="1" applyFill="1" applyBorder="1" applyAlignment="1" applyProtection="1">
      <protection hidden="1"/>
    </xf>
    <xf numFmtId="167" fontId="79" fillId="36" borderId="0" xfId="5" applyNumberFormat="1" applyFont="1" applyFill="1" applyBorder="1" applyAlignment="1" applyProtection="1">
      <protection hidden="1"/>
    </xf>
    <xf numFmtId="167" fontId="79" fillId="36" borderId="9" xfId="5" applyNumberFormat="1" applyFont="1" applyFill="1" applyBorder="1" applyAlignment="1" applyProtection="1">
      <protection hidden="1"/>
    </xf>
    <xf numFmtId="1" fontId="78" fillId="36" borderId="28" xfId="40" applyNumberFormat="1" applyFont="1" applyFill="1" applyBorder="1" applyAlignment="1" applyProtection="1">
      <alignment horizontal="right"/>
      <protection hidden="1"/>
    </xf>
    <xf numFmtId="1" fontId="78" fillId="36" borderId="0" xfId="40" applyNumberFormat="1" applyFont="1" applyFill="1" applyBorder="1" applyAlignment="1" applyProtection="1">
      <alignment horizontal="right"/>
      <protection hidden="1"/>
    </xf>
    <xf numFmtId="1" fontId="78" fillId="36" borderId="5" xfId="40" applyNumberFormat="1" applyFont="1" applyFill="1" applyBorder="1" applyAlignment="1" applyProtection="1">
      <alignment horizontal="right"/>
      <protection hidden="1"/>
    </xf>
    <xf numFmtId="1" fontId="78" fillId="36" borderId="9" xfId="40" applyNumberFormat="1" applyFont="1" applyFill="1" applyBorder="1" applyAlignment="1" applyProtection="1">
      <alignment horizontal="right"/>
      <protection hidden="1"/>
    </xf>
    <xf numFmtId="167" fontId="78" fillId="36" borderId="28" xfId="5" applyNumberFormat="1" applyFont="1" applyFill="1" applyBorder="1" applyAlignment="1" applyProtection="1">
      <alignment vertical="center"/>
      <protection hidden="1"/>
    </xf>
    <xf numFmtId="167" fontId="78" fillId="36" borderId="0" xfId="5" applyNumberFormat="1" applyFont="1" applyFill="1" applyBorder="1" applyAlignment="1" applyProtection="1">
      <alignment vertical="center"/>
      <protection hidden="1"/>
    </xf>
    <xf numFmtId="167" fontId="79" fillId="36" borderId="0" xfId="5" applyNumberFormat="1" applyFont="1" applyFill="1" applyBorder="1" applyAlignment="1" applyProtection="1">
      <alignment vertical="center"/>
      <protection hidden="1"/>
    </xf>
    <xf numFmtId="167" fontId="78" fillId="36" borderId="9" xfId="5" applyNumberFormat="1" applyFont="1" applyFill="1" applyBorder="1" applyAlignment="1" applyProtection="1">
      <alignment vertical="center"/>
      <protection hidden="1"/>
    </xf>
    <xf numFmtId="167" fontId="79" fillId="36" borderId="9" xfId="5" applyNumberFormat="1" applyFont="1" applyFill="1" applyBorder="1" applyAlignment="1" applyProtection="1">
      <alignment vertical="center"/>
      <protection hidden="1"/>
    </xf>
    <xf numFmtId="0" fontId="79" fillId="36" borderId="5" xfId="5" applyFont="1" applyFill="1" applyBorder="1" applyAlignment="1" applyProtection="1">
      <alignment horizontal="right"/>
      <protection hidden="1"/>
    </xf>
    <xf numFmtId="0" fontId="79" fillId="36" borderId="5" xfId="5" applyFont="1" applyFill="1" applyBorder="1" applyAlignment="1" applyProtection="1">
      <protection hidden="1"/>
    </xf>
    <xf numFmtId="3" fontId="79" fillId="36" borderId="5" xfId="5" applyNumberFormat="1" applyFont="1" applyFill="1" applyBorder="1" applyAlignment="1" applyProtection="1">
      <protection hidden="1"/>
    </xf>
    <xf numFmtId="3" fontId="79" fillId="36" borderId="7" xfId="5" applyNumberFormat="1" applyFont="1" applyFill="1" applyBorder="1" applyAlignment="1" applyProtection="1">
      <protection hidden="1"/>
    </xf>
    <xf numFmtId="3" fontId="78" fillId="36" borderId="5" xfId="5" applyNumberFormat="1" applyFont="1" applyFill="1" applyBorder="1" applyAlignment="1" applyProtection="1">
      <protection hidden="1"/>
    </xf>
    <xf numFmtId="3" fontId="78" fillId="36" borderId="7" xfId="5" applyNumberFormat="1" applyFont="1" applyFill="1" applyBorder="1" applyAlignment="1" applyProtection="1">
      <protection hidden="1"/>
    </xf>
    <xf numFmtId="167" fontId="79" fillId="36" borderId="5" xfId="5" applyNumberFormat="1" applyFont="1" applyFill="1" applyBorder="1" applyAlignment="1" applyProtection="1">
      <protection hidden="1"/>
    </xf>
    <xf numFmtId="167" fontId="79" fillId="36" borderId="7" xfId="5" applyNumberFormat="1" applyFont="1" applyFill="1" applyBorder="1" applyAlignment="1" applyProtection="1">
      <protection hidden="1"/>
    </xf>
    <xf numFmtId="1" fontId="78" fillId="36" borderId="7" xfId="40" applyNumberFormat="1" applyFont="1" applyFill="1" applyBorder="1" applyAlignment="1" applyProtection="1">
      <alignment horizontal="right"/>
      <protection hidden="1"/>
    </xf>
    <xf numFmtId="1" fontId="78" fillId="36" borderId="29" xfId="40" applyNumberFormat="1" applyFont="1" applyFill="1" applyBorder="1" applyAlignment="1" applyProtection="1">
      <alignment horizontal="right"/>
      <protection hidden="1"/>
    </xf>
    <xf numFmtId="167" fontId="78" fillId="36" borderId="29" xfId="40" applyNumberFormat="1" applyFont="1" applyFill="1" applyBorder="1" applyAlignment="1" applyProtection="1">
      <alignment horizontal="right"/>
      <protection hidden="1"/>
    </xf>
    <xf numFmtId="167" fontId="78" fillId="36" borderId="9" xfId="40" applyNumberFormat="1" applyFont="1" applyFill="1" applyBorder="1" applyAlignment="1" applyProtection="1">
      <alignment horizontal="right"/>
      <protection hidden="1"/>
    </xf>
    <xf numFmtId="167" fontId="78" fillId="36" borderId="7" xfId="40" applyNumberFormat="1" applyFont="1" applyFill="1" applyBorder="1" applyAlignment="1" applyProtection="1">
      <alignment horizontal="right"/>
      <protection hidden="1"/>
    </xf>
    <xf numFmtId="167" fontId="78" fillId="36" borderId="28" xfId="40" applyNumberFormat="1" applyFont="1" applyFill="1" applyBorder="1" applyAlignment="1" applyProtection="1">
      <alignment horizontal="right"/>
      <protection hidden="1"/>
    </xf>
    <xf numFmtId="167" fontId="78" fillId="36" borderId="0" xfId="40" applyNumberFormat="1" applyFont="1" applyFill="1" applyBorder="1" applyAlignment="1" applyProtection="1">
      <alignment horizontal="right"/>
      <protection hidden="1"/>
    </xf>
    <xf numFmtId="167" fontId="78" fillId="36" borderId="5" xfId="40" applyNumberFormat="1" applyFont="1" applyFill="1" applyBorder="1" applyAlignment="1" applyProtection="1">
      <alignment horizontal="right"/>
      <protection hidden="1"/>
    </xf>
    <xf numFmtId="0" fontId="79" fillId="36" borderId="0" xfId="5" applyFont="1" applyFill="1" applyBorder="1" applyProtection="1">
      <protection hidden="1"/>
    </xf>
    <xf numFmtId="1" fontId="78" fillId="36" borderId="0" xfId="5" applyNumberFormat="1" applyFont="1" applyFill="1" applyBorder="1" applyAlignment="1" applyProtection="1">
      <alignment horizontal="right" vertical="center"/>
      <protection hidden="1"/>
    </xf>
    <xf numFmtId="1" fontId="78" fillId="36" borderId="0" xfId="5" applyNumberFormat="1" applyFont="1" applyFill="1" applyBorder="1" applyAlignment="1" applyProtection="1">
      <alignment vertical="center"/>
      <protection hidden="1"/>
    </xf>
    <xf numFmtId="1" fontId="78" fillId="36" borderId="9" xfId="5" applyNumberFormat="1" applyFont="1" applyFill="1" applyBorder="1" applyAlignment="1" applyProtection="1">
      <alignment vertical="center"/>
      <protection hidden="1"/>
    </xf>
    <xf numFmtId="1" fontId="79" fillId="36" borderId="0" xfId="5" applyNumberFormat="1" applyFont="1" applyFill="1" applyBorder="1" applyAlignment="1" applyProtection="1">
      <alignment horizontal="right" vertical="center"/>
      <protection hidden="1"/>
    </xf>
    <xf numFmtId="1" fontId="79" fillId="36" borderId="0" xfId="5" applyNumberFormat="1" applyFont="1" applyFill="1" applyBorder="1" applyAlignment="1" applyProtection="1">
      <alignment vertical="center"/>
      <protection hidden="1"/>
    </xf>
    <xf numFmtId="1" fontId="79" fillId="36" borderId="9" xfId="5" applyNumberFormat="1" applyFont="1" applyFill="1" applyBorder="1" applyAlignment="1" applyProtection="1">
      <alignment vertical="center"/>
      <protection hidden="1"/>
    </xf>
    <xf numFmtId="1" fontId="79" fillId="0" borderId="0" xfId="5" applyNumberFormat="1" applyFont="1" applyFill="1" applyBorder="1" applyAlignment="1" applyProtection="1">
      <alignment vertical="center"/>
      <protection hidden="1"/>
    </xf>
    <xf numFmtId="1" fontId="79" fillId="36" borderId="5" xfId="5" applyNumberFormat="1" applyFont="1" applyFill="1" applyBorder="1" applyAlignment="1" applyProtection="1">
      <alignment horizontal="right" vertical="center"/>
      <protection hidden="1"/>
    </xf>
    <xf numFmtId="1" fontId="79" fillId="36" borderId="5" xfId="5" applyNumberFormat="1" applyFont="1" applyFill="1" applyBorder="1" applyAlignment="1" applyProtection="1">
      <alignment vertical="center"/>
      <protection hidden="1"/>
    </xf>
    <xf numFmtId="1" fontId="79" fillId="36" borderId="7" xfId="5" applyNumberFormat="1" applyFont="1" applyFill="1" applyBorder="1" applyAlignment="1" applyProtection="1">
      <alignment vertical="center"/>
      <protection hidden="1"/>
    </xf>
    <xf numFmtId="3" fontId="78" fillId="36" borderId="0" xfId="5" applyNumberFormat="1" applyFont="1" applyFill="1" applyBorder="1" applyAlignment="1" applyProtection="1">
      <alignment vertical="center"/>
      <protection hidden="1"/>
    </xf>
    <xf numFmtId="3" fontId="78" fillId="36" borderId="9" xfId="5" applyNumberFormat="1" applyFont="1" applyFill="1" applyBorder="1" applyAlignment="1" applyProtection="1">
      <alignment vertical="center"/>
      <protection hidden="1"/>
    </xf>
    <xf numFmtId="3" fontId="78" fillId="36" borderId="5" xfId="5" applyNumberFormat="1" applyFont="1" applyFill="1" applyBorder="1" applyAlignment="1" applyProtection="1">
      <alignment vertical="center"/>
      <protection hidden="1"/>
    </xf>
    <xf numFmtId="3" fontId="78" fillId="36" borderId="7" xfId="5" applyNumberFormat="1" applyFont="1" applyFill="1" applyBorder="1" applyAlignment="1" applyProtection="1">
      <alignment vertical="center"/>
      <protection hidden="1"/>
    </xf>
    <xf numFmtId="167" fontId="79" fillId="36" borderId="5" xfId="5" applyNumberFormat="1" applyFont="1" applyFill="1" applyBorder="1" applyAlignment="1" applyProtection="1">
      <alignment vertical="center"/>
      <protection hidden="1"/>
    </xf>
    <xf numFmtId="167" fontId="79" fillId="36" borderId="7" xfId="5" applyNumberFormat="1" applyFont="1" applyFill="1" applyBorder="1" applyAlignment="1" applyProtection="1">
      <alignment vertical="center"/>
      <protection hidden="1"/>
    </xf>
    <xf numFmtId="0" fontId="91" fillId="21" borderId="0" xfId="40" applyFont="1" applyFill="1" applyBorder="1" applyAlignment="1" applyProtection="1">
      <alignment horizontal="left" wrapText="1"/>
      <protection hidden="1"/>
    </xf>
    <xf numFmtId="0" fontId="78" fillId="18" borderId="10" xfId="5" applyFont="1" applyFill="1" applyBorder="1" applyAlignment="1" applyProtection="1">
      <alignment horizontal="left" wrapText="1"/>
      <protection hidden="1"/>
    </xf>
    <xf numFmtId="0" fontId="78" fillId="18" borderId="8" xfId="5" applyFont="1" applyFill="1" applyBorder="1" applyAlignment="1" applyProtection="1">
      <alignment horizontal="left" wrapText="1"/>
      <protection hidden="1"/>
    </xf>
    <xf numFmtId="0" fontId="78" fillId="18" borderId="0" xfId="5" applyFont="1" applyFill="1" applyBorder="1" applyAlignment="1" applyProtection="1">
      <alignment horizontal="left" wrapText="1"/>
      <protection hidden="1"/>
    </xf>
    <xf numFmtId="0" fontId="78" fillId="18" borderId="7" xfId="5" applyFont="1" applyFill="1" applyBorder="1" applyAlignment="1" applyProtection="1">
      <alignment horizontal="left" wrapText="1"/>
      <protection hidden="1"/>
    </xf>
    <xf numFmtId="0" fontId="78" fillId="18" borderId="0" xfId="5" applyFont="1" applyFill="1" applyAlignment="1" applyProtection="1">
      <alignment horizontal="left" vertical="top" wrapText="1"/>
      <protection hidden="1"/>
    </xf>
    <xf numFmtId="0" fontId="78" fillId="18" borderId="27" xfId="5" applyFont="1" applyFill="1" applyBorder="1" applyAlignment="1" applyProtection="1">
      <alignment horizontal="center" vertical="center" wrapText="1"/>
      <protection hidden="1"/>
    </xf>
    <xf numFmtId="0" fontId="78" fillId="18" borderId="29" xfId="5" applyFont="1" applyFill="1" applyBorder="1" applyAlignment="1" applyProtection="1">
      <alignment horizontal="center" vertical="center" wrapText="1"/>
      <protection hidden="1"/>
    </xf>
    <xf numFmtId="0" fontId="78" fillId="18" borderId="27" xfId="5" applyFont="1" applyFill="1" applyBorder="1" applyAlignment="1" applyProtection="1">
      <alignment horizontal="right" wrapText="1"/>
      <protection hidden="1"/>
    </xf>
    <xf numFmtId="0" fontId="78" fillId="18" borderId="8" xfId="5" applyFont="1" applyFill="1" applyBorder="1" applyAlignment="1" applyProtection="1">
      <alignment horizontal="right" wrapText="1"/>
      <protection hidden="1"/>
    </xf>
    <xf numFmtId="0" fontId="78" fillId="18" borderId="29" xfId="5" applyFont="1" applyFill="1" applyBorder="1" applyAlignment="1" applyProtection="1">
      <alignment horizontal="right" wrapText="1"/>
      <protection hidden="1"/>
    </xf>
    <xf numFmtId="0" fontId="78" fillId="18" borderId="7" xfId="5" applyFont="1" applyFill="1" applyBorder="1" applyAlignment="1" applyProtection="1">
      <alignment horizontal="right" wrapText="1"/>
      <protection hidden="1"/>
    </xf>
    <xf numFmtId="0" fontId="78" fillId="21" borderId="0" xfId="0" applyFont="1" applyFill="1" applyBorder="1" applyAlignment="1" applyProtection="1">
      <alignment horizontal="left" vertical="top" wrapText="1"/>
      <protection hidden="1"/>
    </xf>
    <xf numFmtId="0" fontId="78" fillId="18" borderId="28" xfId="0" applyFont="1" applyFill="1" applyBorder="1" applyAlignment="1" applyProtection="1">
      <alignment horizontal="left"/>
      <protection hidden="1"/>
    </xf>
    <xf numFmtId="0" fontId="78" fillId="21" borderId="0" xfId="0" applyFont="1" applyFill="1" applyAlignment="1" applyProtection="1">
      <alignment horizontal="left" vertical="top" wrapText="1"/>
      <protection hidden="1"/>
    </xf>
    <xf numFmtId="0" fontId="14" fillId="18" borderId="0" xfId="5" applyFont="1" applyFill="1" applyBorder="1" applyAlignment="1" applyProtection="1">
      <alignment horizontal="left" vertical="top" wrapText="1"/>
      <protection hidden="1"/>
    </xf>
    <xf numFmtId="3" fontId="78" fillId="18" borderId="0" xfId="5" applyNumberFormat="1" applyFont="1" applyFill="1" applyBorder="1" applyAlignment="1" applyProtection="1">
      <alignment horizontal="left" vertical="top" wrapText="1"/>
      <protection hidden="1"/>
    </xf>
    <xf numFmtId="49" fontId="78" fillId="18" borderId="27" xfId="5" applyNumberFormat="1" applyFont="1" applyFill="1" applyBorder="1" applyAlignment="1" applyProtection="1">
      <alignment horizontal="right" wrapText="1"/>
      <protection hidden="1"/>
    </xf>
    <xf numFmtId="49" fontId="78" fillId="18" borderId="8" xfId="5" applyNumberFormat="1" applyFont="1" applyFill="1" applyBorder="1" applyAlignment="1" applyProtection="1">
      <alignment horizontal="right" wrapText="1"/>
      <protection hidden="1"/>
    </xf>
    <xf numFmtId="1" fontId="78" fillId="18" borderId="28" xfId="5" applyNumberFormat="1" applyFont="1" applyFill="1" applyBorder="1" applyAlignment="1" applyProtection="1">
      <alignment horizontal="right" wrapText="1"/>
      <protection hidden="1"/>
    </xf>
    <xf numFmtId="1" fontId="78" fillId="18" borderId="5" xfId="5" applyNumberFormat="1" applyFont="1" applyFill="1" applyBorder="1" applyAlignment="1" applyProtection="1">
      <alignment horizontal="right" wrapText="1"/>
      <protection hidden="1"/>
    </xf>
    <xf numFmtId="0" fontId="78" fillId="18" borderId="0" xfId="0" applyFont="1" applyFill="1" applyBorder="1" applyAlignment="1" applyProtection="1">
      <alignment horizontal="left"/>
      <protection hidden="1"/>
    </xf>
    <xf numFmtId="0" fontId="78" fillId="21" borderId="0" xfId="5" applyFont="1" applyFill="1" applyBorder="1" applyAlignment="1" applyProtection="1">
      <alignment horizontal="right" wrapText="1"/>
      <protection hidden="1"/>
    </xf>
    <xf numFmtId="3" fontId="84" fillId="18" borderId="0" xfId="5" applyNumberFormat="1" applyFont="1" applyFill="1" applyBorder="1" applyAlignment="1" applyProtection="1">
      <alignment horizontal="left" vertical="top" wrapText="1"/>
      <protection hidden="1"/>
    </xf>
    <xf numFmtId="0" fontId="14" fillId="18" borderId="4" xfId="40" applyFont="1" applyFill="1" applyBorder="1" applyAlignment="1" applyProtection="1">
      <alignment wrapText="1"/>
      <protection hidden="1"/>
    </xf>
    <xf numFmtId="0" fontId="14" fillId="0" borderId="4" xfId="40" applyFont="1" applyBorder="1" applyAlignment="1">
      <alignment wrapText="1"/>
    </xf>
    <xf numFmtId="0" fontId="78" fillId="18" borderId="27" xfId="5" applyFont="1" applyFill="1" applyBorder="1" applyAlignment="1" applyProtection="1">
      <alignment horizontal="center" vertical="top"/>
      <protection hidden="1"/>
    </xf>
    <xf numFmtId="0" fontId="78" fillId="18" borderId="28" xfId="5" applyFont="1" applyFill="1" applyBorder="1" applyAlignment="1" applyProtection="1">
      <alignment horizontal="center" vertical="top"/>
      <protection hidden="1"/>
    </xf>
    <xf numFmtId="0" fontId="14" fillId="18" borderId="0" xfId="5" applyFont="1" applyFill="1" applyAlignment="1" applyProtection="1">
      <alignment horizontal="center"/>
      <protection hidden="1"/>
    </xf>
    <xf numFmtId="0" fontId="78" fillId="18" borderId="15" xfId="5" applyFont="1" applyFill="1" applyBorder="1" applyAlignment="1" applyProtection="1">
      <alignment horizontal="right" wrapText="1"/>
      <protection hidden="1"/>
    </xf>
    <xf numFmtId="0" fontId="78" fillId="18" borderId="13" xfId="5" applyFont="1" applyFill="1" applyBorder="1" applyAlignment="1" applyProtection="1">
      <alignment horizontal="right" wrapText="1"/>
      <protection hidden="1"/>
    </xf>
    <xf numFmtId="0" fontId="78" fillId="18" borderId="4" xfId="5" applyFont="1" applyFill="1" applyBorder="1" applyAlignment="1" applyProtection="1">
      <alignment horizontal="left" vertical="top" wrapText="1"/>
      <protection hidden="1"/>
    </xf>
    <xf numFmtId="0" fontId="78" fillId="18" borderId="28" xfId="5" applyFont="1" applyFill="1" applyBorder="1" applyAlignment="1" applyProtection="1">
      <alignment horizontal="left" vertical="top" wrapText="1"/>
      <protection hidden="1"/>
    </xf>
    <xf numFmtId="0" fontId="78" fillId="21" borderId="28" xfId="0" applyFont="1" applyFill="1" applyBorder="1" applyAlignment="1" applyProtection="1">
      <alignment horizontal="left" wrapText="1"/>
      <protection hidden="1"/>
    </xf>
    <xf numFmtId="0" fontId="14" fillId="18" borderId="4" xfId="0" applyFont="1" applyFill="1" applyBorder="1" applyAlignment="1" applyProtection="1">
      <alignment wrapText="1" shrinkToFit="1"/>
      <protection hidden="1"/>
    </xf>
    <xf numFmtId="0" fontId="14" fillId="0" borderId="4" xfId="0" applyFont="1" applyBorder="1" applyAlignment="1">
      <alignment wrapText="1" shrinkToFit="1"/>
    </xf>
    <xf numFmtId="49" fontId="78" fillId="18" borderId="27" xfId="5" applyNumberFormat="1" applyFont="1" applyFill="1" applyBorder="1" applyAlignment="1" applyProtection="1">
      <alignment horizontal="center" vertical="top"/>
      <protection hidden="1"/>
    </xf>
    <xf numFmtId="49" fontId="78" fillId="18" borderId="29" xfId="5" applyNumberFormat="1" applyFont="1" applyFill="1" applyBorder="1" applyAlignment="1" applyProtection="1">
      <alignment horizontal="center" vertical="top"/>
      <protection hidden="1"/>
    </xf>
    <xf numFmtId="0" fontId="78" fillId="18" borderId="0" xfId="5" applyFont="1" applyFill="1" applyBorder="1" applyAlignment="1" applyProtection="1">
      <alignment horizontal="left" vertical="top" wrapText="1"/>
      <protection hidden="1"/>
    </xf>
    <xf numFmtId="0" fontId="78" fillId="18" borderId="27" xfId="5" applyFont="1" applyFill="1" applyBorder="1" applyAlignment="1" applyProtection="1">
      <alignment horizontal="center" wrapText="1"/>
      <protection hidden="1"/>
    </xf>
    <xf numFmtId="0" fontId="78" fillId="18" borderId="29" xfId="5" applyFont="1" applyFill="1" applyBorder="1" applyAlignment="1" applyProtection="1">
      <alignment horizontal="center" wrapText="1"/>
      <protection hidden="1"/>
    </xf>
    <xf numFmtId="0" fontId="14" fillId="18" borderId="0" xfId="0" applyFont="1" applyFill="1" applyBorder="1" applyAlignment="1" applyProtection="1">
      <alignment wrapText="1" shrinkToFit="1"/>
      <protection hidden="1"/>
    </xf>
    <xf numFmtId="0" fontId="14" fillId="0" borderId="0" xfId="0" applyFont="1" applyBorder="1" applyAlignment="1">
      <alignment wrapText="1" shrinkToFit="1"/>
    </xf>
    <xf numFmtId="0" fontId="78" fillId="18" borderId="28" xfId="5" applyFont="1" applyFill="1" applyBorder="1" applyAlignment="1" applyProtection="1">
      <alignment horizontal="center" vertical="center" wrapText="1"/>
      <protection hidden="1"/>
    </xf>
    <xf numFmtId="0" fontId="78" fillId="21" borderId="27" xfId="5" applyFont="1" applyFill="1" applyBorder="1" applyAlignment="1" applyProtection="1">
      <alignment horizontal="right" wrapText="1"/>
      <protection hidden="1"/>
    </xf>
    <xf numFmtId="0" fontId="78" fillId="21" borderId="8" xfId="5" applyFont="1" applyFill="1" applyBorder="1" applyAlignment="1" applyProtection="1">
      <alignment horizontal="right" wrapText="1"/>
      <protection hidden="1"/>
    </xf>
    <xf numFmtId="0" fontId="78" fillId="21" borderId="28" xfId="5" applyFont="1" applyFill="1" applyBorder="1" applyAlignment="1" applyProtection="1">
      <alignment horizontal="right" wrapText="1"/>
      <protection hidden="1"/>
    </xf>
    <xf numFmtId="0" fontId="78" fillId="21" borderId="5" xfId="5" applyFont="1" applyFill="1" applyBorder="1" applyAlignment="1" applyProtection="1">
      <alignment horizontal="right" wrapText="1"/>
      <protection hidden="1"/>
    </xf>
    <xf numFmtId="0" fontId="78" fillId="18" borderId="30" xfId="5" applyFont="1" applyFill="1" applyBorder="1" applyAlignment="1" applyProtection="1">
      <alignment horizontal="center" wrapText="1"/>
      <protection hidden="1"/>
    </xf>
    <xf numFmtId="0" fontId="78" fillId="18" borderId="13" xfId="5" applyFont="1" applyFill="1" applyBorder="1" applyAlignment="1" applyProtection="1">
      <alignment horizontal="center" wrapText="1"/>
      <protection hidden="1"/>
    </xf>
    <xf numFmtId="0" fontId="78" fillId="21" borderId="29" xfId="5" applyFont="1" applyFill="1" applyBorder="1" applyAlignment="1" applyProtection="1">
      <alignment horizontal="right" wrapText="1"/>
      <protection hidden="1"/>
    </xf>
    <xf numFmtId="0" fontId="78" fillId="21" borderId="7" xfId="5" applyFont="1" applyFill="1" applyBorder="1" applyAlignment="1" applyProtection="1">
      <alignment horizontal="right" wrapText="1"/>
      <protection hidden="1"/>
    </xf>
    <xf numFmtId="167" fontId="78" fillId="36" borderId="5" xfId="5" applyNumberFormat="1" applyFont="1" applyFill="1" applyBorder="1" applyAlignment="1" applyProtection="1">
      <alignment vertical="center"/>
      <protection hidden="1"/>
    </xf>
    <xf numFmtId="167" fontId="78" fillId="36" borderId="7" xfId="5" applyNumberFormat="1" applyFont="1" applyFill="1" applyBorder="1" applyAlignment="1" applyProtection="1">
      <alignment vertical="center"/>
      <protection hidden="1"/>
    </xf>
    <xf numFmtId="0" fontId="79" fillId="36" borderId="0" xfId="6" applyFont="1" applyFill="1" applyProtection="1">
      <protection hidden="1"/>
    </xf>
    <xf numFmtId="1" fontId="78" fillId="36" borderId="28" xfId="5" applyNumberFormat="1" applyFont="1" applyFill="1" applyBorder="1" applyAlignment="1" applyProtection="1">
      <alignment horizontal="right" vertical="center"/>
      <protection hidden="1"/>
    </xf>
    <xf numFmtId="1" fontId="78" fillId="36" borderId="28" xfId="5" applyNumberFormat="1" applyFont="1" applyFill="1" applyBorder="1" applyAlignment="1" applyProtection="1">
      <alignment vertical="center"/>
      <protection hidden="1"/>
    </xf>
    <xf numFmtId="1" fontId="78" fillId="36" borderId="7" xfId="5" applyNumberFormat="1" applyFont="1" applyFill="1" applyBorder="1" applyAlignment="1" applyProtection="1">
      <alignment vertical="center"/>
      <protection hidden="1"/>
    </xf>
    <xf numFmtId="1" fontId="78" fillId="36" borderId="28" xfId="10" applyNumberFormat="1" applyFont="1" applyFill="1" applyBorder="1" applyAlignment="1" applyProtection="1">
      <alignment vertical="center"/>
      <protection locked="0"/>
    </xf>
    <xf numFmtId="1" fontId="78" fillId="36" borderId="29" xfId="10" applyNumberFormat="1" applyFont="1" applyFill="1" applyBorder="1" applyAlignment="1" applyProtection="1">
      <alignment vertical="center"/>
      <protection locked="0"/>
    </xf>
    <xf numFmtId="168" fontId="78" fillId="36" borderId="0" xfId="5" applyNumberFormat="1" applyFont="1" applyFill="1" applyBorder="1" applyAlignment="1" applyProtection="1">
      <alignment vertical="center"/>
      <protection hidden="1"/>
    </xf>
    <xf numFmtId="3" fontId="78" fillId="36" borderId="28" xfId="0" applyNumberFormat="1" applyFont="1" applyFill="1" applyBorder="1" applyAlignment="1" applyProtection="1">
      <protection hidden="1"/>
    </xf>
    <xf numFmtId="3" fontId="78" fillId="36" borderId="29" xfId="0" applyNumberFormat="1" applyFont="1" applyFill="1" applyBorder="1" applyAlignment="1" applyProtection="1">
      <protection hidden="1"/>
    </xf>
    <xf numFmtId="3" fontId="78" fillId="36" borderId="9" xfId="0" applyNumberFormat="1" applyFont="1" applyFill="1" applyBorder="1" applyAlignment="1" applyProtection="1">
      <protection hidden="1"/>
    </xf>
    <xf numFmtId="3" fontId="78" fillId="36" borderId="0" xfId="0" applyNumberFormat="1" applyFont="1" applyFill="1" applyBorder="1" applyAlignment="1" applyProtection="1">
      <protection hidden="1"/>
    </xf>
    <xf numFmtId="3" fontId="79" fillId="36" borderId="0" xfId="0" applyNumberFormat="1" applyFont="1" applyFill="1" applyBorder="1" applyAlignment="1" applyProtection="1">
      <protection hidden="1"/>
    </xf>
    <xf numFmtId="3" fontId="79" fillId="36" borderId="9" xfId="0" applyNumberFormat="1" applyFont="1" applyFill="1" applyBorder="1" applyAlignment="1" applyProtection="1">
      <protection hidden="1"/>
    </xf>
    <xf numFmtId="3" fontId="78" fillId="36" borderId="5" xfId="0" applyNumberFormat="1" applyFont="1" applyFill="1" applyBorder="1" applyAlignment="1" applyProtection="1">
      <protection hidden="1"/>
    </xf>
    <xf numFmtId="3" fontId="78" fillId="36" borderId="7" xfId="0" applyNumberFormat="1" applyFont="1" applyFill="1" applyBorder="1" applyAlignment="1" applyProtection="1">
      <protection hidden="1"/>
    </xf>
    <xf numFmtId="0" fontId="14" fillId="18" borderId="0" xfId="0" applyFont="1" applyFill="1" applyAlignment="1" applyProtection="1"/>
    <xf numFmtId="0" fontId="14" fillId="18" borderId="0" xfId="0" applyFont="1" applyFill="1" applyBorder="1" applyProtection="1">
      <protection hidden="1"/>
    </xf>
    <xf numFmtId="0" fontId="13" fillId="18" borderId="0" xfId="0" applyFont="1" applyFill="1" applyBorder="1" applyProtection="1">
      <protection hidden="1"/>
    </xf>
    <xf numFmtId="1" fontId="14" fillId="21" borderId="0" xfId="0" applyNumberFormat="1" applyFont="1" applyFill="1" applyAlignment="1" applyProtection="1">
      <protection hidden="1"/>
    </xf>
    <xf numFmtId="0" fontId="14" fillId="21" borderId="14" xfId="5" applyFont="1" applyFill="1" applyBorder="1" applyProtection="1">
      <protection hidden="1"/>
    </xf>
    <xf numFmtId="0" fontId="14" fillId="21" borderId="0" xfId="40" applyFont="1" applyFill="1" applyAlignment="1" applyProtection="1">
      <protection hidden="1"/>
    </xf>
    <xf numFmtId="0" fontId="14" fillId="21" borderId="0" xfId="40" applyFont="1" applyFill="1" applyBorder="1" applyAlignment="1" applyProtection="1">
      <protection hidden="1"/>
    </xf>
    <xf numFmtId="1" fontId="79" fillId="0" borderId="5" xfId="5" applyNumberFormat="1" applyFont="1" applyFill="1" applyBorder="1" applyAlignment="1" applyProtection="1">
      <alignment horizontal="right" vertical="center"/>
      <protection hidden="1"/>
    </xf>
    <xf numFmtId="0" fontId="13" fillId="18" borderId="14" xfId="5" applyFont="1" applyFill="1" applyBorder="1" applyProtection="1">
      <protection hidden="1"/>
    </xf>
    <xf numFmtId="0" fontId="97" fillId="21" borderId="0" xfId="5" applyFont="1" applyFill="1" applyBorder="1" applyAlignment="1" applyProtection="1">
      <protection hidden="1"/>
    </xf>
    <xf numFmtId="0" fontId="12" fillId="21" borderId="0" xfId="5" applyFont="1" applyFill="1" applyBorder="1" applyAlignment="1" applyProtection="1">
      <protection hidden="1"/>
    </xf>
    <xf numFmtId="0" fontId="79" fillId="36" borderId="27" xfId="5" applyFont="1" applyFill="1" applyBorder="1" applyAlignment="1" applyProtection="1">
      <protection hidden="1"/>
    </xf>
    <xf numFmtId="0" fontId="78" fillId="36" borderId="27" xfId="5" applyFont="1" applyFill="1" applyBorder="1" applyAlignment="1" applyProtection="1">
      <protection hidden="1"/>
    </xf>
    <xf numFmtId="0" fontId="78" fillId="36" borderId="8" xfId="5" applyFont="1" applyFill="1" applyBorder="1" applyAlignment="1" applyProtection="1">
      <alignment wrapText="1"/>
      <protection hidden="1"/>
    </xf>
    <xf numFmtId="0" fontId="78" fillId="36" borderId="8" xfId="5" applyFont="1" applyFill="1" applyBorder="1" applyAlignment="1" applyProtection="1">
      <alignment horizontal="right" wrapText="1"/>
      <protection hidden="1"/>
    </xf>
    <xf numFmtId="0" fontId="78" fillId="36" borderId="5" xfId="5" applyFont="1" applyFill="1" applyBorder="1" applyAlignment="1" applyProtection="1">
      <alignment horizontal="right" wrapText="1"/>
      <protection hidden="1"/>
    </xf>
    <xf numFmtId="0" fontId="78" fillId="36" borderId="7" xfId="5" applyFont="1" applyFill="1" applyBorder="1" applyAlignment="1" applyProtection="1">
      <alignment horizontal="right" wrapText="1"/>
      <protection hidden="1"/>
    </xf>
    <xf numFmtId="0" fontId="78" fillId="36" borderId="10" xfId="40" applyFont="1" applyFill="1" applyBorder="1" applyAlignment="1" applyProtection="1">
      <protection hidden="1"/>
    </xf>
    <xf numFmtId="1" fontId="78" fillId="36" borderId="10" xfId="40" applyNumberFormat="1" applyFont="1" applyFill="1" applyBorder="1" applyAlignment="1" applyProtection="1">
      <alignment horizontal="right"/>
      <protection hidden="1"/>
    </xf>
    <xf numFmtId="0" fontId="78" fillId="36" borderId="8" xfId="40" applyFont="1" applyFill="1" applyBorder="1" applyAlignment="1" applyProtection="1">
      <alignment horizontal="left"/>
      <protection hidden="1"/>
    </xf>
    <xf numFmtId="1" fontId="78" fillId="36" borderId="8" xfId="40" applyNumberFormat="1" applyFont="1" applyFill="1" applyBorder="1" applyAlignment="1" applyProtection="1">
      <alignment horizontal="right"/>
      <protection hidden="1"/>
    </xf>
    <xf numFmtId="0" fontId="78" fillId="36" borderId="0" xfId="5" applyFont="1" applyFill="1" applyBorder="1" applyAlignment="1" applyProtection="1">
      <alignment horizontal="left"/>
      <protection hidden="1"/>
    </xf>
    <xf numFmtId="0" fontId="78" fillId="36" borderId="11" xfId="5" applyFont="1" applyFill="1" applyBorder="1" applyAlignment="1" applyProtection="1">
      <alignment wrapText="1"/>
      <protection hidden="1"/>
    </xf>
    <xf numFmtId="0" fontId="78" fillId="36" borderId="28" xfId="5" applyFont="1" applyFill="1" applyBorder="1" applyAlignment="1" applyProtection="1">
      <protection hidden="1"/>
    </xf>
    <xf numFmtId="0" fontId="78" fillId="36" borderId="29" xfId="5" applyFont="1" applyFill="1" applyBorder="1" applyAlignment="1" applyProtection="1">
      <protection hidden="1"/>
    </xf>
    <xf numFmtId="0" fontId="98" fillId="21" borderId="0" xfId="0" applyFont="1" applyFill="1" applyBorder="1"/>
    <xf numFmtId="0" fontId="79" fillId="36" borderId="10" xfId="5" applyFont="1" applyFill="1" applyBorder="1" applyAlignment="1" applyProtection="1">
      <alignment vertical="center"/>
      <protection hidden="1"/>
    </xf>
    <xf numFmtId="0" fontId="78" fillId="36" borderId="0" xfId="0" applyFont="1" applyFill="1" applyAlignment="1" applyProtection="1">
      <alignment horizontal="left" vertical="top" wrapText="1"/>
      <protection hidden="1"/>
    </xf>
    <xf numFmtId="0" fontId="14" fillId="18" borderId="14" xfId="5" applyFont="1" applyFill="1" applyBorder="1" applyAlignment="1" applyProtection="1">
      <protection hidden="1"/>
    </xf>
    <xf numFmtId="0" fontId="13" fillId="18" borderId="14" xfId="5" applyFont="1" applyFill="1" applyBorder="1" applyAlignment="1" applyProtection="1">
      <protection hidden="1"/>
    </xf>
    <xf numFmtId="0" fontId="16" fillId="0" borderId="0" xfId="48" applyFont="1"/>
    <xf numFmtId="0" fontId="78" fillId="36" borderId="10" xfId="5" applyFont="1" applyFill="1" applyBorder="1" applyAlignment="1" applyProtection="1">
      <alignment vertical="center"/>
    </xf>
    <xf numFmtId="0" fontId="12" fillId="21" borderId="0" xfId="40" applyFont="1" applyFill="1"/>
    <xf numFmtId="0" fontId="78" fillId="36" borderId="10" xfId="5" applyFont="1" applyFill="1" applyBorder="1" applyAlignment="1" applyProtection="1">
      <alignment vertical="center"/>
      <protection hidden="1"/>
    </xf>
    <xf numFmtId="0" fontId="78" fillId="36" borderId="9" xfId="5" applyFont="1" applyFill="1" applyBorder="1" applyAlignment="1" applyProtection="1">
      <protection hidden="1"/>
    </xf>
    <xf numFmtId="0" fontId="79" fillId="21" borderId="8" xfId="40" applyFont="1" applyFill="1" applyBorder="1" applyAlignment="1" applyProtection="1">
      <alignment horizontal="left"/>
      <protection hidden="1"/>
    </xf>
    <xf numFmtId="1" fontId="79" fillId="21" borderId="8" xfId="40" applyNumberFormat="1" applyFont="1" applyFill="1" applyBorder="1" applyAlignment="1" applyProtection="1">
      <alignment horizontal="right"/>
      <protection hidden="1"/>
    </xf>
    <xf numFmtId="1" fontId="79" fillId="21" borderId="5" xfId="40" applyNumberFormat="1" applyFont="1" applyFill="1" applyBorder="1" applyAlignment="1" applyProtection="1">
      <alignment horizontal="right"/>
      <protection hidden="1"/>
    </xf>
    <xf numFmtId="1" fontId="79" fillId="36" borderId="5" xfId="40" applyNumberFormat="1" applyFont="1" applyFill="1" applyBorder="1" applyAlignment="1" applyProtection="1">
      <alignment horizontal="right"/>
      <protection hidden="1"/>
    </xf>
    <xf numFmtId="1" fontId="79" fillId="36" borderId="7" xfId="40" applyNumberFormat="1" applyFont="1" applyFill="1" applyBorder="1" applyAlignment="1" applyProtection="1">
      <alignment horizontal="right"/>
      <protection hidden="1"/>
    </xf>
    <xf numFmtId="167" fontId="79" fillId="21" borderId="8" xfId="40" applyNumberFormat="1" applyFont="1" applyFill="1" applyBorder="1" applyAlignment="1" applyProtection="1">
      <alignment horizontal="right"/>
      <protection hidden="1"/>
    </xf>
    <xf numFmtId="167" fontId="79" fillId="21" borderId="5" xfId="40" applyNumberFormat="1" applyFont="1" applyFill="1" applyBorder="1" applyAlignment="1" applyProtection="1">
      <alignment horizontal="right"/>
      <protection hidden="1"/>
    </xf>
    <xf numFmtId="167" fontId="79" fillId="21" borderId="7" xfId="40" applyNumberFormat="1" applyFont="1" applyFill="1" applyBorder="1" applyAlignment="1" applyProtection="1">
      <alignment horizontal="right"/>
      <protection hidden="1"/>
    </xf>
    <xf numFmtId="167" fontId="79" fillId="36" borderId="7" xfId="40" applyNumberFormat="1" applyFont="1" applyFill="1" applyBorder="1" applyAlignment="1" applyProtection="1">
      <alignment horizontal="right"/>
      <protection hidden="1"/>
    </xf>
  </cellXfs>
  <cellStyles count="185">
    <cellStyle name="_CommInc3" xfId="49" xr:uid="{00000000-0005-0000-0000-000000000000}"/>
    <cellStyle name="=C:\WINNT\SYSTEM32\COMMAND.COM" xfId="48" xr:uid="{00000000-0005-0000-0000-000001000000}"/>
    <cellStyle name="=C:\WINNT35\SYSTEM32\COMMAND.COM" xfId="1" xr:uid="{00000000-0005-0000-0000-000002000000}"/>
    <cellStyle name="=C:\WINNT35\SYSTEM32\COMMAND.COM 2" xfId="50" xr:uid="{00000000-0005-0000-0000-000003000000}"/>
    <cellStyle name="=C:\WINNT35\SYSTEM32\COMMAND.COM 2 2" xfId="165" xr:uid="{00000000-0005-0000-0000-000004000000}"/>
    <cellStyle name="=C:\WINNT35\SYSTEM32\COMMAND.COM 3" xfId="51" xr:uid="{00000000-0005-0000-0000-000005000000}"/>
    <cellStyle name="=C:\WINNT35\SYSTEM32\COMMAND.COM_8 Market conditions" xfId="52" xr:uid="{00000000-0005-0000-0000-000006000000}"/>
    <cellStyle name="20 % - Aksentti1" xfId="53" xr:uid="{00000000-0005-0000-0000-000007000000}"/>
    <cellStyle name="20 % - Aksentti2" xfId="54" xr:uid="{00000000-0005-0000-0000-000008000000}"/>
    <cellStyle name="20 % - Aksentti3" xfId="55" xr:uid="{00000000-0005-0000-0000-000009000000}"/>
    <cellStyle name="20 % - Aksentti4" xfId="56" xr:uid="{00000000-0005-0000-0000-00000A000000}"/>
    <cellStyle name="20 % - Aksentti5" xfId="57" xr:uid="{00000000-0005-0000-0000-00000B000000}"/>
    <cellStyle name="20 % - Aksentti6" xfId="58" xr:uid="{00000000-0005-0000-0000-00000C000000}"/>
    <cellStyle name="20% - Accent1 2" xfId="59" xr:uid="{00000000-0005-0000-0000-00000D000000}"/>
    <cellStyle name="20% - Accent2 2" xfId="60" xr:uid="{00000000-0005-0000-0000-00000E000000}"/>
    <cellStyle name="20% - Accent3 2" xfId="61" xr:uid="{00000000-0005-0000-0000-00000F000000}"/>
    <cellStyle name="20% - Accent4 2" xfId="62" xr:uid="{00000000-0005-0000-0000-000010000000}"/>
    <cellStyle name="20% - Accent5 2" xfId="63" xr:uid="{00000000-0005-0000-0000-000011000000}"/>
    <cellStyle name="20% - Accent6 2" xfId="64" xr:uid="{00000000-0005-0000-0000-000012000000}"/>
    <cellStyle name="40 % - Aksentti1" xfId="65" xr:uid="{00000000-0005-0000-0000-000013000000}"/>
    <cellStyle name="40 % - Aksentti2" xfId="66" xr:uid="{00000000-0005-0000-0000-000014000000}"/>
    <cellStyle name="40 % - Aksentti3" xfId="67" xr:uid="{00000000-0005-0000-0000-000015000000}"/>
    <cellStyle name="40 % - Aksentti4" xfId="68" xr:uid="{00000000-0005-0000-0000-000016000000}"/>
    <cellStyle name="40 % - Aksentti5" xfId="69" xr:uid="{00000000-0005-0000-0000-000017000000}"/>
    <cellStyle name="40 % - Aksentti6" xfId="70" xr:uid="{00000000-0005-0000-0000-000018000000}"/>
    <cellStyle name="40% - Accent1 2" xfId="71" xr:uid="{00000000-0005-0000-0000-000019000000}"/>
    <cellStyle name="40% - Accent2 2" xfId="72" xr:uid="{00000000-0005-0000-0000-00001A000000}"/>
    <cellStyle name="40% - Accent3 2" xfId="73" xr:uid="{00000000-0005-0000-0000-00001B000000}"/>
    <cellStyle name="40% - Accent4 2" xfId="74" xr:uid="{00000000-0005-0000-0000-00001C000000}"/>
    <cellStyle name="40% - Accent5 2" xfId="75" xr:uid="{00000000-0005-0000-0000-00001D000000}"/>
    <cellStyle name="40% - Accent6 2" xfId="76" xr:uid="{00000000-0005-0000-0000-00001E000000}"/>
    <cellStyle name="60 % - Aksentti1" xfId="77" xr:uid="{00000000-0005-0000-0000-00001F000000}"/>
    <cellStyle name="60 % - Aksentti2" xfId="78" xr:uid="{00000000-0005-0000-0000-000020000000}"/>
    <cellStyle name="60 % - Aksentti3" xfId="79" xr:uid="{00000000-0005-0000-0000-000021000000}"/>
    <cellStyle name="60 % - Aksentti4" xfId="80" xr:uid="{00000000-0005-0000-0000-000022000000}"/>
    <cellStyle name="60 % - Aksentti5" xfId="81" xr:uid="{00000000-0005-0000-0000-000023000000}"/>
    <cellStyle name="60 % - Aksentti6" xfId="82" xr:uid="{00000000-0005-0000-0000-000024000000}"/>
    <cellStyle name="60% - Accent1 2" xfId="83" xr:uid="{00000000-0005-0000-0000-000025000000}"/>
    <cellStyle name="60% - Accent2 2" xfId="84" xr:uid="{00000000-0005-0000-0000-000026000000}"/>
    <cellStyle name="60% - Accent3 2" xfId="85" xr:uid="{00000000-0005-0000-0000-000027000000}"/>
    <cellStyle name="60% - Accent4 2" xfId="86" xr:uid="{00000000-0005-0000-0000-000028000000}"/>
    <cellStyle name="60% - Accent5 2" xfId="87" xr:uid="{00000000-0005-0000-0000-000029000000}"/>
    <cellStyle name="60% - Accent6 2" xfId="88" xr:uid="{00000000-0005-0000-0000-00002A000000}"/>
    <cellStyle name="Accent1 2" xfId="89" xr:uid="{00000000-0005-0000-0000-00002B000000}"/>
    <cellStyle name="Accent2 2" xfId="90" xr:uid="{00000000-0005-0000-0000-00002C000000}"/>
    <cellStyle name="Accent3 2" xfId="91" xr:uid="{00000000-0005-0000-0000-00002D000000}"/>
    <cellStyle name="Accent4 2" xfId="92" xr:uid="{00000000-0005-0000-0000-00002E000000}"/>
    <cellStyle name="Accent5 2" xfId="93" xr:uid="{00000000-0005-0000-0000-00002F000000}"/>
    <cellStyle name="Accent6 2" xfId="94" xr:uid="{00000000-0005-0000-0000-000030000000}"/>
    <cellStyle name="Aksentti1" xfId="95" xr:uid="{00000000-0005-0000-0000-000031000000}"/>
    <cellStyle name="Aksentti2" xfId="96" xr:uid="{00000000-0005-0000-0000-000032000000}"/>
    <cellStyle name="Aksentti3" xfId="97" xr:uid="{00000000-0005-0000-0000-000033000000}"/>
    <cellStyle name="Aksentti4" xfId="98" xr:uid="{00000000-0005-0000-0000-000034000000}"/>
    <cellStyle name="Aksentti5" xfId="99" xr:uid="{00000000-0005-0000-0000-000035000000}"/>
    <cellStyle name="Aksentti6" xfId="100" xr:uid="{00000000-0005-0000-0000-000036000000}"/>
    <cellStyle name="Bad 2" xfId="101" xr:uid="{00000000-0005-0000-0000-000037000000}"/>
    <cellStyle name="Calculation 2" xfId="102" xr:uid="{00000000-0005-0000-0000-000038000000}"/>
    <cellStyle name="Check Cell 2" xfId="103" xr:uid="{00000000-0005-0000-0000-000039000000}"/>
    <cellStyle name="Comma 2" xfId="104" xr:uid="{00000000-0005-0000-0000-00003A000000}"/>
    <cellStyle name="Erotin_Budget 2002-NB" xfId="105" xr:uid="{00000000-0005-0000-0000-00003C000000}"/>
    <cellStyle name="Explanatory Text 2" xfId="106" xr:uid="{00000000-0005-0000-0000-00003D000000}"/>
    <cellStyle name="Format 1" xfId="2" xr:uid="{00000000-0005-0000-0000-00003E000000}"/>
    <cellStyle name="Good 2" xfId="107" xr:uid="{00000000-0005-0000-0000-00003F000000}"/>
    <cellStyle name="GPM_Allocation" xfId="3" xr:uid="{00000000-0005-0000-0000-000040000000}"/>
    <cellStyle name="Heading 1 2" xfId="108" xr:uid="{00000000-0005-0000-0000-000041000000}"/>
    <cellStyle name="Heading 2 2" xfId="109" xr:uid="{00000000-0005-0000-0000-000042000000}"/>
    <cellStyle name="Heading 3 2" xfId="110" xr:uid="{00000000-0005-0000-0000-000043000000}"/>
    <cellStyle name="Heading 4 2" xfId="111" xr:uid="{00000000-0005-0000-0000-000044000000}"/>
    <cellStyle name="Huomautus" xfId="112" xr:uid="{00000000-0005-0000-0000-000045000000}"/>
    <cellStyle name="Huono" xfId="113" xr:uid="{00000000-0005-0000-0000-000046000000}"/>
    <cellStyle name="Hyperkobling_Työkirja4" xfId="41" xr:uid="{00000000-0005-0000-0000-000047000000}"/>
    <cellStyle name="Hyvä" xfId="114" xr:uid="{00000000-0005-0000-0000-000048000000}"/>
    <cellStyle name="Input 2" xfId="115" xr:uid="{00000000-0005-0000-0000-000049000000}"/>
    <cellStyle name="Komma (0)" xfId="116" xr:uid="{00000000-0005-0000-0000-00004A000000}"/>
    <cellStyle name="Laskenta" xfId="117" xr:uid="{00000000-0005-0000-0000-00004B000000}"/>
    <cellStyle name="Linked Cell 2" xfId="118" xr:uid="{00000000-0005-0000-0000-00004C000000}"/>
    <cellStyle name="Linkitetty solu" xfId="119" xr:uid="{00000000-0005-0000-0000-00004D000000}"/>
    <cellStyle name="Neutraali" xfId="120" xr:uid="{00000000-0005-0000-0000-00004E000000}"/>
    <cellStyle name="Neutral 2" xfId="121" xr:uid="{00000000-0005-0000-0000-00004F000000}"/>
    <cellStyle name="Normaali_1996" xfId="122" xr:uid="{00000000-0005-0000-0000-000050000000}"/>
    <cellStyle name="Normal" xfId="0" builtinId="0"/>
    <cellStyle name="Normal 10" xfId="166" xr:uid="{00000000-0005-0000-0000-000052000000}"/>
    <cellStyle name="Normal 10 2" xfId="168" xr:uid="{00000000-0005-0000-0000-000053000000}"/>
    <cellStyle name="Normal 10 2 2" xfId="179" xr:uid="{00000000-0005-0000-0000-000054000000}"/>
    <cellStyle name="Normal 10 3" xfId="177" xr:uid="{00000000-0005-0000-0000-000055000000}"/>
    <cellStyle name="Normal 11" xfId="167" xr:uid="{00000000-0005-0000-0000-000056000000}"/>
    <cellStyle name="Normal 11 2" xfId="178" xr:uid="{00000000-0005-0000-0000-000057000000}"/>
    <cellStyle name="Normal 18 2" xfId="181" xr:uid="{A32EF61F-9057-4D95-9EBB-D709C331AA90}"/>
    <cellStyle name="Normal 2" xfId="40" xr:uid="{00000000-0005-0000-0000-000058000000}"/>
    <cellStyle name="Normal 2 10 3" xfId="180" xr:uid="{6D8499A2-5A0F-4C16-9AB1-2B6A607CD25C}"/>
    <cellStyle name="Normal 2 2" xfId="123" xr:uid="{00000000-0005-0000-0000-000059000000}"/>
    <cellStyle name="Normal 2 3" xfId="124" xr:uid="{00000000-0005-0000-0000-00005A000000}"/>
    <cellStyle name="Normal 3" xfId="42" xr:uid="{00000000-0005-0000-0000-00005B000000}"/>
    <cellStyle name="Normal 3 2" xfId="125" xr:uid="{00000000-0005-0000-0000-00005C000000}"/>
    <cellStyle name="Normal 3 2 2" xfId="172" xr:uid="{00000000-0005-0000-0000-00005D000000}"/>
    <cellStyle name="Normal 3 3" xfId="126" xr:uid="{00000000-0005-0000-0000-00005E000000}"/>
    <cellStyle name="Normal 3_8 Market conditions" xfId="127" xr:uid="{00000000-0005-0000-0000-00005F000000}"/>
    <cellStyle name="Normal 4" xfId="45" xr:uid="{00000000-0005-0000-0000-000060000000}"/>
    <cellStyle name="Normal 4 2" xfId="128" xr:uid="{00000000-0005-0000-0000-000061000000}"/>
    <cellStyle name="Normal 4 3" xfId="129" xr:uid="{00000000-0005-0000-0000-000062000000}"/>
    <cellStyle name="Normal 4 4" xfId="158" xr:uid="{00000000-0005-0000-0000-000063000000}"/>
    <cellStyle name="Normal 4 4 2" xfId="174" xr:uid="{00000000-0005-0000-0000-000064000000}"/>
    <cellStyle name="Normal 4 5" xfId="169" xr:uid="{00000000-0005-0000-0000-000065000000}"/>
    <cellStyle name="Normal 5" xfId="46" xr:uid="{00000000-0005-0000-0000-000066000000}"/>
    <cellStyle name="Normal 5 2" xfId="159" xr:uid="{00000000-0005-0000-0000-000067000000}"/>
    <cellStyle name="Normal 5 2 2" xfId="175" xr:uid="{00000000-0005-0000-0000-000068000000}"/>
    <cellStyle name="Normal 5 3" xfId="170" xr:uid="{00000000-0005-0000-0000-000069000000}"/>
    <cellStyle name="Normal 6" xfId="47" xr:uid="{00000000-0005-0000-0000-00006A000000}"/>
    <cellStyle name="Normal 6 2" xfId="160" xr:uid="{00000000-0005-0000-0000-00006B000000}"/>
    <cellStyle name="Normal 6 2 2" xfId="176" xr:uid="{00000000-0005-0000-0000-00006C000000}"/>
    <cellStyle name="Normal 6 3" xfId="171" xr:uid="{00000000-0005-0000-0000-00006D000000}"/>
    <cellStyle name="Normal 7" xfId="130" xr:uid="{00000000-0005-0000-0000-00006E000000}"/>
    <cellStyle name="Normal 7 2" xfId="173" xr:uid="{00000000-0005-0000-0000-00006F000000}"/>
    <cellStyle name="Normal 8" xfId="155" xr:uid="{00000000-0005-0000-0000-000070000000}"/>
    <cellStyle name="Normal 8 2" xfId="162" xr:uid="{00000000-0005-0000-0000-000071000000}"/>
    <cellStyle name="Normal 8 2 2" xfId="183" xr:uid="{0F26091F-A591-4EAF-98C8-E6DD65D4BF09}"/>
    <cellStyle name="Normal 8 3 2" xfId="184" xr:uid="{9D5C9523-0195-495A-A4C8-B7209E40C6D2}"/>
    <cellStyle name="Normal 9" xfId="161" xr:uid="{00000000-0005-0000-0000-000072000000}"/>
    <cellStyle name="Normal 9 2" xfId="163" xr:uid="{00000000-0005-0000-0000-000073000000}"/>
    <cellStyle name="Normal_Kopia av Q2_2009" xfId="4" xr:uid="{00000000-0005-0000-0000-000075000000}"/>
    <cellStyle name="Normal_Q1 Interim report" xfId="5" xr:uid="{00000000-0005-0000-0000-000077000000}"/>
    <cellStyle name="Normal_SLP Interim Q109 v1" xfId="6" xr:uid="{00000000-0005-0000-0000-000078000000}"/>
    <cellStyle name="Normal_SLP Interim Q109 v3 - Roundings" xfId="7" xr:uid="{00000000-0005-0000-0000-000079000000}"/>
    <cellStyle name="Normal_Template Q2 2011 GCC" xfId="8" xr:uid="{00000000-0005-0000-0000-00007A000000}"/>
    <cellStyle name="Normalny 3" xfId="9" xr:uid="{00000000-0005-0000-0000-00007B000000}"/>
    <cellStyle name="Note 2" xfId="131" xr:uid="{00000000-0005-0000-0000-00007C000000}"/>
    <cellStyle name="Otsikko" xfId="132" xr:uid="{00000000-0005-0000-0000-00007D000000}"/>
    <cellStyle name="Otsikko 1" xfId="133" xr:uid="{00000000-0005-0000-0000-00007E000000}"/>
    <cellStyle name="Otsikko 2" xfId="134" xr:uid="{00000000-0005-0000-0000-00007F000000}"/>
    <cellStyle name="Otsikko 3" xfId="135" xr:uid="{00000000-0005-0000-0000-000080000000}"/>
    <cellStyle name="Otsikko 4" xfId="136" xr:uid="{00000000-0005-0000-0000-000081000000}"/>
    <cellStyle name="Output 2" xfId="137" xr:uid="{00000000-0005-0000-0000-000082000000}"/>
    <cellStyle name="Percent" xfId="10" builtinId="5"/>
    <cellStyle name="Percent 10 2" xfId="182" xr:uid="{80C4E0DA-A5B8-4CB1-9441-8F781836261C}"/>
    <cellStyle name="Percent 2" xfId="43" xr:uid="{00000000-0005-0000-0000-000084000000}"/>
    <cellStyle name="Percent 2 2" xfId="164" xr:uid="{00000000-0005-0000-0000-000085000000}"/>
    <cellStyle name="Percent 3" xfId="138" xr:uid="{00000000-0005-0000-0000-000086000000}"/>
    <cellStyle name="Percent 4" xfId="156" xr:uid="{00000000-0005-0000-0000-000087000000}"/>
    <cellStyle name="Procent 2" xfId="139" xr:uid="{00000000-0005-0000-0000-000088000000}"/>
    <cellStyle name="Prosent 2" xfId="140" xr:uid="{00000000-0005-0000-0000-000089000000}"/>
    <cellStyle name="SAPBEXaggData" xfId="11" xr:uid="{00000000-0005-0000-0000-00008A000000}"/>
    <cellStyle name="SAPBEXaggItemX" xfId="12" xr:uid="{00000000-0005-0000-0000-00008B000000}"/>
    <cellStyle name="SAPBEXbackground" xfId="13" xr:uid="{00000000-0005-0000-0000-00008C000000}"/>
    <cellStyle name="SAPBEXchaText" xfId="14" xr:uid="{00000000-0005-0000-0000-00008D000000}"/>
    <cellStyle name="SAPBEXfilterDrill" xfId="15" xr:uid="{00000000-0005-0000-0000-00008E000000}"/>
    <cellStyle name="SAPBEXfilterItem" xfId="16" xr:uid="{00000000-0005-0000-0000-00008F000000}"/>
    <cellStyle name="SAPBEXformats" xfId="17" xr:uid="{00000000-0005-0000-0000-000090000000}"/>
    <cellStyle name="SAPBEXheaderItem" xfId="18" xr:uid="{00000000-0005-0000-0000-000091000000}"/>
    <cellStyle name="SAPBEXheaderItem 2" xfId="157" xr:uid="{00000000-0005-0000-0000-000092000000}"/>
    <cellStyle name="SAPBEXheaderText" xfId="19" xr:uid="{00000000-0005-0000-0000-000093000000}"/>
    <cellStyle name="SAPBEXHLevel0" xfId="20" xr:uid="{00000000-0005-0000-0000-000094000000}"/>
    <cellStyle name="SAPBEXHLevel0X" xfId="21" xr:uid="{00000000-0005-0000-0000-000095000000}"/>
    <cellStyle name="SAPBEXHLevel1" xfId="22" xr:uid="{00000000-0005-0000-0000-000096000000}"/>
    <cellStyle name="SAPBEXHLevel1X" xfId="23" xr:uid="{00000000-0005-0000-0000-000097000000}"/>
    <cellStyle name="SAPBEXHLevel2" xfId="24" xr:uid="{00000000-0005-0000-0000-000098000000}"/>
    <cellStyle name="SAPBEXHLevel2X" xfId="25" xr:uid="{00000000-0005-0000-0000-000099000000}"/>
    <cellStyle name="SAPBEXHLevel3" xfId="26" xr:uid="{00000000-0005-0000-0000-00009A000000}"/>
    <cellStyle name="SAPBEXresItem" xfId="27" xr:uid="{00000000-0005-0000-0000-00009B000000}"/>
    <cellStyle name="SAPBEXstdData" xfId="28" xr:uid="{00000000-0005-0000-0000-00009C000000}"/>
    <cellStyle name="SAPBEXstdItemX" xfId="29" xr:uid="{00000000-0005-0000-0000-00009D000000}"/>
    <cellStyle name="SAPBEXtitle" xfId="30" xr:uid="{00000000-0005-0000-0000-00009E000000}"/>
    <cellStyle name="SDEntry" xfId="31" xr:uid="{00000000-0005-0000-0000-00009F000000}"/>
    <cellStyle name="SDHeader" xfId="32" xr:uid="{00000000-0005-0000-0000-0000A0000000}"/>
    <cellStyle name="Selittävä teksti" xfId="141" xr:uid="{00000000-0005-0000-0000-0000A1000000}"/>
    <cellStyle name="SPEntry" xfId="33" xr:uid="{00000000-0005-0000-0000-0000A2000000}"/>
    <cellStyle name="SPFormula" xfId="34" xr:uid="{00000000-0005-0000-0000-0000A3000000}"/>
    <cellStyle name="SPHeader" xfId="35" xr:uid="{00000000-0005-0000-0000-0000A4000000}"/>
    <cellStyle name="Standard_Expectancy Template_Q404" xfId="142" xr:uid="{00000000-0005-0000-0000-0000A5000000}"/>
    <cellStyle name="Styl 1" xfId="143" xr:uid="{00000000-0005-0000-0000-0000A6000000}"/>
    <cellStyle name="Style 1" xfId="44" xr:uid="{00000000-0005-0000-0000-0000A7000000}"/>
    <cellStyle name="Summa" xfId="144" xr:uid="{00000000-0005-0000-0000-0000A8000000}"/>
    <cellStyle name="Syöttö" xfId="36" xr:uid="{00000000-0005-0000-0000-0000A9000000}"/>
    <cellStyle name="Tarkistussolu" xfId="145" xr:uid="{00000000-0005-0000-0000-0000AA000000}"/>
    <cellStyle name="Title 2" xfId="146" xr:uid="{00000000-0005-0000-0000-0000AB000000}"/>
    <cellStyle name="Total 2" xfId="147" xr:uid="{00000000-0005-0000-0000-0000AC000000}"/>
    <cellStyle name="toteuma" xfId="37" xr:uid="{00000000-0005-0000-0000-0000AD000000}"/>
    <cellStyle name="Tulostus" xfId="148" xr:uid="{00000000-0005-0000-0000-0000AE000000}"/>
    <cellStyle name="Tusenskille [0]_~0014018" xfId="149" xr:uid="{00000000-0005-0000-0000-0000AF000000}"/>
    <cellStyle name="Tusenskille_~0014018" xfId="150" xr:uid="{00000000-0005-0000-0000-0000B0000000}"/>
    <cellStyle name="Tusental (0)_~0038516" xfId="38" xr:uid="{00000000-0005-0000-0000-0000B1000000}"/>
    <cellStyle name="Tusental 2" xfId="151" xr:uid="{00000000-0005-0000-0000-0000B2000000}"/>
    <cellStyle name="Tyyli 1" xfId="152" xr:uid="{00000000-0005-0000-0000-0000B3000000}"/>
    <cellStyle name="Valuta (0)_~0038516" xfId="39" xr:uid="{00000000-0005-0000-0000-0000B4000000}"/>
    <cellStyle name="Warning Text 2" xfId="153" xr:uid="{00000000-0005-0000-0000-0000B5000000}"/>
    <cellStyle name="Varoitusteksti" xfId="154" xr:uid="{00000000-0005-0000-0000-0000B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5284"/>
      <rgbColor rgb="00FFFFFF"/>
      <rgbColor rgb="00A9AF00"/>
      <rgbColor rgb="00AA0000"/>
      <rgbColor rgb="00FFFFFF"/>
      <rgbColor rgb="00CC3300"/>
      <rgbColor rgb="00003366"/>
      <rgbColor rgb="00FFFFFF"/>
      <rgbColor rgb="00968F69"/>
      <rgbColor rgb="00FFFFFF"/>
      <rgbColor rgb="00FFFFFF"/>
      <rgbColor rgb="00D9D5BE"/>
      <rgbColor rgb="00FFFFFF"/>
      <rgbColor rgb="00FFFFFF"/>
      <rgbColor rgb="00FFFFFF"/>
      <rgbColor rgb="00808080"/>
      <rgbColor rgb="00005284"/>
      <rgbColor rgb="00779ABC"/>
      <rgbColor rgb="00CCD8DE"/>
      <rgbColor rgb="00E5EAEF"/>
      <rgbColor rgb="00999999"/>
      <rgbColor rgb="00CCCCCC"/>
      <rgbColor rgb="00E4E3E3"/>
      <rgbColor rgb="00FFFFFF"/>
      <rgbColor rgb="00003366"/>
      <rgbColor rgb="00CC6600"/>
      <rgbColor rgb="00CC3300"/>
      <rgbColor rgb="00AA0000"/>
      <rgbColor rgb="00E8BD00"/>
      <rgbColor rgb="00C1004F"/>
      <rgbColor rgb="00660033"/>
      <rgbColor rgb="00999933"/>
      <rgbColor rgb="00FFFFFF"/>
      <rgbColor rgb="00F3EFC3"/>
      <rgbColor rgb="00999933"/>
      <rgbColor rgb="00660033"/>
      <rgbColor rgb="00FFFFFF"/>
      <rgbColor rgb="00E8BD00"/>
      <rgbColor rgb="00FFFFFF"/>
      <rgbColor rgb="00C1004F"/>
      <rgbColor rgb="00FFFFFF"/>
      <rgbColor rgb="00FFFFFF"/>
      <rgbColor rgb="00EFF1CC"/>
      <rgbColor rgb="00CC6600"/>
      <rgbColor rgb="00D8DB7F"/>
      <rgbColor rgb="00C5BC89"/>
      <rgbColor rgb="00FFFFFF"/>
      <rgbColor rgb="00969696"/>
      <rgbColor rgb="00FFFFFF"/>
      <rgbColor rgb="00FFFFFF"/>
      <rgbColor rgb="00E5EAEF"/>
      <rgbColor rgb="00CCD8DE"/>
      <rgbColor rgb="00779ABC"/>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y\alla\Documents%20and%20Settings\avovst\My%20Documents\RDE%20Division\Reports\Internal%20Profit%20calculation%20-%20STOCK%20&amp;%20HFL\0203\IP0203%20-%20per%20FAM%20-%20TMG%20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D1XC0057\Filestore\GA_DFS2\Koncred\2015\Quarterly%20report%20Q2\Interim%20tables\Master%20Interim%20tables%20Q2%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D1XC0057\Filestore\GA_DFS\GA_DFS2\Koncred\2017\Q2%202017\Master%20Interim%20tables\Master%20Interim%20tables%20Q4%202016%20-%20EXCL%20SWAPBA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SPGAC"/>
      <sheetName val="IPGAC"/>
      <sheetName val="Work Sheet"/>
      <sheetName val="TMG FIGURES"/>
      <sheetName val="PC 8MCO"/>
      <sheetName val="Enclosure A"/>
      <sheetName val="Enclosure B"/>
      <sheetName val="Summary1"/>
      <sheetName val="Summary2"/>
      <sheetName val="HFL"/>
      <sheetName val="HFL adj"/>
      <sheetName val="Man 6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dea group Q, fill in data"/>
      <sheetName val="Settings"/>
      <sheetName val="Format"/>
      <sheetName val="Analysmaterial"/>
      <sheetName val="Tables per line"/>
      <sheetName val="Tables per line Swe"/>
      <sheetName val="Nordea Group Ytd"/>
      <sheetName val="Restatement Group"/>
      <sheetName val="Retail Banking"/>
      <sheetName val="Banking Denmark"/>
      <sheetName val="Banking Finland"/>
      <sheetName val="Banking Norway"/>
      <sheetName val="Banking Sweden"/>
      <sheetName val="Banking Baltics"/>
      <sheetName val="Banking Baltics Swe"/>
      <sheetName val="Retail banking Other"/>
      <sheetName val="Wholesale banking"/>
      <sheetName val="Corporate Institutional Banking"/>
      <sheetName val="Shipping"/>
      <sheetName val="Banking Russia"/>
      <sheetName val="Wholesalebanking other"/>
      <sheetName val="Wealth Management"/>
      <sheetName val="Private Banking"/>
      <sheetName val="Asset management"/>
      <sheetName val="AUM"/>
      <sheetName val="Life"/>
      <sheetName val="Wealth Other"/>
      <sheetName val="GCC"/>
      <sheetName val="Customer segments Group"/>
      <sheetName val="Nordea Group Ytd Swe"/>
      <sheetName val="Retail Banking Tot Swe"/>
      <sheetName val="Banking Denmark Swe"/>
      <sheetName val="Banking Finland Swe"/>
      <sheetName val="Banking Norway Swe"/>
      <sheetName val="Banking Sweden Swe"/>
      <sheetName val="Retail banking Other Swe"/>
      <sheetName val="Wholesale banking Swe"/>
      <sheetName val="CIB Swe"/>
      <sheetName val="Shipping Swe"/>
      <sheetName val="Banking Russia Swe"/>
      <sheetName val="Wholesale Other Swe"/>
      <sheetName val="Wealth Management Swe"/>
      <sheetName val="Private Banking Swe"/>
      <sheetName val="Asset Swe"/>
      <sheetName val="AUM Swe"/>
      <sheetName val="Life Swe"/>
      <sheetName val="Wealth Other Swe"/>
      <sheetName val="GCC Swe"/>
      <sheetName val="Customer segments Group Swe"/>
    </sheetNames>
    <sheetDataSet>
      <sheetData sheetId="0">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13</v>
          </cell>
          <cell r="P1">
            <v>14</v>
          </cell>
        </row>
        <row r="2">
          <cell r="B2" t="str">
            <v>Nordea Group continued</v>
          </cell>
        </row>
        <row r="3">
          <cell r="M3" t="str">
            <v>Chg local curr.</v>
          </cell>
          <cell r="R3" t="str">
            <v>Control</v>
          </cell>
        </row>
        <row r="4">
          <cell r="A4" t="str">
            <v>headingqyGroup</v>
          </cell>
          <cell r="B4" t="str">
            <v>EURm</v>
          </cell>
          <cell r="C4" t="str">
            <v>Q215</v>
          </cell>
          <cell r="D4" t="str">
            <v>Q115</v>
          </cell>
          <cell r="E4" t="str">
            <v>Q414</v>
          </cell>
          <cell r="F4" t="str">
            <v>Q314</v>
          </cell>
          <cell r="G4" t="str">
            <v>Q214</v>
          </cell>
          <cell r="H4" t="str">
            <v>Q114</v>
          </cell>
          <cell r="I4" t="str">
            <v>Q413</v>
          </cell>
          <cell r="J4" t="str">
            <v>Q313</v>
          </cell>
          <cell r="K4" t="str">
            <v>Q2/Q1</v>
          </cell>
          <cell r="L4" t="str">
            <v>Q2/Q2</v>
          </cell>
          <cell r="M4" t="str">
            <v>Q2/Q1</v>
          </cell>
          <cell r="N4" t="str">
            <v>Q2/Q2</v>
          </cell>
          <cell r="O4" t="str">
            <v>H1 15</v>
          </cell>
          <cell r="P4" t="str">
            <v>H1 14</v>
          </cell>
          <cell r="R4" t="str">
            <v>Q215</v>
          </cell>
          <cell r="S4" t="str">
            <v>Q115</v>
          </cell>
          <cell r="T4" t="str">
            <v>Q414</v>
          </cell>
          <cell r="U4" t="str">
            <v>Q314</v>
          </cell>
          <cell r="V4" t="str">
            <v>Q214</v>
          </cell>
          <cell r="W4" t="str">
            <v>Q114</v>
          </cell>
          <cell r="X4" t="str">
            <v>Q413</v>
          </cell>
        </row>
        <row r="5">
          <cell r="A5" t="str">
            <v>Net interest income</v>
          </cell>
          <cell r="B5" t="str">
            <v>Net interest income</v>
          </cell>
          <cell r="C5">
            <v>1309</v>
          </cell>
          <cell r="D5">
            <v>1288</v>
          </cell>
          <cell r="E5">
            <v>1356</v>
          </cell>
          <cell r="F5">
            <v>1396</v>
          </cell>
          <cell r="G5">
            <v>1368</v>
          </cell>
          <cell r="H5">
            <v>1362</v>
          </cell>
          <cell r="I5">
            <v>1390</v>
          </cell>
          <cell r="J5">
            <v>1386</v>
          </cell>
          <cell r="K5">
            <v>1.6304347826086956E-2</v>
          </cell>
          <cell r="L5">
            <v>-4.3128654970760232E-2</v>
          </cell>
          <cell r="M5">
            <v>0</v>
          </cell>
          <cell r="N5">
            <v>-0.03</v>
          </cell>
          <cell r="R5">
            <v>0</v>
          </cell>
          <cell r="S5">
            <v>0</v>
          </cell>
          <cell r="T5">
            <v>0</v>
          </cell>
          <cell r="U5">
            <v>0</v>
          </cell>
          <cell r="V5">
            <v>0</v>
          </cell>
          <cell r="W5">
            <v>0</v>
          </cell>
          <cell r="X5">
            <v>0</v>
          </cell>
        </row>
        <row r="6">
          <cell r="A6" t="str">
            <v>Net fee and commission income</v>
          </cell>
          <cell r="B6" t="str">
            <v>Net fee and commission income</v>
          </cell>
          <cell r="C6">
            <v>783</v>
          </cell>
          <cell r="D6">
            <v>757</v>
          </cell>
          <cell r="E6">
            <v>763</v>
          </cell>
          <cell r="F6">
            <v>667</v>
          </cell>
          <cell r="G6">
            <v>708</v>
          </cell>
          <cell r="H6">
            <v>704</v>
          </cell>
          <cell r="I6">
            <v>703</v>
          </cell>
          <cell r="J6">
            <v>652</v>
          </cell>
          <cell r="K6">
            <v>3.4346103038309116E-2</v>
          </cell>
          <cell r="L6">
            <v>0.1059322033898305</v>
          </cell>
          <cell r="M6">
            <v>0.03</v>
          </cell>
          <cell r="N6">
            <v>0.11</v>
          </cell>
          <cell r="R6">
            <v>0</v>
          </cell>
          <cell r="S6">
            <v>0</v>
          </cell>
          <cell r="T6">
            <v>0</v>
          </cell>
          <cell r="U6">
            <v>0</v>
          </cell>
          <cell r="V6">
            <v>0</v>
          </cell>
          <cell r="W6">
            <v>0</v>
          </cell>
          <cell r="X6">
            <v>0</v>
          </cell>
        </row>
        <row r="7">
          <cell r="A7" t="str">
            <v>Net result from items at fair value</v>
          </cell>
          <cell r="B7" t="str">
            <v>Net result from items at fair value</v>
          </cell>
          <cell r="C7">
            <v>401</v>
          </cell>
          <cell r="D7">
            <v>644</v>
          </cell>
          <cell r="E7">
            <v>367</v>
          </cell>
          <cell r="F7">
            <v>291</v>
          </cell>
          <cell r="G7">
            <v>356</v>
          </cell>
          <cell r="H7">
            <v>411</v>
          </cell>
          <cell r="I7">
            <v>333</v>
          </cell>
          <cell r="J7">
            <v>346</v>
          </cell>
          <cell r="K7">
            <v>-0.37732919254658387</v>
          </cell>
          <cell r="L7">
            <v>0.12640449438202248</v>
          </cell>
          <cell r="M7">
            <v>-0.37</v>
          </cell>
          <cell r="N7">
            <v>0.12</v>
          </cell>
          <cell r="R7">
            <v>0</v>
          </cell>
          <cell r="S7">
            <v>0</v>
          </cell>
          <cell r="T7">
            <v>0</v>
          </cell>
          <cell r="U7">
            <v>0</v>
          </cell>
          <cell r="V7">
            <v>0</v>
          </cell>
          <cell r="W7">
            <v>0</v>
          </cell>
          <cell r="X7">
            <v>0</v>
          </cell>
        </row>
        <row r="8">
          <cell r="A8" t="str">
            <v>Equity method &amp; other income</v>
          </cell>
          <cell r="B8" t="str">
            <v>Equity method &amp; other income</v>
          </cell>
          <cell r="C8">
            <v>30</v>
          </cell>
          <cell r="D8">
            <v>30</v>
          </cell>
          <cell r="E8">
            <v>32</v>
          </cell>
          <cell r="F8">
            <v>405</v>
          </cell>
          <cell r="G8">
            <v>28</v>
          </cell>
          <cell r="H8">
            <v>24</v>
          </cell>
          <cell r="I8">
            <v>43</v>
          </cell>
          <cell r="J8">
            <v>42</v>
          </cell>
          <cell r="K8">
            <v>0</v>
          </cell>
          <cell r="L8">
            <v>7.1428571428571425E-2</v>
          </cell>
          <cell r="R8">
            <v>0</v>
          </cell>
          <cell r="S8">
            <v>0</v>
          </cell>
          <cell r="T8">
            <v>0</v>
          </cell>
          <cell r="U8">
            <v>0</v>
          </cell>
          <cell r="V8">
            <v>0</v>
          </cell>
          <cell r="W8">
            <v>-3</v>
          </cell>
          <cell r="X8">
            <v>0</v>
          </cell>
        </row>
        <row r="9">
          <cell r="A9" t="str">
            <v>Total income incl. allocations</v>
          </cell>
          <cell r="B9" t="str">
            <v>Total income incl. allocations</v>
          </cell>
          <cell r="C9">
            <v>2523</v>
          </cell>
          <cell r="D9">
            <v>2719</v>
          </cell>
          <cell r="E9">
            <v>2518</v>
          </cell>
          <cell r="F9">
            <v>2759</v>
          </cell>
          <cell r="G9">
            <v>2460</v>
          </cell>
          <cell r="H9">
            <v>2501</v>
          </cell>
          <cell r="I9">
            <v>2469</v>
          </cell>
          <cell r="J9">
            <v>2426</v>
          </cell>
          <cell r="K9">
            <v>-7.2085325487311516E-2</v>
          </cell>
          <cell r="L9">
            <v>2.5609756097560974E-2</v>
          </cell>
          <cell r="M9">
            <v>-0.08</v>
          </cell>
          <cell r="N9">
            <v>0.04</v>
          </cell>
          <cell r="R9">
            <v>0</v>
          </cell>
          <cell r="S9">
            <v>0</v>
          </cell>
          <cell r="T9">
            <v>0</v>
          </cell>
          <cell r="U9">
            <v>0</v>
          </cell>
          <cell r="V9">
            <v>0</v>
          </cell>
          <cell r="W9">
            <v>-3</v>
          </cell>
          <cell r="X9">
            <v>0</v>
          </cell>
        </row>
        <row r="10">
          <cell r="A10" t="str">
            <v>Staff costs</v>
          </cell>
          <cell r="B10" t="str">
            <v>Staff costs</v>
          </cell>
          <cell r="C10">
            <v>-772</v>
          </cell>
          <cell r="D10">
            <v>-779</v>
          </cell>
          <cell r="E10">
            <v>-760</v>
          </cell>
          <cell r="F10">
            <v>-731</v>
          </cell>
          <cell r="G10">
            <v>-910</v>
          </cell>
          <cell r="H10">
            <v>-756</v>
          </cell>
          <cell r="I10">
            <v>-739</v>
          </cell>
          <cell r="J10">
            <v>-732</v>
          </cell>
          <cell r="K10">
            <v>-8.9858793324775355E-3</v>
          </cell>
          <cell r="L10">
            <v>-0.15164835164835164</v>
          </cell>
          <cell r="M10">
            <v>-0.02</v>
          </cell>
          <cell r="N10">
            <v>-0.14000000000000001</v>
          </cell>
          <cell r="R10">
            <v>0</v>
          </cell>
          <cell r="S10">
            <v>0</v>
          </cell>
          <cell r="T10">
            <v>0</v>
          </cell>
          <cell r="U10">
            <v>0</v>
          </cell>
          <cell r="V10">
            <v>0</v>
          </cell>
          <cell r="W10">
            <v>2</v>
          </cell>
          <cell r="X10">
            <v>0</v>
          </cell>
        </row>
        <row r="11">
          <cell r="A11" t="str">
            <v>Other exp</v>
          </cell>
          <cell r="B11" t="str">
            <v>Other exp, excl. Depreciations</v>
          </cell>
          <cell r="C11">
            <v>-363</v>
          </cell>
          <cell r="D11">
            <v>-364</v>
          </cell>
          <cell r="E11">
            <v>-418</v>
          </cell>
          <cell r="F11">
            <v>-380</v>
          </cell>
          <cell r="G11">
            <v>-428</v>
          </cell>
          <cell r="H11">
            <v>-426</v>
          </cell>
          <cell r="I11">
            <v>-480</v>
          </cell>
          <cell r="J11">
            <v>-441</v>
          </cell>
          <cell r="K11">
            <v>-2.7472527472527475E-3</v>
          </cell>
          <cell r="L11">
            <v>-0.15186915887850466</v>
          </cell>
          <cell r="M11">
            <v>-0.01</v>
          </cell>
          <cell r="N11">
            <v>-0.14000000000000001</v>
          </cell>
          <cell r="R11">
            <v>0</v>
          </cell>
          <cell r="S11">
            <v>0</v>
          </cell>
          <cell r="T11">
            <v>0</v>
          </cell>
          <cell r="U11">
            <v>0</v>
          </cell>
          <cell r="V11">
            <v>0</v>
          </cell>
          <cell r="W11">
            <v>4</v>
          </cell>
          <cell r="X11">
            <v>0</v>
          </cell>
        </row>
        <row r="12">
          <cell r="A12" t="str">
            <v>Depr</v>
          </cell>
          <cell r="B12" t="str">
            <v>Depreciations</v>
          </cell>
          <cell r="C12">
            <v>-50</v>
          </cell>
          <cell r="D12">
            <v>-45</v>
          </cell>
          <cell r="E12">
            <v>-54</v>
          </cell>
          <cell r="F12">
            <v>-410</v>
          </cell>
          <cell r="G12">
            <v>-65</v>
          </cell>
          <cell r="H12">
            <v>-55.212665081278153</v>
          </cell>
          <cell r="I12">
            <v>-64.474874875705993</v>
          </cell>
          <cell r="J12">
            <v>-61</v>
          </cell>
          <cell r="K12">
            <v>0.1111111111111111</v>
          </cell>
          <cell r="L12">
            <v>-0.23076923076923078</v>
          </cell>
          <cell r="M12">
            <v>0.12</v>
          </cell>
          <cell r="N12">
            <v>-0.22</v>
          </cell>
        </row>
        <row r="13">
          <cell r="A13" t="str">
            <v>Total expenses incl. allocations</v>
          </cell>
          <cell r="B13" t="str">
            <v>Total expenses incl. allocations</v>
          </cell>
          <cell r="C13">
            <v>-1185</v>
          </cell>
          <cell r="D13">
            <v>-1188</v>
          </cell>
          <cell r="E13">
            <v>-1232</v>
          </cell>
          <cell r="F13">
            <v>-1521</v>
          </cell>
          <cell r="G13">
            <v>-1403</v>
          </cell>
          <cell r="H13">
            <v>-1237</v>
          </cell>
          <cell r="I13">
            <v>-1283</v>
          </cell>
          <cell r="J13">
            <v>-1234</v>
          </cell>
          <cell r="K13">
            <v>-2.5252525252525255E-3</v>
          </cell>
          <cell r="L13">
            <v>-0.15538132573057734</v>
          </cell>
          <cell r="M13">
            <v>-0.01</v>
          </cell>
          <cell r="N13">
            <v>-0.14000000000000001</v>
          </cell>
          <cell r="R13">
            <v>0</v>
          </cell>
          <cell r="S13">
            <v>0</v>
          </cell>
          <cell r="T13">
            <v>0</v>
          </cell>
          <cell r="U13">
            <v>0</v>
          </cell>
          <cell r="V13">
            <v>0</v>
          </cell>
          <cell r="W13">
            <v>7</v>
          </cell>
          <cell r="X13">
            <v>0</v>
          </cell>
        </row>
        <row r="14">
          <cell r="A14" t="str">
            <v>Profit before loan losses</v>
          </cell>
          <cell r="B14" t="str">
            <v>Profit before loan losses</v>
          </cell>
          <cell r="C14">
            <v>1338</v>
          </cell>
          <cell r="D14">
            <v>1531</v>
          </cell>
          <cell r="E14">
            <v>1286</v>
          </cell>
          <cell r="F14">
            <v>1238</v>
          </cell>
          <cell r="G14">
            <v>1057</v>
          </cell>
          <cell r="H14">
            <v>1264</v>
          </cell>
          <cell r="I14">
            <v>1186</v>
          </cell>
          <cell r="J14">
            <v>1192</v>
          </cell>
          <cell r="K14">
            <v>-0.12606139777922926</v>
          </cell>
          <cell r="L14">
            <v>0.26584673604541154</v>
          </cell>
          <cell r="M14">
            <v>-0.13</v>
          </cell>
          <cell r="N14">
            <v>0.28000000000000003</v>
          </cell>
          <cell r="R14">
            <v>0</v>
          </cell>
          <cell r="S14">
            <v>0</v>
          </cell>
          <cell r="T14">
            <v>0</v>
          </cell>
          <cell r="U14">
            <v>0</v>
          </cell>
          <cell r="V14">
            <v>0</v>
          </cell>
          <cell r="W14">
            <v>4</v>
          </cell>
          <cell r="X14">
            <v>0</v>
          </cell>
        </row>
        <row r="15">
          <cell r="A15" t="str">
            <v>Net loan losses</v>
          </cell>
          <cell r="B15" t="str">
            <v>Net loan losses</v>
          </cell>
          <cell r="C15">
            <v>-103</v>
          </cell>
          <cell r="D15">
            <v>-122</v>
          </cell>
          <cell r="E15">
            <v>-129</v>
          </cell>
          <cell r="F15">
            <v>-112</v>
          </cell>
          <cell r="G15">
            <v>-135</v>
          </cell>
          <cell r="H15">
            <v>-158</v>
          </cell>
          <cell r="I15">
            <v>-180</v>
          </cell>
          <cell r="J15">
            <v>-171</v>
          </cell>
          <cell r="K15">
            <v>-0.15573770491803279</v>
          </cell>
          <cell r="L15">
            <v>-0.23703703703703705</v>
          </cell>
          <cell r="M15">
            <v>-0.16</v>
          </cell>
          <cell r="N15">
            <v>-0.23</v>
          </cell>
          <cell r="R15">
            <v>0</v>
          </cell>
          <cell r="S15">
            <v>0</v>
          </cell>
          <cell r="T15">
            <v>0</v>
          </cell>
          <cell r="U15">
            <v>0</v>
          </cell>
          <cell r="V15">
            <v>0</v>
          </cell>
          <cell r="W15">
            <v>0</v>
          </cell>
          <cell r="X15">
            <v>0</v>
          </cell>
        </row>
        <row r="16">
          <cell r="A16" t="str">
            <v>Operating profit</v>
          </cell>
          <cell r="B16" t="str">
            <v>Operating profit</v>
          </cell>
          <cell r="C16">
            <v>1235</v>
          </cell>
          <cell r="D16">
            <v>1409</v>
          </cell>
          <cell r="E16">
            <v>1157</v>
          </cell>
          <cell r="F16">
            <v>1126</v>
          </cell>
          <cell r="G16">
            <v>922</v>
          </cell>
          <cell r="H16">
            <v>1106</v>
          </cell>
          <cell r="I16">
            <v>1006</v>
          </cell>
          <cell r="J16">
            <v>1021</v>
          </cell>
          <cell r="K16">
            <v>-0.12349183818310859</v>
          </cell>
          <cell r="L16">
            <v>0.33947939262472887</v>
          </cell>
          <cell r="M16">
            <v>-0.13</v>
          </cell>
          <cell r="N16">
            <v>0.35</v>
          </cell>
          <cell r="R16">
            <v>0</v>
          </cell>
          <cell r="S16">
            <v>0</v>
          </cell>
          <cell r="T16">
            <v>0</v>
          </cell>
          <cell r="U16">
            <v>0</v>
          </cell>
          <cell r="V16">
            <v>0</v>
          </cell>
          <cell r="W16">
            <v>4</v>
          </cell>
          <cell r="X16">
            <v>0</v>
          </cell>
        </row>
        <row r="17">
          <cell r="A17" t="str">
            <v>Cost/income ratio, %</v>
          </cell>
          <cell r="B17" t="str">
            <v>Cost/income ratio, %</v>
          </cell>
          <cell r="C17">
            <v>47</v>
          </cell>
          <cell r="D17">
            <v>44</v>
          </cell>
          <cell r="G17">
            <v>48.697068403908794</v>
          </cell>
          <cell r="H17">
            <v>49.460215913634549</v>
          </cell>
          <cell r="I17">
            <v>51.964358039692179</v>
          </cell>
          <cell r="J17">
            <v>50.865622423742785</v>
          </cell>
          <cell r="R17">
            <v>0</v>
          </cell>
          <cell r="S17">
            <v>0</v>
          </cell>
          <cell r="T17">
            <v>-48.826104257859129</v>
          </cell>
        </row>
        <row r="18">
          <cell r="A18" t="str">
            <v>RAROCAR, %</v>
          </cell>
          <cell r="B18" t="str">
            <v>ROCAR, %</v>
          </cell>
          <cell r="R18">
            <v>-47</v>
          </cell>
          <cell r="S18">
            <v>-44</v>
          </cell>
          <cell r="T18">
            <v>-48.826104257859129</v>
          </cell>
        </row>
        <row r="19">
          <cell r="A19" t="str">
            <v>RAROCAR, %</v>
          </cell>
          <cell r="B19" t="str">
            <v>RAROCAR, %</v>
          </cell>
          <cell r="C19">
            <v>15</v>
          </cell>
          <cell r="D19">
            <v>17.97</v>
          </cell>
          <cell r="E19">
            <v>14.6</v>
          </cell>
          <cell r="F19">
            <v>13.6</v>
          </cell>
          <cell r="G19">
            <v>14.7</v>
          </cell>
          <cell r="H19">
            <v>15</v>
          </cell>
          <cell r="I19">
            <v>13.5</v>
          </cell>
          <cell r="R19">
            <v>0</v>
          </cell>
          <cell r="S19">
            <v>-3.0000000000001137E-2</v>
          </cell>
          <cell r="T19">
            <v>9.9999999999997868E-3</v>
          </cell>
        </row>
        <row r="20">
          <cell r="A20" t="str">
            <v>Economic capital (EC)</v>
          </cell>
          <cell r="B20" t="str">
            <v>Economic capital (EC)</v>
          </cell>
          <cell r="C20">
            <v>25085</v>
          </cell>
          <cell r="D20">
            <v>25168</v>
          </cell>
          <cell r="E20">
            <v>23852</v>
          </cell>
          <cell r="F20">
            <v>24796</v>
          </cell>
          <cell r="G20">
            <v>24197</v>
          </cell>
          <cell r="H20">
            <v>24038</v>
          </cell>
          <cell r="I20">
            <v>23507</v>
          </cell>
          <cell r="K20">
            <v>-3.2978385251112297E-3</v>
          </cell>
          <cell r="L20">
            <v>3.6698764309625265E-2</v>
          </cell>
          <cell r="R20">
            <v>0</v>
          </cell>
          <cell r="S20">
            <v>0</v>
          </cell>
          <cell r="T20">
            <v>0</v>
          </cell>
        </row>
        <row r="21">
          <cell r="A21" t="str">
            <v>Risk-weighted assets (RWA)</v>
          </cell>
          <cell r="B21" t="str">
            <v>Risk exposure amount (REA)</v>
          </cell>
          <cell r="C21">
            <v>149765.577841883</v>
          </cell>
          <cell r="D21">
            <v>151510</v>
          </cell>
          <cell r="E21">
            <v>145475</v>
          </cell>
          <cell r="F21">
            <v>152549</v>
          </cell>
          <cell r="G21">
            <v>152203</v>
          </cell>
          <cell r="H21">
            <v>158904</v>
          </cell>
          <cell r="I21">
            <v>155253.54527556151</v>
          </cell>
          <cell r="J21">
            <v>159587</v>
          </cell>
          <cell r="K21">
            <v>-1.1513577705214217E-2</v>
          </cell>
          <cell r="L21">
            <v>-1.6014284594370709E-2</v>
          </cell>
          <cell r="R21">
            <v>0</v>
          </cell>
          <cell r="S21">
            <v>0</v>
          </cell>
          <cell r="T21">
            <v>0</v>
          </cell>
        </row>
        <row r="22">
          <cell r="A22" t="str">
            <v>Number of employees (FTEs)</v>
          </cell>
          <cell r="B22" t="str">
            <v>Number of employees (FTEs)</v>
          </cell>
          <cell r="C22">
            <v>29719</v>
          </cell>
          <cell r="D22">
            <v>29588</v>
          </cell>
          <cell r="E22">
            <v>29643</v>
          </cell>
          <cell r="F22">
            <v>29771</v>
          </cell>
          <cell r="G22">
            <v>29963</v>
          </cell>
          <cell r="H22">
            <v>29690</v>
          </cell>
          <cell r="I22">
            <v>29429</v>
          </cell>
          <cell r="J22">
            <v>29501</v>
          </cell>
          <cell r="K22">
            <v>4.4274705961875327E-3</v>
          </cell>
          <cell r="L22">
            <v>-8.1433768314254085E-3</v>
          </cell>
          <cell r="R22">
            <v>0</v>
          </cell>
          <cell r="S22">
            <v>0</v>
          </cell>
          <cell r="T22">
            <v>0</v>
          </cell>
        </row>
        <row r="23">
          <cell r="A23" t="str">
            <v>Volumes, EURbn:</v>
          </cell>
          <cell r="B23" t="str">
            <v>Volumes, EURbn:</v>
          </cell>
          <cell r="K23"/>
          <cell r="L23"/>
        </row>
        <row r="24">
          <cell r="A24" t="str">
            <v>Lending to corporates</v>
          </cell>
          <cell r="B24" t="str">
            <v>Lending to corporates</v>
          </cell>
          <cell r="K24"/>
          <cell r="L24"/>
        </row>
        <row r="25">
          <cell r="A25" t="str">
            <v>Household mortgage lending</v>
          </cell>
          <cell r="B25" t="str">
            <v>Household mortgage lending</v>
          </cell>
          <cell r="K25"/>
          <cell r="L25"/>
        </row>
        <row r="26">
          <cell r="A26" t="str">
            <v>Consumer lending</v>
          </cell>
          <cell r="B26" t="str">
            <v>Consumer lending</v>
          </cell>
          <cell r="K26"/>
          <cell r="L26"/>
        </row>
        <row r="27">
          <cell r="A27" t="str">
            <v>Total lending</v>
          </cell>
          <cell r="B27" t="str">
            <v>Total lending</v>
          </cell>
          <cell r="C27">
            <v>357.6</v>
          </cell>
          <cell r="D27">
            <v>357.7</v>
          </cell>
          <cell r="E27">
            <v>348.1</v>
          </cell>
          <cell r="F27">
            <v>359.8</v>
          </cell>
          <cell r="G27">
            <v>347.1</v>
          </cell>
          <cell r="H27">
            <v>346.4</v>
          </cell>
          <cell r="I27">
            <v>342.5</v>
          </cell>
          <cell r="J27">
            <v>343.2</v>
          </cell>
          <cell r="K27">
            <v>-2.795638803465561E-4</v>
          </cell>
          <cell r="L27">
            <v>3.0250648228176358E-2</v>
          </cell>
          <cell r="R27">
            <v>0</v>
          </cell>
          <cell r="S27">
            <v>0</v>
          </cell>
        </row>
        <row r="28">
          <cell r="A28" t="str">
            <v>Corporate deposits</v>
          </cell>
          <cell r="B28" t="str">
            <v>Corporate deposits</v>
          </cell>
          <cell r="K28"/>
          <cell r="L28"/>
        </row>
        <row r="29">
          <cell r="A29" t="str">
            <v>Household deposits</v>
          </cell>
          <cell r="B29" t="str">
            <v>Household deposits</v>
          </cell>
          <cell r="K29"/>
          <cell r="L29"/>
        </row>
      </sheetData>
      <sheetData sheetId="1">
        <row r="29">
          <cell r="CN29" t="str">
            <v>HeadingQGroup</v>
          </cell>
          <cell r="CP29" t="str">
            <v>EURm</v>
          </cell>
          <cell r="CQ29" t="str">
            <v>Q2</v>
          </cell>
          <cell r="CR29" t="str">
            <v>Q1</v>
          </cell>
          <cell r="CS29" t="str">
            <v>Q4</v>
          </cell>
          <cell r="CT29" t="str">
            <v>Q3</v>
          </cell>
          <cell r="CU29" t="str">
            <v>Q2</v>
          </cell>
          <cell r="CV29" t="str">
            <v>Q1</v>
          </cell>
          <cell r="CW29" t="str">
            <v>Q4</v>
          </cell>
          <cell r="CX29" t="str">
            <v>Q3</v>
          </cell>
          <cell r="DA29">
            <v>2015</v>
          </cell>
          <cell r="DB29">
            <v>2014</v>
          </cell>
        </row>
        <row r="30">
          <cell r="CN30" t="str">
            <v>HeadingFYxxGroup</v>
          </cell>
          <cell r="CQ30" t="str">
            <v>15</v>
          </cell>
          <cell r="CR30" t="str">
            <v>15</v>
          </cell>
          <cell r="CS30" t="str">
            <v>14</v>
          </cell>
          <cell r="CT30" t="str">
            <v>14</v>
          </cell>
          <cell r="CU30" t="str">
            <v>14</v>
          </cell>
          <cell r="CV30" t="str">
            <v>14</v>
          </cell>
          <cell r="CW30" t="str">
            <v>13</v>
          </cell>
          <cell r="CX30" t="str">
            <v>13</v>
          </cell>
        </row>
        <row r="31">
          <cell r="CN31" t="str">
            <v>HeadingFYxxxxGroup</v>
          </cell>
          <cell r="CP31" t="str">
            <v>EURm</v>
          </cell>
          <cell r="CQ31" t="str">
            <v>2015</v>
          </cell>
          <cell r="CR31" t="str">
            <v>2015</v>
          </cell>
          <cell r="CS31" t="str">
            <v>2014</v>
          </cell>
          <cell r="CT31" t="str">
            <v>2014</v>
          </cell>
          <cell r="CU31" t="str">
            <v>2014</v>
          </cell>
          <cell r="CV31" t="str">
            <v>2014</v>
          </cell>
          <cell r="CW31" t="str">
            <v>2013</v>
          </cell>
          <cell r="CX31" t="str">
            <v>2013</v>
          </cell>
        </row>
        <row r="32">
          <cell r="CN32" t="str">
            <v>HeadingMtmGroup</v>
          </cell>
          <cell r="CQ32" t="str">
            <v>Jan-Jun</v>
          </cell>
        </row>
        <row r="33">
          <cell r="CN33" t="str">
            <v>HeadingQYGroup</v>
          </cell>
          <cell r="CP33" t="str">
            <v>EURm</v>
          </cell>
          <cell r="CQ33" t="str">
            <v>Q215</v>
          </cell>
          <cell r="CR33" t="str">
            <v>Q115</v>
          </cell>
          <cell r="CS33" t="str">
            <v>Q414</v>
          </cell>
          <cell r="CT33" t="str">
            <v>Q314</v>
          </cell>
          <cell r="CU33" t="str">
            <v>Q214</v>
          </cell>
          <cell r="CV33" t="str">
            <v>Q114</v>
          </cell>
          <cell r="CW33" t="str">
            <v>Q413</v>
          </cell>
          <cell r="CX33" t="str">
            <v>Q313</v>
          </cell>
          <cell r="CY33" t="str">
            <v>Q2/Q1</v>
          </cell>
          <cell r="CZ33" t="str">
            <v>Q2/Q2</v>
          </cell>
          <cell r="DA33" t="str">
            <v>H1 15</v>
          </cell>
          <cell r="DB33" t="str">
            <v>H1 14</v>
          </cell>
        </row>
        <row r="34">
          <cell r="CN34" t="str">
            <v>Topheadinggroup</v>
          </cell>
          <cell r="CP34" t="str">
            <v>EURm</v>
          </cell>
          <cell r="CQ34" t="str">
            <v>Q2
2015</v>
          </cell>
          <cell r="CR34" t="str">
            <v>Q1
2015</v>
          </cell>
          <cell r="CS34" t="str">
            <v>Q4
2014</v>
          </cell>
          <cell r="CT34" t="str">
            <v>Q3
2014</v>
          </cell>
          <cell r="CU34" t="str">
            <v>Q2
2014</v>
          </cell>
          <cell r="CV34" t="str">
            <v>Q1
2014</v>
          </cell>
          <cell r="CW34" t="str">
            <v>Q4
2013</v>
          </cell>
          <cell r="CX34" t="str">
            <v>Q3
2013</v>
          </cell>
          <cell r="CY34" t="str">
            <v>Q215/
Q115</v>
          </cell>
          <cell r="CZ34" t="str">
            <v>Q215/
Q214</v>
          </cell>
          <cell r="DA34">
            <v>2015</v>
          </cell>
          <cell r="DB34">
            <v>2014</v>
          </cell>
        </row>
        <row r="36">
          <cell r="CN36" t="str">
            <v>HeadingQDen</v>
          </cell>
          <cell r="CP36" t="str">
            <v>EUR mio.</v>
          </cell>
          <cell r="CQ36" t="str">
            <v>2. kvt.</v>
          </cell>
          <cell r="CR36" t="str">
            <v>1. kvt.</v>
          </cell>
          <cell r="CS36" t="str">
            <v>4. kvt.</v>
          </cell>
          <cell r="CT36" t="str">
            <v>3. kvt.</v>
          </cell>
          <cell r="CU36" t="str">
            <v>2. kvt.</v>
          </cell>
          <cell r="CV36" t="str">
            <v>1. kvt.</v>
          </cell>
          <cell r="CW36" t="str">
            <v>4. kvt.</v>
          </cell>
          <cell r="CX36" t="str">
            <v>3. kvt.</v>
          </cell>
          <cell r="CY36" t="str">
            <v>2. kvt.15/1. kvt.15</v>
          </cell>
          <cell r="CZ36" t="str">
            <v>2. kvt.15/2. kvt.14</v>
          </cell>
          <cell r="DA36">
            <v>2015</v>
          </cell>
          <cell r="DB36">
            <v>2014</v>
          </cell>
        </row>
        <row r="37">
          <cell r="CN37" t="str">
            <v>HeadingFYxxDen</v>
          </cell>
          <cell r="CQ37" t="str">
            <v>15</v>
          </cell>
          <cell r="CR37" t="str">
            <v>15</v>
          </cell>
          <cell r="CS37" t="str">
            <v>14</v>
          </cell>
          <cell r="CT37" t="str">
            <v>14</v>
          </cell>
          <cell r="CU37" t="str">
            <v>14</v>
          </cell>
          <cell r="CV37" t="str">
            <v>14</v>
          </cell>
          <cell r="CW37" t="str">
            <v>13</v>
          </cell>
          <cell r="CX37" t="str">
            <v>13</v>
          </cell>
        </row>
        <row r="38">
          <cell r="CN38" t="str">
            <v>HeadingFYxxxxDen</v>
          </cell>
          <cell r="CP38" t="str">
            <v>EUR mio.</v>
          </cell>
          <cell r="CQ38" t="str">
            <v>2015</v>
          </cell>
          <cell r="CR38" t="str">
            <v>2015</v>
          </cell>
          <cell r="CS38" t="str">
            <v>2014</v>
          </cell>
          <cell r="CT38" t="str">
            <v>2014</v>
          </cell>
          <cell r="CU38" t="str">
            <v>2014</v>
          </cell>
          <cell r="CV38" t="str">
            <v>2014</v>
          </cell>
          <cell r="CW38" t="str">
            <v>2013</v>
          </cell>
          <cell r="CX38" t="str">
            <v>2013</v>
          </cell>
        </row>
        <row r="39">
          <cell r="CN39" t="str">
            <v>HeadingMtmDen</v>
          </cell>
          <cell r="CQ39" t="str">
            <v>1.-2. kvt.</v>
          </cell>
        </row>
        <row r="40">
          <cell r="CN40" t="str">
            <v>HeadingQYDen</v>
          </cell>
          <cell r="CP40" t="str">
            <v>EUR mio.</v>
          </cell>
          <cell r="CQ40" t="str">
            <v>2. kvt.15</v>
          </cell>
          <cell r="CR40" t="str">
            <v>1. kvt.15</v>
          </cell>
          <cell r="CS40" t="str">
            <v>4. kvt.14</v>
          </cell>
          <cell r="CT40" t="str">
            <v>3. kvt.14</v>
          </cell>
          <cell r="CU40" t="str">
            <v>2. kvt.14</v>
          </cell>
          <cell r="CV40" t="str">
            <v>1. kvt.14</v>
          </cell>
          <cell r="CW40" t="str">
            <v>4. kvt.13</v>
          </cell>
          <cell r="CX40" t="str">
            <v>3. kvt.13</v>
          </cell>
        </row>
        <row r="41">
          <cell r="CN41" t="str">
            <v>TopheadingDen</v>
          </cell>
          <cell r="CP41" t="str">
            <v>EUR mio.</v>
          </cell>
          <cell r="CQ41" t="str">
            <v>2. kvt.
2015</v>
          </cell>
          <cell r="CR41" t="str">
            <v>1. kvt.
2015</v>
          </cell>
          <cell r="CS41" t="str">
            <v>4. kvt.
2014</v>
          </cell>
          <cell r="CT41" t="str">
            <v>3. kvt.
2014</v>
          </cell>
          <cell r="CU41" t="str">
            <v>2. kvt.
2014</v>
          </cell>
          <cell r="CV41" t="str">
            <v>1. kvt.
2014</v>
          </cell>
          <cell r="CW41" t="str">
            <v>4. kvt.
2013</v>
          </cell>
          <cell r="CX41" t="str">
            <v>3. kvt.
2013</v>
          </cell>
          <cell r="CY41" t="str">
            <v>2. kvt.15/
1. kvt.15</v>
          </cell>
          <cell r="CZ41" t="str">
            <v>2. kvt.15/
2. kvt.14</v>
          </cell>
          <cell r="DA41">
            <v>2015</v>
          </cell>
          <cell r="DB41">
            <v>2014</v>
          </cell>
        </row>
        <row r="43">
          <cell r="CN43" t="str">
            <v>HeadingQFin</v>
          </cell>
          <cell r="CP43" t="str">
            <v>Miljoonaa euroa</v>
          </cell>
          <cell r="CQ43" t="str">
            <v>Q2</v>
          </cell>
          <cell r="CR43" t="str">
            <v>Q1</v>
          </cell>
          <cell r="CS43" t="str">
            <v>Q4</v>
          </cell>
          <cell r="CT43" t="str">
            <v>Q3</v>
          </cell>
          <cell r="CU43" t="str">
            <v>Q2</v>
          </cell>
          <cell r="CV43" t="str">
            <v>Q1</v>
          </cell>
          <cell r="CW43" t="str">
            <v>Q4</v>
          </cell>
          <cell r="CX43" t="str">
            <v>Q3</v>
          </cell>
          <cell r="CY43" t="str">
            <v>Q215/Q115</v>
          </cell>
          <cell r="CZ43" t="str">
            <v>Q215/Q214</v>
          </cell>
          <cell r="DA43">
            <v>2015</v>
          </cell>
          <cell r="DB43">
            <v>2014</v>
          </cell>
        </row>
        <row r="44">
          <cell r="CN44" t="str">
            <v>HeadingFYxxFin</v>
          </cell>
          <cell r="CQ44" t="str">
            <v>15</v>
          </cell>
          <cell r="CR44" t="str">
            <v>15</v>
          </cell>
          <cell r="CS44" t="str">
            <v>14</v>
          </cell>
          <cell r="CT44" t="str">
            <v>14</v>
          </cell>
          <cell r="CU44" t="str">
            <v>14</v>
          </cell>
          <cell r="CV44" t="str">
            <v>14</v>
          </cell>
          <cell r="CW44" t="str">
            <v>13</v>
          </cell>
          <cell r="CX44" t="str">
            <v>13</v>
          </cell>
        </row>
        <row r="45">
          <cell r="CN45" t="str">
            <v>HeadingFYxxxxFin</v>
          </cell>
          <cell r="CP45" t="str">
            <v>Miljoonaa euroa</v>
          </cell>
          <cell r="CQ45" t="str">
            <v>2015</v>
          </cell>
          <cell r="CR45" t="str">
            <v>2015</v>
          </cell>
          <cell r="CS45" t="str">
            <v>2014</v>
          </cell>
          <cell r="CT45" t="str">
            <v>2014</v>
          </cell>
          <cell r="CU45" t="str">
            <v>2014</v>
          </cell>
          <cell r="CV45" t="str">
            <v>2014</v>
          </cell>
          <cell r="CW45" t="str">
            <v>2013</v>
          </cell>
          <cell r="CX45" t="str">
            <v>2013</v>
          </cell>
        </row>
        <row r="46">
          <cell r="CN46" t="str">
            <v>HeadingMtmFin</v>
          </cell>
          <cell r="CQ46" t="str">
            <v>1-6</v>
          </cell>
        </row>
        <row r="47">
          <cell r="CN47" t="str">
            <v>HeadingQYFin</v>
          </cell>
          <cell r="CP47" t="str">
            <v>Miljoonaa euroa</v>
          </cell>
          <cell r="CQ47" t="str">
            <v>Q2 15</v>
          </cell>
          <cell r="CR47" t="str">
            <v>Q1 15</v>
          </cell>
          <cell r="CS47" t="str">
            <v>Q4 14</v>
          </cell>
          <cell r="CT47" t="str">
            <v>Q3 14</v>
          </cell>
          <cell r="CU47" t="str">
            <v>Q2 14</v>
          </cell>
          <cell r="CV47" t="str">
            <v>Q1 14</v>
          </cell>
          <cell r="CW47" t="str">
            <v>Q4 13</v>
          </cell>
          <cell r="CX47" t="str">
            <v>Q3 13</v>
          </cell>
        </row>
        <row r="48">
          <cell r="CN48" t="str">
            <v>TopheadingFIN</v>
          </cell>
          <cell r="CP48" t="str">
            <v>Miljoonaa euroa</v>
          </cell>
          <cell r="CQ48" t="str">
            <v>Q2
2015</v>
          </cell>
          <cell r="CR48" t="str">
            <v>Q1
2015</v>
          </cell>
          <cell r="CS48" t="str">
            <v>Q4
2014</v>
          </cell>
          <cell r="CT48" t="str">
            <v>Q3
2014</v>
          </cell>
          <cell r="CU48" t="str">
            <v>Q2
2014</v>
          </cell>
          <cell r="CV48" t="str">
            <v>Q1
2014</v>
          </cell>
          <cell r="CW48" t="str">
            <v>Q4
2013</v>
          </cell>
          <cell r="CX48" t="str">
            <v>Q3
2013</v>
          </cell>
          <cell r="CY48" t="str">
            <v>Q215/
Q115</v>
          </cell>
          <cell r="CZ48" t="str">
            <v>Q215/
Q214</v>
          </cell>
          <cell r="DA48">
            <v>2015</v>
          </cell>
          <cell r="DB48">
            <v>2014</v>
          </cell>
        </row>
        <row r="50">
          <cell r="CN50" t="str">
            <v>HeadingQNor</v>
          </cell>
          <cell r="CP50" t="str">
            <v>EURm</v>
          </cell>
          <cell r="CQ50" t="str">
            <v>2.kv.</v>
          </cell>
          <cell r="CR50" t="str">
            <v>1.kv.</v>
          </cell>
          <cell r="CS50" t="str">
            <v>4.kv.</v>
          </cell>
          <cell r="CT50" t="str">
            <v>3.kv.</v>
          </cell>
          <cell r="CU50" t="str">
            <v>2.kv.</v>
          </cell>
          <cell r="CV50" t="str">
            <v>1.kv.</v>
          </cell>
          <cell r="CW50" t="str">
            <v>4.kv.</v>
          </cell>
          <cell r="CX50" t="str">
            <v>3.kv.</v>
          </cell>
          <cell r="CY50" t="str">
            <v>2.kv.15/1.kv.15</v>
          </cell>
          <cell r="CZ50" t="str">
            <v>2.kv.15/2.kv.14</v>
          </cell>
          <cell r="DA50">
            <v>2015</v>
          </cell>
          <cell r="DB50">
            <v>2014</v>
          </cell>
        </row>
        <row r="51">
          <cell r="CN51" t="str">
            <v>HeadingFYxxNor</v>
          </cell>
          <cell r="CQ51" t="str">
            <v>15</v>
          </cell>
          <cell r="CR51" t="str">
            <v>15</v>
          </cell>
          <cell r="CS51" t="str">
            <v>14</v>
          </cell>
          <cell r="CT51" t="str">
            <v>14</v>
          </cell>
          <cell r="CU51" t="str">
            <v>14</v>
          </cell>
          <cell r="CV51" t="str">
            <v>14</v>
          </cell>
          <cell r="CW51" t="str">
            <v>13</v>
          </cell>
          <cell r="CX51" t="str">
            <v>13</v>
          </cell>
        </row>
        <row r="52">
          <cell r="CN52" t="str">
            <v>HeadingFYxxxxNor</v>
          </cell>
          <cell r="CP52" t="str">
            <v>EURm</v>
          </cell>
          <cell r="CQ52" t="str">
            <v>2015</v>
          </cell>
          <cell r="CR52" t="str">
            <v>2015</v>
          </cell>
          <cell r="CS52" t="str">
            <v>2014</v>
          </cell>
          <cell r="CT52" t="str">
            <v>2014</v>
          </cell>
          <cell r="CU52" t="str">
            <v>2014</v>
          </cell>
          <cell r="CV52" t="str">
            <v>2014</v>
          </cell>
          <cell r="CW52" t="str">
            <v>2013</v>
          </cell>
          <cell r="CX52" t="str">
            <v>2013</v>
          </cell>
        </row>
        <row r="53">
          <cell r="CN53" t="str">
            <v>HeadingMtmNor</v>
          </cell>
          <cell r="CQ53" t="str">
            <v>Jan-jun</v>
          </cell>
        </row>
        <row r="54">
          <cell r="CN54" t="str">
            <v>HeadingQYNor</v>
          </cell>
          <cell r="CP54" t="str">
            <v>EURm</v>
          </cell>
          <cell r="CQ54" t="str">
            <v>2.kv.15</v>
          </cell>
          <cell r="CR54" t="str">
            <v>1.kv.15</v>
          </cell>
          <cell r="CS54" t="str">
            <v>4.kv.14</v>
          </cell>
          <cell r="CT54" t="str">
            <v>3.kv.14</v>
          </cell>
          <cell r="CU54" t="str">
            <v>2.kv.14</v>
          </cell>
          <cell r="CV54" t="str">
            <v>1.kv.14</v>
          </cell>
          <cell r="CW54" t="str">
            <v>4.kv.13</v>
          </cell>
          <cell r="CX54" t="str">
            <v>3.kv.13</v>
          </cell>
        </row>
        <row r="55">
          <cell r="CN55" t="str">
            <v>TopheadingNor</v>
          </cell>
          <cell r="CP55" t="str">
            <v>EURm</v>
          </cell>
          <cell r="CQ55" t="str">
            <v>2.kv.
2015</v>
          </cell>
          <cell r="CR55" t="str">
            <v>1.kv.
2015</v>
          </cell>
          <cell r="CS55" t="str">
            <v>4.kv.
2014</v>
          </cell>
          <cell r="CT55" t="str">
            <v>3.kv.
2014</v>
          </cell>
          <cell r="CU55" t="str">
            <v>2.kv.
2014</v>
          </cell>
          <cell r="CV55" t="str">
            <v>1.kv.
2014</v>
          </cell>
          <cell r="CW55" t="str">
            <v>4.kv.
2013</v>
          </cell>
          <cell r="CX55" t="str">
            <v>3.kv.
2013</v>
          </cell>
          <cell r="CY55" t="str">
            <v>2.kv.15/
1.kv.15</v>
          </cell>
          <cell r="CZ55" t="str">
            <v>2.kv.15/
2.kv.14</v>
          </cell>
          <cell r="DA55">
            <v>2015</v>
          </cell>
          <cell r="DB55">
            <v>2014</v>
          </cell>
        </row>
        <row r="57">
          <cell r="CN57" t="str">
            <v>HeadingQSwe</v>
          </cell>
          <cell r="CP57" t="str">
            <v>Mn euro</v>
          </cell>
          <cell r="CQ57" t="str">
            <v>kv2</v>
          </cell>
          <cell r="CR57" t="str">
            <v>kv1</v>
          </cell>
          <cell r="CS57" t="str">
            <v>kv4</v>
          </cell>
          <cell r="CT57" t="str">
            <v>kv3</v>
          </cell>
          <cell r="CU57" t="str">
            <v>kv2</v>
          </cell>
          <cell r="CV57" t="str">
            <v>kv1</v>
          </cell>
          <cell r="CW57" t="str">
            <v>kv4</v>
          </cell>
          <cell r="CX57" t="str">
            <v>kv3</v>
          </cell>
          <cell r="CY57" t="str">
            <v>kv215/kv115</v>
          </cell>
          <cell r="CZ57" t="str">
            <v>kv215/kv214</v>
          </cell>
          <cell r="DA57">
            <v>2015</v>
          </cell>
          <cell r="DB57">
            <v>2014</v>
          </cell>
        </row>
        <row r="58">
          <cell r="CN58" t="str">
            <v>HeadingFYxxSwe</v>
          </cell>
          <cell r="CQ58" t="str">
            <v>15</v>
          </cell>
          <cell r="CR58" t="str">
            <v>15</v>
          </cell>
          <cell r="CS58" t="str">
            <v>14</v>
          </cell>
          <cell r="CT58" t="str">
            <v>14</v>
          </cell>
          <cell r="CU58" t="str">
            <v>14</v>
          </cell>
          <cell r="CV58" t="str">
            <v>14</v>
          </cell>
          <cell r="CW58" t="str">
            <v>13</v>
          </cell>
          <cell r="CX58" t="str">
            <v>13</v>
          </cell>
        </row>
        <row r="59">
          <cell r="CN59" t="str">
            <v>HeadingFYxxxxSwe</v>
          </cell>
          <cell r="CP59" t="str">
            <v>Mn euro</v>
          </cell>
          <cell r="CQ59" t="str">
            <v>2015</v>
          </cell>
          <cell r="CR59" t="str">
            <v>2015</v>
          </cell>
          <cell r="CS59" t="str">
            <v>2014</v>
          </cell>
          <cell r="CT59" t="str">
            <v>2014</v>
          </cell>
          <cell r="CU59" t="str">
            <v>2014</v>
          </cell>
          <cell r="CV59" t="str">
            <v>2014</v>
          </cell>
          <cell r="CW59" t="str">
            <v>2013</v>
          </cell>
          <cell r="CX59" t="str">
            <v>2013</v>
          </cell>
        </row>
        <row r="60">
          <cell r="CN60" t="str">
            <v>HeadingMtmSwe</v>
          </cell>
          <cell r="CQ60" t="str">
            <v>Jan-jun</v>
          </cell>
        </row>
        <row r="61">
          <cell r="CN61" t="str">
            <v>HeadingQYSwe</v>
          </cell>
          <cell r="CP61" t="str">
            <v>Mn euro</v>
          </cell>
          <cell r="CQ61" t="str">
            <v>kv2 15</v>
          </cell>
          <cell r="CR61" t="str">
            <v>kv1 15</v>
          </cell>
          <cell r="CS61" t="str">
            <v>kv4 14</v>
          </cell>
          <cell r="CT61" t="str">
            <v>kv3 14</v>
          </cell>
          <cell r="CU61" t="str">
            <v>kv2 14</v>
          </cell>
          <cell r="CV61" t="str">
            <v>kv1 14</v>
          </cell>
          <cell r="CW61" t="str">
            <v>kv4 13</v>
          </cell>
          <cell r="CX61" t="str">
            <v>kv3 13</v>
          </cell>
        </row>
        <row r="62">
          <cell r="CN62" t="str">
            <v>TopheadingSwe</v>
          </cell>
          <cell r="CP62" t="str">
            <v>Mn euro</v>
          </cell>
          <cell r="CQ62" t="str">
            <v>kv2
15</v>
          </cell>
          <cell r="CR62" t="str">
            <v>kv1
15</v>
          </cell>
          <cell r="CS62" t="str">
            <v>kv4
14</v>
          </cell>
          <cell r="CT62" t="str">
            <v>kv3
14</v>
          </cell>
          <cell r="CU62" t="str">
            <v>kv2
14</v>
          </cell>
          <cell r="CV62" t="str">
            <v>kv1
14</v>
          </cell>
          <cell r="CW62" t="str">
            <v>kv4
13</v>
          </cell>
          <cell r="CX62" t="str">
            <v>kv3
13</v>
          </cell>
          <cell r="CY62" t="str">
            <v>kv2/kv1</v>
          </cell>
          <cell r="CZ62" t="str">
            <v>kv2/kv2</v>
          </cell>
          <cell r="DA62" t="str">
            <v>H1 
2014</v>
          </cell>
          <cell r="DB62" t="str">
            <v>H1 
2013</v>
          </cell>
        </row>
        <row r="65">
          <cell r="CN65" t="str">
            <v>FXNORWAYGroup</v>
          </cell>
          <cell r="CP65" t="str">
            <v>FX fluctuation impacted income and expenses by -4 % Q2/Q1 (-8 % Q2/Q2). FX fluctuations impacted balance sheet by -3 % Q2/Q1 (-10 % Q2/Q2).</v>
          </cell>
        </row>
        <row r="66">
          <cell r="CN66" t="str">
            <v>FXNORWAYDEN</v>
          </cell>
          <cell r="CP66" t="str">
            <v>Valutakursudsving påvirkede indtægts- og udgiftsposterne med -4 pct. 2. kvt./1. kvt. (-8 pct. 2. kvt./2. kvt.) og balanceposterne med -3 pct. 2. kvt./1. kvt. (-10 pct. 2. kvt./2. kvt.).</v>
          </cell>
        </row>
        <row r="67">
          <cell r="CN67" t="str">
            <v>FXNORWAYFin</v>
          </cell>
          <cell r="CP67" t="str">
            <v>Valuuttakurssien vaihtelu vaikutti tuottoihin ja kuluihin -4 % Q2/Q1 (-8 % Q2/Q2) ja tase-eriin -3 % Q2/Q1 (-10 % Q2/Q2).</v>
          </cell>
        </row>
        <row r="68">
          <cell r="CN68" t="str">
            <v>FXNORWAYNor</v>
          </cell>
          <cell r="CP68" t="str">
            <v>Effekt av valutasvingninger på inntekter og kostnader -4 % 2.kv./1.kv. (-8 % 2.kv./2.kv.)
Effekt av valutasvingninger på balansen -3 % 2.kv./1.kv. (-10 % 2.kv./2.kv.)</v>
          </cell>
        </row>
        <row r="69">
          <cell r="CN69" t="str">
            <v>FXNORWAYSwe</v>
          </cell>
          <cell r="CP69" t="str">
            <v>Valutakursfluktuationer påverkade intäkts- och kostnadsposter med -4 % kv2/kv1 (-8 % kv2/kv2) och balansposter med -3 % kv2/kv1 (-10 % kv2/kv2).</v>
          </cell>
        </row>
        <row r="70">
          <cell r="CN70" t="str">
            <v>FXSwedenGroup</v>
          </cell>
          <cell r="CP70" t="str">
            <v>FX fluctuation impacted income and expenses by -1 % Q2/Q1 (-4 % Q2/Q2). FX fluctuations impacted balance sheet by 1% Q2/Q1 (-3 % Q2/Q2).</v>
          </cell>
        </row>
        <row r="71">
          <cell r="CN71" t="str">
            <v>FXSwedenDEN</v>
          </cell>
          <cell r="CP71" t="str">
            <v>Valutakursudsving påvirkede indtægts- og udgiftsposterne med -1 pct. 2. kvt./1. kvt. (-4 pct. 2. kvt./2. kvt.) og balanceposterne med 1 pct. 2. kvt./1. kvt. (-3 pct. 2. kvt./2. kvt.).</v>
          </cell>
        </row>
        <row r="72">
          <cell r="CN72" t="str">
            <v>FXSwedenFin</v>
          </cell>
          <cell r="CP72" t="str">
            <v>Valuuttakurssien vaihtelu vaikutti tuottoihin ja kuluihin -1 % Q2/Q1 (-4 % Q2/Q2) ja tase-eriin 1% Q2/Q1 (-3 % Q2/Q2).</v>
          </cell>
        </row>
        <row r="73">
          <cell r="CN73" t="str">
            <v>FXSwedenNor</v>
          </cell>
          <cell r="CP73" t="str">
            <v>Effekt av valutasvingninger på inntekter og kostnader -1 % 2.kv./1.kv. (-4 % 2.kv./2.kv.)
Effekt av valutasvingninger på balansen 1% 2.kv./1.kv. (-3 % 2.kv./2.kv.)</v>
          </cell>
        </row>
        <row r="74">
          <cell r="CN74" t="str">
            <v>FXSwedenSwe</v>
          </cell>
          <cell r="CP74" t="str">
            <v>Valutakursfluktuationer påverkade intäkts- och kostnadsposter med -1 % kv2/kv1 (-4 % kv2/kv2) och balansposter med 1% kv2/kv1 (-3 % kv2/kv2).</v>
          </cell>
        </row>
        <row r="75">
          <cell r="CN75" t="str">
            <v>FXRetailTotGroup</v>
          </cell>
          <cell r="CP75" t="str">
            <v>FX fluctuation impacted income and expenses by -1 % Q2/Q1 (-3 % Q2/Q2). FX fluctuations impacted balance sheet by -0 % Q2/Q1 (-3 % Q2/Q2).</v>
          </cell>
        </row>
        <row r="76">
          <cell r="CN76" t="str">
            <v>FXRetailTotDEN</v>
          </cell>
          <cell r="CP76" t="str">
            <v>Valutakursudsving påvirkede indtægts- og udgiftsposterne med -1 pct. 2. kvt./1. kvt. (-3 pct. 2. kvt./2. kvt.) og balanceposterne med 0 pct. 2. kvt./1. kvt. (-3 pct. 2. kvt./2. kvt.).</v>
          </cell>
        </row>
        <row r="77">
          <cell r="CN77" t="str">
            <v>FXRetailTotFin</v>
          </cell>
          <cell r="CP77" t="str">
            <v>Valuuttakurssien vaihtelu vaikutti tuottoihin ja kuluihin -1 % Q2/Q1 (-3 % Q2/Q2) ja tase-eriin -0 % Q2/Q1 (-3 % Q2/Q2).</v>
          </cell>
        </row>
        <row r="78">
          <cell r="CN78" t="str">
            <v>FXRetailTotNor</v>
          </cell>
          <cell r="CP78" t="str">
            <v>Effekt av valutasvingninger på inntekter og kostnader -1 % 2.kv./1.kv. (-3 % 2.kv./2.kv.)
Effekt av valutasvingninger på balansen -0 % 2.kv./1.kv. (-3 % 2.kv./2.kv.)</v>
          </cell>
        </row>
        <row r="79">
          <cell r="CN79" t="str">
            <v>FXRetailTotSwe</v>
          </cell>
          <cell r="CP79" t="str">
            <v>Valutakursfluktuationer påverkade intäkts- och kostnadsposter med -1 % kv2/kv1 (-3 % kv2/kv2) och balansposter med -0 % kv2/kv1 (-3 % kv2/kv2).</v>
          </cell>
        </row>
      </sheetData>
      <sheetData sheetId="2" refreshError="1"/>
      <sheetData sheetId="3" refreshError="1"/>
      <sheetData sheetId="4" refreshError="1"/>
      <sheetData sheetId="5" refreshError="1"/>
      <sheetData sheetId="6">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row>
        <row r="2">
          <cell r="C2" t="str">
            <v>Nordea Group - continuing operations</v>
          </cell>
        </row>
        <row r="4">
          <cell r="C4" t="str">
            <v>Retail Banking</v>
          </cell>
          <cell r="F4" t="str">
            <v>Wholesale Banking</v>
          </cell>
          <cell r="I4" t="str">
            <v>Wealth Management</v>
          </cell>
          <cell r="L4" t="str">
            <v>Group Corporate Centre</v>
          </cell>
          <cell r="O4" t="str">
            <v>Group Functions, Other and Eliminations</v>
          </cell>
          <cell r="R4" t="str">
            <v>Nordea Group</v>
          </cell>
        </row>
        <row r="5">
          <cell r="A5" t="str">
            <v>headingqGroup</v>
          </cell>
          <cell r="C5" t="str">
            <v>Q2</v>
          </cell>
          <cell r="D5" t="str">
            <v>Q1</v>
          </cell>
          <cell r="F5" t="str">
            <v>Q2</v>
          </cell>
          <cell r="G5" t="str">
            <v>Q1</v>
          </cell>
          <cell r="I5" t="str">
            <v>Q2</v>
          </cell>
          <cell r="J5" t="str">
            <v>Q1</v>
          </cell>
          <cell r="L5" t="str">
            <v>Q2</v>
          </cell>
          <cell r="M5" t="str">
            <v>Q1</v>
          </cell>
          <cell r="O5" t="str">
            <v>Q2</v>
          </cell>
          <cell r="P5" t="str">
            <v>Q1</v>
          </cell>
          <cell r="R5" t="str">
            <v>Q2</v>
          </cell>
          <cell r="S5" t="str">
            <v>Q1</v>
          </cell>
        </row>
        <row r="6">
          <cell r="A6" t="str">
            <v>HeadingFYxxxxGroup</v>
          </cell>
          <cell r="B6" t="str">
            <v>EURm</v>
          </cell>
          <cell r="C6" t="str">
            <v>2015</v>
          </cell>
          <cell r="D6" t="str">
            <v>2015</v>
          </cell>
          <cell r="E6" t="str">
            <v>Chg</v>
          </cell>
          <cell r="F6" t="str">
            <v>2015</v>
          </cell>
          <cell r="G6" t="str">
            <v>2015</v>
          </cell>
          <cell r="H6" t="str">
            <v>Chg</v>
          </cell>
          <cell r="I6" t="str">
            <v>2015</v>
          </cell>
          <cell r="J6" t="str">
            <v>2015</v>
          </cell>
          <cell r="K6" t="str">
            <v>Chg</v>
          </cell>
          <cell r="L6" t="str">
            <v>2015</v>
          </cell>
          <cell r="M6" t="str">
            <v>2015</v>
          </cell>
          <cell r="N6" t="str">
            <v>Chg</v>
          </cell>
          <cell r="O6" t="str">
            <v>2015</v>
          </cell>
          <cell r="P6" t="str">
            <v>2015</v>
          </cell>
          <cell r="Q6" t="str">
            <v>Chg</v>
          </cell>
          <cell r="R6" t="str">
            <v>2015</v>
          </cell>
          <cell r="S6" t="str">
            <v>2015</v>
          </cell>
          <cell r="T6" t="str">
            <v>Chg</v>
          </cell>
        </row>
        <row r="7">
          <cell r="A7" t="str">
            <v xml:space="preserve">Net interest income1 </v>
          </cell>
          <cell r="B7" t="str">
            <v xml:space="preserve">Net interest income </v>
          </cell>
          <cell r="C7">
            <v>884</v>
          </cell>
          <cell r="D7">
            <v>904</v>
          </cell>
          <cell r="E7">
            <v>-2.2123893805309734E-2</v>
          </cell>
          <cell r="F7">
            <v>265</v>
          </cell>
          <cell r="G7">
            <v>254</v>
          </cell>
          <cell r="H7">
            <v>4.3307086614173228E-2</v>
          </cell>
          <cell r="I7">
            <v>25</v>
          </cell>
          <cell r="J7">
            <v>28</v>
          </cell>
          <cell r="K7">
            <v>-0.10714285714285714</v>
          </cell>
          <cell r="L7">
            <v>98</v>
          </cell>
          <cell r="M7">
            <v>69</v>
          </cell>
          <cell r="N7">
            <v>0.42028985507246375</v>
          </cell>
          <cell r="O7">
            <v>37</v>
          </cell>
          <cell r="P7">
            <v>33</v>
          </cell>
          <cell r="Q7">
            <v>0.12121212121212122</v>
          </cell>
          <cell r="R7">
            <v>1309</v>
          </cell>
          <cell r="S7">
            <v>1288</v>
          </cell>
          <cell r="T7">
            <v>1.6304347826086956E-2</v>
          </cell>
        </row>
        <row r="8">
          <cell r="A8" t="str">
            <v>Net fee and commission income1</v>
          </cell>
          <cell r="B8" t="str">
            <v>Net fee and commission income</v>
          </cell>
          <cell r="C8">
            <v>281</v>
          </cell>
          <cell r="D8">
            <v>285</v>
          </cell>
          <cell r="E8">
            <v>-1.4035087719298246E-2</v>
          </cell>
          <cell r="F8">
            <v>139</v>
          </cell>
          <cell r="G8">
            <v>143</v>
          </cell>
          <cell r="H8">
            <v>-2.7972027972027972E-2</v>
          </cell>
          <cell r="I8">
            <v>377</v>
          </cell>
          <cell r="J8">
            <v>340</v>
          </cell>
          <cell r="K8">
            <v>0.10882352941176471</v>
          </cell>
          <cell r="L8">
            <v>-2</v>
          </cell>
          <cell r="M8">
            <v>-4</v>
          </cell>
          <cell r="N8"/>
          <cell r="O8">
            <v>-12</v>
          </cell>
          <cell r="P8">
            <v>-7</v>
          </cell>
          <cell r="Q8"/>
          <cell r="R8">
            <v>783</v>
          </cell>
          <cell r="S8">
            <v>757</v>
          </cell>
          <cell r="T8">
            <v>3.4346103038309116E-2</v>
          </cell>
        </row>
        <row r="9">
          <cell r="A9" t="str">
            <v>Net result from items at fair value1</v>
          </cell>
          <cell r="B9" t="str">
            <v>Net result from items at fair value</v>
          </cell>
          <cell r="C9">
            <v>89</v>
          </cell>
          <cell r="D9">
            <v>146</v>
          </cell>
          <cell r="E9">
            <v>-0.3904109589041096</v>
          </cell>
          <cell r="F9">
            <v>233</v>
          </cell>
          <cell r="G9">
            <v>312</v>
          </cell>
          <cell r="H9">
            <v>-0.25320512820512819</v>
          </cell>
          <cell r="I9">
            <v>87</v>
          </cell>
          <cell r="J9">
            <v>91</v>
          </cell>
          <cell r="K9">
            <v>-4.3956043956043959E-2</v>
          </cell>
          <cell r="L9">
            <v>17</v>
          </cell>
          <cell r="M9">
            <v>92</v>
          </cell>
          <cell r="N9">
            <v>-0.81521739130434778</v>
          </cell>
          <cell r="O9">
            <v>-25</v>
          </cell>
          <cell r="P9">
            <v>3</v>
          </cell>
          <cell r="Q9"/>
          <cell r="R9">
            <v>401</v>
          </cell>
          <cell r="S9">
            <v>644</v>
          </cell>
          <cell r="T9">
            <v>-0.37732919254658387</v>
          </cell>
        </row>
        <row r="10">
          <cell r="A10" t="str">
            <v>Equity method1</v>
          </cell>
          <cell r="B10" t="str">
            <v>Equity method</v>
          </cell>
          <cell r="C10">
            <v>3</v>
          </cell>
          <cell r="D10">
            <v>3</v>
          </cell>
          <cell r="E10">
            <v>0</v>
          </cell>
          <cell r="F10">
            <v>0</v>
          </cell>
          <cell r="G10">
            <v>0</v>
          </cell>
          <cell r="H10"/>
          <cell r="I10">
            <v>0</v>
          </cell>
          <cell r="J10">
            <v>0</v>
          </cell>
          <cell r="K10"/>
          <cell r="L10">
            <v>0</v>
          </cell>
          <cell r="M10">
            <v>0</v>
          </cell>
          <cell r="N10"/>
          <cell r="O10">
            <v>5</v>
          </cell>
          <cell r="P10">
            <v>7</v>
          </cell>
          <cell r="Q10">
            <v>-0.2857142857142857</v>
          </cell>
          <cell r="R10">
            <v>8</v>
          </cell>
          <cell r="S10">
            <v>10</v>
          </cell>
          <cell r="T10">
            <v>-0.2</v>
          </cell>
        </row>
        <row r="11">
          <cell r="A11" t="str">
            <v>Other income1</v>
          </cell>
          <cell r="B11" t="str">
            <v>Other income</v>
          </cell>
          <cell r="C11">
            <v>10</v>
          </cell>
          <cell r="D11">
            <v>7</v>
          </cell>
          <cell r="E11">
            <v>0.42857142857142855</v>
          </cell>
          <cell r="F11">
            <v>1</v>
          </cell>
          <cell r="G11">
            <v>1</v>
          </cell>
          <cell r="H11">
            <v>0</v>
          </cell>
          <cell r="I11">
            <v>8</v>
          </cell>
          <cell r="J11">
            <v>6</v>
          </cell>
          <cell r="K11">
            <v>0.33333333333333331</v>
          </cell>
          <cell r="L11">
            <v>7.5807613379519996</v>
          </cell>
          <cell r="M11">
            <v>7.6999999999999886</v>
          </cell>
          <cell r="N11">
            <v>-1.5485540525712887E-2</v>
          </cell>
          <cell r="O11">
            <v>-4.5807613379519978</v>
          </cell>
          <cell r="P11">
            <v>-1.6999999999999886</v>
          </cell>
          <cell r="Q11"/>
          <cell r="R11">
            <v>22</v>
          </cell>
          <cell r="S11">
            <v>20</v>
          </cell>
          <cell r="T11">
            <v>0.1</v>
          </cell>
        </row>
        <row r="12">
          <cell r="A12" t="str">
            <v xml:space="preserve">Total operating income1  </v>
          </cell>
          <cell r="B12" t="str">
            <v xml:space="preserve">Total operating income  </v>
          </cell>
          <cell r="C12">
            <v>1267</v>
          </cell>
          <cell r="D12">
            <v>1345</v>
          </cell>
          <cell r="E12">
            <v>-5.7992565055762078E-2</v>
          </cell>
          <cell r="F12">
            <v>638</v>
          </cell>
          <cell r="G12">
            <v>710</v>
          </cell>
          <cell r="H12">
            <v>-0.10140845070422536</v>
          </cell>
          <cell r="I12">
            <v>497</v>
          </cell>
          <cell r="J12">
            <v>465</v>
          </cell>
          <cell r="K12">
            <v>6.8817204301075269E-2</v>
          </cell>
          <cell r="L12">
            <v>121</v>
          </cell>
          <cell r="M12">
            <v>164.7</v>
          </cell>
          <cell r="N12">
            <v>-0.2653309046751669</v>
          </cell>
          <cell r="O12">
            <v>0</v>
          </cell>
          <cell r="P12">
            <v>34.300000000000182</v>
          </cell>
          <cell r="Q12">
            <v>-1</v>
          </cell>
          <cell r="R12">
            <v>2523</v>
          </cell>
          <cell r="S12">
            <v>2719</v>
          </cell>
          <cell r="T12">
            <v>-7.2085325487311516E-2</v>
          </cell>
        </row>
        <row r="13">
          <cell r="A13" t="str">
            <v>Staff costs1</v>
          </cell>
          <cell r="B13" t="str">
            <v>Staff costs</v>
          </cell>
          <cell r="C13">
            <v>-328</v>
          </cell>
          <cell r="D13">
            <v>-328</v>
          </cell>
          <cell r="E13">
            <v>0</v>
          </cell>
          <cell r="F13">
            <v>-204</v>
          </cell>
          <cell r="G13">
            <v>-203</v>
          </cell>
          <cell r="H13">
            <v>4.9261083743842365E-3</v>
          </cell>
          <cell r="I13">
            <v>-128</v>
          </cell>
          <cell r="J13">
            <v>-129</v>
          </cell>
          <cell r="K13">
            <v>-7.7519379844961239E-3</v>
          </cell>
          <cell r="L13">
            <v>-78</v>
          </cell>
          <cell r="M13">
            <v>-77</v>
          </cell>
          <cell r="N13">
            <v>1.2987012987012988E-2</v>
          </cell>
          <cell r="O13">
            <v>-34</v>
          </cell>
          <cell r="P13">
            <v>-42</v>
          </cell>
          <cell r="Q13">
            <v>-0.19047619047619047</v>
          </cell>
          <cell r="R13">
            <v>-772</v>
          </cell>
          <cell r="S13">
            <v>-779</v>
          </cell>
          <cell r="T13">
            <v>-8.9858793324775355E-3</v>
          </cell>
        </row>
        <row r="14">
          <cell r="A14" t="str">
            <v>Other expenses1</v>
          </cell>
          <cell r="B14" t="str">
            <v>Other expenses</v>
          </cell>
          <cell r="C14">
            <v>-312</v>
          </cell>
          <cell r="D14">
            <v>-319</v>
          </cell>
          <cell r="E14">
            <v>-2.1943573667711599E-2</v>
          </cell>
          <cell r="F14">
            <v>-22</v>
          </cell>
          <cell r="G14">
            <v>-20</v>
          </cell>
          <cell r="H14">
            <v>0.1</v>
          </cell>
          <cell r="I14">
            <v>-78</v>
          </cell>
          <cell r="J14">
            <v>-62</v>
          </cell>
          <cell r="K14">
            <v>0.25806451612903225</v>
          </cell>
          <cell r="L14">
            <v>22</v>
          </cell>
          <cell r="M14">
            <v>18.5</v>
          </cell>
          <cell r="N14">
            <v>0.1891891891891892</v>
          </cell>
          <cell r="O14">
            <v>27</v>
          </cell>
          <cell r="P14">
            <v>18.5</v>
          </cell>
          <cell r="Q14">
            <v>0.45945945945945948</v>
          </cell>
          <cell r="R14">
            <v>-363</v>
          </cell>
          <cell r="S14">
            <v>-364</v>
          </cell>
          <cell r="T14">
            <v>-2.7472527472527475E-3</v>
          </cell>
        </row>
        <row r="15">
          <cell r="A15" t="str">
            <v xml:space="preserve">Depreciations1 </v>
          </cell>
          <cell r="B15" t="str">
            <v xml:space="preserve">Depreciations </v>
          </cell>
          <cell r="C15">
            <v>-18</v>
          </cell>
          <cell r="D15">
            <v>-20</v>
          </cell>
          <cell r="E15">
            <v>-0.1</v>
          </cell>
          <cell r="F15">
            <v>-10</v>
          </cell>
          <cell r="G15">
            <v>-3</v>
          </cell>
          <cell r="H15"/>
          <cell r="I15">
            <v>-2</v>
          </cell>
          <cell r="J15">
            <v>-1</v>
          </cell>
          <cell r="K15">
            <v>1</v>
          </cell>
          <cell r="L15">
            <v>-14</v>
          </cell>
          <cell r="M15">
            <v>-14</v>
          </cell>
          <cell r="N15">
            <v>0</v>
          </cell>
          <cell r="O15">
            <v>-6</v>
          </cell>
          <cell r="P15">
            <v>-7</v>
          </cell>
          <cell r="Q15">
            <v>-0.14285714285714285</v>
          </cell>
          <cell r="R15">
            <v>-50</v>
          </cell>
          <cell r="S15">
            <v>-45</v>
          </cell>
          <cell r="T15">
            <v>0.1111111111111111</v>
          </cell>
        </row>
        <row r="16">
          <cell r="A16" t="str">
            <v xml:space="preserve">Total operating expenses1 </v>
          </cell>
          <cell r="B16" t="str">
            <v xml:space="preserve">Total operating expenses  </v>
          </cell>
          <cell r="C16">
            <v>-658</v>
          </cell>
          <cell r="D16">
            <v>-667</v>
          </cell>
          <cell r="E16">
            <v>-1.3493253373313344E-2</v>
          </cell>
          <cell r="F16">
            <v>-236</v>
          </cell>
          <cell r="G16">
            <v>-226</v>
          </cell>
          <cell r="H16">
            <v>4.4247787610619468E-2</v>
          </cell>
          <cell r="I16">
            <v>-208</v>
          </cell>
          <cell r="J16">
            <v>-192</v>
          </cell>
          <cell r="K16">
            <v>8.3333333333333329E-2</v>
          </cell>
          <cell r="L16">
            <v>-70</v>
          </cell>
          <cell r="M16">
            <v>-72.5</v>
          </cell>
          <cell r="N16">
            <v>-3.4482758620689655E-2</v>
          </cell>
          <cell r="O16">
            <v>-13</v>
          </cell>
          <cell r="P16">
            <v>-30.5</v>
          </cell>
          <cell r="Q16">
            <v>-0.57377049180327866</v>
          </cell>
          <cell r="R16">
            <v>-1185</v>
          </cell>
          <cell r="S16">
            <v>-1188</v>
          </cell>
          <cell r="T16">
            <v>-2.5252525252525255E-3</v>
          </cell>
        </row>
        <row r="17">
          <cell r="A17" t="str">
            <v>Net loan losses1</v>
          </cell>
          <cell r="B17" t="str">
            <v>Net loan losses</v>
          </cell>
          <cell r="C17">
            <v>-76</v>
          </cell>
          <cell r="D17">
            <v>-90</v>
          </cell>
          <cell r="E17">
            <v>-0.15555555555555556</v>
          </cell>
          <cell r="F17">
            <v>-25</v>
          </cell>
          <cell r="G17">
            <v>-30</v>
          </cell>
          <cell r="H17">
            <v>-0.16666666666666666</v>
          </cell>
          <cell r="I17">
            <v>0</v>
          </cell>
          <cell r="J17">
            <v>-1</v>
          </cell>
          <cell r="K17">
            <v>-1</v>
          </cell>
          <cell r="L17">
            <v>0</v>
          </cell>
          <cell r="M17">
            <v>0</v>
          </cell>
          <cell r="N17"/>
          <cell r="O17">
            <v>-2</v>
          </cell>
          <cell r="P17">
            <v>-1</v>
          </cell>
          <cell r="Q17">
            <v>1</v>
          </cell>
          <cell r="R17">
            <v>-103</v>
          </cell>
          <cell r="S17">
            <v>-122</v>
          </cell>
          <cell r="T17">
            <v>-0.15573770491803279</v>
          </cell>
        </row>
        <row r="18">
          <cell r="A18" t="str">
            <v>Operating profit1</v>
          </cell>
          <cell r="B18" t="str">
            <v>Operating profit</v>
          </cell>
          <cell r="C18">
            <v>533</v>
          </cell>
          <cell r="D18">
            <v>588</v>
          </cell>
          <cell r="E18">
            <v>-9.3537414965986401E-2</v>
          </cell>
          <cell r="F18">
            <v>377</v>
          </cell>
          <cell r="G18">
            <v>454</v>
          </cell>
          <cell r="H18">
            <v>-0.1696035242290749</v>
          </cell>
          <cell r="I18">
            <v>289</v>
          </cell>
          <cell r="J18">
            <v>272</v>
          </cell>
          <cell r="K18">
            <v>6.25E-2</v>
          </cell>
          <cell r="L18">
            <v>50.9</v>
          </cell>
          <cell r="M18">
            <v>92</v>
          </cell>
          <cell r="N18">
            <v>-0.44673913043478264</v>
          </cell>
          <cell r="O18">
            <v>-14.900000000000091</v>
          </cell>
          <cell r="P18">
            <v>3</v>
          </cell>
          <cell r="Q18"/>
          <cell r="R18">
            <v>1235</v>
          </cell>
          <cell r="S18">
            <v>1409</v>
          </cell>
          <cell r="T18">
            <v>-0.12349183818310859</v>
          </cell>
        </row>
        <row r="19">
          <cell r="A19" t="str">
            <v>Cost/income ratio, %1</v>
          </cell>
          <cell r="B19" t="str">
            <v>Cost/income ratio, %</v>
          </cell>
          <cell r="C19">
            <v>51.9</v>
          </cell>
          <cell r="D19">
            <v>49.6</v>
          </cell>
          <cell r="F19">
            <v>37</v>
          </cell>
          <cell r="G19">
            <v>32</v>
          </cell>
          <cell r="I19">
            <v>42</v>
          </cell>
          <cell r="J19">
            <v>41</v>
          </cell>
          <cell r="L19">
            <v>57.851239669421481</v>
          </cell>
          <cell r="M19">
            <v>44.019429265330906</v>
          </cell>
          <cell r="R19">
            <v>47</v>
          </cell>
          <cell r="S19">
            <v>44</v>
          </cell>
        </row>
        <row r="20">
          <cell r="A20" t="str">
            <v>RAROCAR, %1</v>
          </cell>
          <cell r="B20" t="str">
            <v>ROCAR, %</v>
          </cell>
          <cell r="C20">
            <v>13.4</v>
          </cell>
          <cell r="D20">
            <v>15.2</v>
          </cell>
          <cell r="F20">
            <v>14</v>
          </cell>
          <cell r="G20">
            <v>17</v>
          </cell>
          <cell r="I20">
            <v>39</v>
          </cell>
          <cell r="J20">
            <v>39</v>
          </cell>
          <cell r="R20">
            <v>15</v>
          </cell>
          <cell r="S20">
            <v>18</v>
          </cell>
        </row>
        <row r="21">
          <cell r="A21" t="str">
            <v>RAROCAR, %1</v>
          </cell>
          <cell r="B21" t="str">
            <v>RAROCAR, %</v>
          </cell>
          <cell r="C21">
            <v>13.4</v>
          </cell>
          <cell r="D21">
            <v>15.5</v>
          </cell>
          <cell r="F21">
            <v>14</v>
          </cell>
          <cell r="G21">
            <v>17</v>
          </cell>
          <cell r="I21">
            <v>39</v>
          </cell>
          <cell r="J21">
            <v>38</v>
          </cell>
          <cell r="R21">
            <v>15</v>
          </cell>
          <cell r="S21">
            <v>18</v>
          </cell>
        </row>
        <row r="22">
          <cell r="A22" t="str">
            <v>Economic capital (EC)1</v>
          </cell>
          <cell r="B22" t="str">
            <v>Economic capital (EC)</v>
          </cell>
          <cell r="C22">
            <v>11952</v>
          </cell>
          <cell r="D22">
            <v>12112</v>
          </cell>
          <cell r="E22">
            <v>-1.3210039630118891E-2</v>
          </cell>
          <cell r="F22">
            <v>7872</v>
          </cell>
          <cell r="G22">
            <v>8379</v>
          </cell>
          <cell r="H22">
            <v>-6.0508413891872538E-2</v>
          </cell>
          <cell r="I22">
            <v>2319</v>
          </cell>
          <cell r="J22">
            <v>2186</v>
          </cell>
          <cell r="K22">
            <v>6.0841720036596526E-2</v>
          </cell>
          <cell r="L22">
            <v>918.46070359133239</v>
          </cell>
          <cell r="M22">
            <v>895.90446910335322</v>
          </cell>
          <cell r="N22">
            <v>2.5177053208088235E-2</v>
          </cell>
          <cell r="O22">
            <v>2023.5392964086677</v>
          </cell>
          <cell r="P22">
            <v>1595.0955308966477</v>
          </cell>
          <cell r="Q22">
            <v>0.26860069332096986</v>
          </cell>
          <cell r="R22">
            <v>25085</v>
          </cell>
          <cell r="S22">
            <v>25168</v>
          </cell>
          <cell r="T22">
            <v>-3.2978385251112522E-3</v>
          </cell>
        </row>
        <row r="23">
          <cell r="A23" t="str">
            <v>Risk-weighted assets (RWA)1</v>
          </cell>
          <cell r="B23" t="str">
            <v>Risk exposure amount (REA)</v>
          </cell>
          <cell r="C23">
            <v>70015</v>
          </cell>
          <cell r="D23">
            <v>72303</v>
          </cell>
          <cell r="E23">
            <v>-3.1644606724478927E-2</v>
          </cell>
          <cell r="F23">
            <v>53120</v>
          </cell>
          <cell r="G23">
            <v>56330</v>
          </cell>
          <cell r="H23">
            <v>-5.6985620450914258E-2</v>
          </cell>
          <cell r="I23">
            <v>5402</v>
          </cell>
          <cell r="J23">
            <v>5281</v>
          </cell>
          <cell r="K23">
            <v>2.2912327210755538E-2</v>
          </cell>
          <cell r="L23">
            <v>6419.3368758741017</v>
          </cell>
          <cell r="M23">
            <v>6596.1385089640999</v>
          </cell>
          <cell r="N23">
            <v>-2.6803808447886011E-2</v>
          </cell>
          <cell r="O23">
            <v>14809.240966008889</v>
          </cell>
          <cell r="P23">
            <v>10999.861491035903</v>
          </cell>
          <cell r="Q23">
            <v>0.34631158565745185</v>
          </cell>
          <cell r="R23">
            <v>149765.577841883</v>
          </cell>
          <cell r="S23">
            <v>151510</v>
          </cell>
          <cell r="T23">
            <v>-1.1513577705214169E-2</v>
          </cell>
        </row>
        <row r="24">
          <cell r="A24" t="str">
            <v>Number of employees (FTEs)1</v>
          </cell>
          <cell r="B24" t="str">
            <v>Number of employees (FTEs)</v>
          </cell>
          <cell r="C24">
            <v>16708</v>
          </cell>
          <cell r="D24">
            <v>16571</v>
          </cell>
          <cell r="E24">
            <v>8.2674551928067098E-3</v>
          </cell>
          <cell r="F24">
            <v>5836</v>
          </cell>
          <cell r="G24">
            <v>5924</v>
          </cell>
          <cell r="H24">
            <v>-1.4854827819041188E-2</v>
          </cell>
          <cell r="I24">
            <v>3554</v>
          </cell>
          <cell r="J24">
            <v>3511</v>
          </cell>
          <cell r="K24">
            <v>1.22472230133865E-2</v>
          </cell>
          <cell r="L24">
            <v>2660.9749999999999</v>
          </cell>
          <cell r="M24">
            <v>2613.4</v>
          </cell>
          <cell r="N24">
            <v>1.8204254993494994E-2</v>
          </cell>
          <cell r="O24">
            <v>960.02500000000146</v>
          </cell>
          <cell r="P24">
            <v>968.59999999999854</v>
          </cell>
          <cell r="Q24">
            <v>-8.8529836877938289E-3</v>
          </cell>
          <cell r="R24">
            <v>29719</v>
          </cell>
          <cell r="S24">
            <v>29588</v>
          </cell>
          <cell r="T24">
            <v>4.4274705961876437E-3</v>
          </cell>
        </row>
        <row r="25">
          <cell r="A25" t="str">
            <v>Volumes, EURbn:1</v>
          </cell>
          <cell r="B25" t="str">
            <v>Volumes, EURbn:</v>
          </cell>
          <cell r="E25"/>
          <cell r="H25"/>
          <cell r="K25"/>
          <cell r="N25"/>
          <cell r="T25"/>
        </row>
        <row r="26">
          <cell r="A26" t="str">
            <v>Lending to corporates1</v>
          </cell>
          <cell r="B26" t="str">
            <v>Lending to corporates</v>
          </cell>
          <cell r="C26">
            <v>81.599999999999994</v>
          </cell>
          <cell r="D26">
            <v>81.400000000000006</v>
          </cell>
          <cell r="E26">
            <v>2.4570024570023173E-3</v>
          </cell>
          <cell r="F26">
            <v>113.20000000000002</v>
          </cell>
          <cell r="G26">
            <v>113.30000000000001</v>
          </cell>
          <cell r="H26">
            <v>-8.8261253309791972E-4</v>
          </cell>
          <cell r="K26"/>
          <cell r="N26"/>
          <cell r="O26">
            <v>-0.80000000000001137</v>
          </cell>
          <cell r="P26">
            <v>1.8999999999999773</v>
          </cell>
          <cell r="R26">
            <v>194</v>
          </cell>
          <cell r="S26">
            <v>196.6</v>
          </cell>
          <cell r="T26">
            <v>-1.3224821973550328E-2</v>
          </cell>
        </row>
        <row r="27">
          <cell r="A27" t="str">
            <v>Household mortgage lending1</v>
          </cell>
          <cell r="B27" t="str">
            <v>Household mortgage lending</v>
          </cell>
          <cell r="C27">
            <v>129.80000000000001</v>
          </cell>
          <cell r="D27">
            <v>127.7</v>
          </cell>
          <cell r="E27">
            <v>1.6444792482380646E-2</v>
          </cell>
          <cell r="F27">
            <v>0.4</v>
          </cell>
          <cell r="G27">
            <v>0.4</v>
          </cell>
          <cell r="H27">
            <v>0</v>
          </cell>
          <cell r="I27">
            <v>6.5</v>
          </cell>
          <cell r="J27">
            <v>6</v>
          </cell>
          <cell r="K27">
            <v>8.3333333333333329E-2</v>
          </cell>
          <cell r="N27"/>
          <cell r="R27">
            <v>136.70000000000002</v>
          </cell>
          <cell r="S27">
            <v>134.1</v>
          </cell>
          <cell r="T27">
            <v>1.9388516032811505E-2</v>
          </cell>
        </row>
        <row r="28">
          <cell r="A28" t="str">
            <v>Consumer lending1</v>
          </cell>
          <cell r="B28" t="str">
            <v>Consumer lending</v>
          </cell>
          <cell r="C28">
            <v>23.599999999999994</v>
          </cell>
          <cell r="D28">
            <v>23.700000000000003</v>
          </cell>
          <cell r="E28">
            <v>-4.2194092827007815E-3</v>
          </cell>
          <cell r="H28"/>
          <cell r="I28">
            <v>3.3</v>
          </cell>
          <cell r="J28">
            <v>3.3</v>
          </cell>
          <cell r="K28">
            <v>0</v>
          </cell>
          <cell r="N28"/>
          <cell r="R28">
            <v>26.899999999999995</v>
          </cell>
          <cell r="S28">
            <v>27.000000000000004</v>
          </cell>
          <cell r="T28">
            <v>-3.7037037037040191E-3</v>
          </cell>
        </row>
        <row r="29">
          <cell r="A29" t="str">
            <v>Total lending, continued operation1</v>
          </cell>
          <cell r="B29" t="str">
            <v>Total lending</v>
          </cell>
          <cell r="C29">
            <v>235</v>
          </cell>
          <cell r="D29">
            <v>232.8</v>
          </cell>
          <cell r="E29">
            <v>9.4501718213057927E-3</v>
          </cell>
          <cell r="F29">
            <v>113.60000000000002</v>
          </cell>
          <cell r="G29">
            <v>113.70000000000002</v>
          </cell>
          <cell r="H29">
            <v>-8.7950747581349426E-4</v>
          </cell>
          <cell r="I29">
            <v>9.8000000000000007</v>
          </cell>
          <cell r="J29">
            <v>9.3000000000000007</v>
          </cell>
          <cell r="K29">
            <v>5.3763440860215048E-2</v>
          </cell>
          <cell r="N29"/>
          <cell r="O29">
            <v>-0.80000000000001137</v>
          </cell>
          <cell r="P29">
            <v>1.8999999999999773</v>
          </cell>
          <cell r="R29">
            <v>357.6</v>
          </cell>
          <cell r="S29">
            <v>357.7</v>
          </cell>
          <cell r="T29">
            <v>-2.7956388034656386E-4</v>
          </cell>
        </row>
        <row r="30">
          <cell r="A30" t="str">
            <v>Corporate deposits1</v>
          </cell>
          <cell r="B30" t="str">
            <v>Corporate deposits</v>
          </cell>
          <cell r="C30">
            <v>45</v>
          </cell>
          <cell r="D30">
            <v>44.2</v>
          </cell>
          <cell r="E30">
            <v>1.8099547511312153E-2</v>
          </cell>
          <cell r="F30">
            <v>71.8</v>
          </cell>
          <cell r="G30">
            <v>76.400000000000006</v>
          </cell>
          <cell r="H30">
            <v>-6.0209424083769739E-2</v>
          </cell>
          <cell r="K30"/>
          <cell r="N30"/>
          <cell r="O30">
            <v>5.8000000000000398</v>
          </cell>
          <cell r="P30">
            <v>4.2999999999999829</v>
          </cell>
          <cell r="R30">
            <v>122.60000000000004</v>
          </cell>
          <cell r="S30">
            <v>124.89999999999999</v>
          </cell>
          <cell r="T30">
            <v>-1.841473178542798E-2</v>
          </cell>
        </row>
        <row r="31">
          <cell r="A31" t="str">
            <v>Household deposits1</v>
          </cell>
          <cell r="B31" t="str">
            <v>Household deposits</v>
          </cell>
          <cell r="C31">
            <v>75</v>
          </cell>
          <cell r="D31">
            <v>72.099999999999994</v>
          </cell>
          <cell r="E31">
            <v>4.0221914008321855E-2</v>
          </cell>
          <cell r="F31">
            <v>0.1</v>
          </cell>
          <cell r="G31">
            <v>0.1</v>
          </cell>
          <cell r="H31">
            <v>0</v>
          </cell>
          <cell r="I31">
            <v>13.1</v>
          </cell>
          <cell r="J31">
            <v>11.6</v>
          </cell>
          <cell r="K31">
            <v>0.12931034482758622</v>
          </cell>
          <cell r="N31"/>
          <cell r="R31">
            <v>88.199999999999989</v>
          </cell>
          <cell r="S31">
            <v>83.799999999999983</v>
          </cell>
          <cell r="T31">
            <v>5.2505966587112249E-2</v>
          </cell>
        </row>
        <row r="32">
          <cell r="A32" t="str">
            <v>Total deposits, continued operation1</v>
          </cell>
          <cell r="B32" t="str">
            <v>Total deposits</v>
          </cell>
          <cell r="C32">
            <v>120</v>
          </cell>
          <cell r="D32">
            <v>116.3</v>
          </cell>
          <cell r="E32">
            <v>3.1814273430782483E-2</v>
          </cell>
          <cell r="F32">
            <v>71.899999999999991</v>
          </cell>
          <cell r="G32">
            <v>76.5</v>
          </cell>
          <cell r="H32">
            <v>-6.0130718954248479E-2</v>
          </cell>
          <cell r="I32">
            <v>13.1</v>
          </cell>
          <cell r="J32">
            <v>11.6</v>
          </cell>
          <cell r="K32">
            <v>0.12931034482758622</v>
          </cell>
          <cell r="N32"/>
          <cell r="O32">
            <v>5.8000000000000398</v>
          </cell>
          <cell r="P32">
            <v>4.2999999999999829</v>
          </cell>
          <cell r="Q32">
            <v>0.34883720930234019</v>
          </cell>
          <cell r="R32">
            <v>210.8</v>
          </cell>
          <cell r="S32">
            <v>208.7</v>
          </cell>
          <cell r="T32">
            <v>1.0062290368950757E-2</v>
          </cell>
        </row>
        <row r="34">
          <cell r="C34" t="str">
            <v>Nordea Group - continuing operations</v>
          </cell>
        </row>
        <row r="36">
          <cell r="C36" t="str">
            <v>Retail Banking</v>
          </cell>
          <cell r="F36" t="str">
            <v>Wholesale Banking</v>
          </cell>
          <cell r="I36" t="str">
            <v>Wealth Management</v>
          </cell>
          <cell r="L36" t="str">
            <v>Group Corporate Centre</v>
          </cell>
          <cell r="O36" t="str">
            <v>Group Functions, Other and Eliminations</v>
          </cell>
          <cell r="R36" t="str">
            <v>Nordea Group</v>
          </cell>
        </row>
        <row r="37">
          <cell r="A37" t="str">
            <v>headingMTMGroup</v>
          </cell>
          <cell r="C37" t="str">
            <v>Jan-Jun</v>
          </cell>
          <cell r="F37" t="str">
            <v>Jan-Jun</v>
          </cell>
          <cell r="I37" t="str">
            <v>Jan-Jun</v>
          </cell>
          <cell r="L37" t="str">
            <v>Jan-Jun</v>
          </cell>
          <cell r="O37" t="str">
            <v>Jan-Jun</v>
          </cell>
          <cell r="R37" t="str">
            <v>Jan-Jun</v>
          </cell>
        </row>
        <row r="38">
          <cell r="A38" t="str">
            <v>headingqGroup</v>
          </cell>
          <cell r="B38" t="str">
            <v>EURm</v>
          </cell>
          <cell r="C38">
            <v>2015</v>
          </cell>
          <cell r="D38">
            <v>2014</v>
          </cell>
          <cell r="E38" t="str">
            <v>Chg</v>
          </cell>
          <cell r="F38">
            <v>2015</v>
          </cell>
          <cell r="G38">
            <v>2014</v>
          </cell>
          <cell r="H38" t="str">
            <v>Chg</v>
          </cell>
          <cell r="I38">
            <v>2015</v>
          </cell>
          <cell r="J38">
            <v>2014</v>
          </cell>
          <cell r="K38" t="str">
            <v>Chg</v>
          </cell>
          <cell r="L38">
            <v>2015</v>
          </cell>
          <cell r="M38">
            <v>2014</v>
          </cell>
          <cell r="N38" t="str">
            <v>Chg</v>
          </cell>
          <cell r="O38">
            <v>2015</v>
          </cell>
          <cell r="P38">
            <v>2014</v>
          </cell>
          <cell r="Q38" t="str">
            <v>Chg</v>
          </cell>
          <cell r="R38">
            <v>2015</v>
          </cell>
          <cell r="S38">
            <v>2014</v>
          </cell>
          <cell r="T38" t="str">
            <v>Chg</v>
          </cell>
        </row>
        <row r="39">
          <cell r="A39" t="str">
            <v xml:space="preserve">Net interest income </v>
          </cell>
          <cell r="B39" t="str">
            <v xml:space="preserve">Net interest income </v>
          </cell>
          <cell r="C39">
            <v>1788</v>
          </cell>
          <cell r="D39">
            <v>1899</v>
          </cell>
          <cell r="E39">
            <v>-5.845181674565561E-2</v>
          </cell>
          <cell r="F39">
            <v>519</v>
          </cell>
          <cell r="G39">
            <v>549</v>
          </cell>
          <cell r="H39">
            <v>-5.4644808743169397E-2</v>
          </cell>
          <cell r="I39">
            <v>53</v>
          </cell>
          <cell r="J39">
            <v>75</v>
          </cell>
          <cell r="K39">
            <v>-0.29333333333333333</v>
          </cell>
          <cell r="L39">
            <v>167</v>
          </cell>
          <cell r="M39">
            <v>157</v>
          </cell>
          <cell r="N39">
            <v>6.3694267515923567E-2</v>
          </cell>
          <cell r="O39">
            <v>70</v>
          </cell>
          <cell r="P39">
            <v>50</v>
          </cell>
          <cell r="Q39">
            <v>0.4</v>
          </cell>
          <cell r="R39">
            <v>2597</v>
          </cell>
          <cell r="S39">
            <v>2730</v>
          </cell>
          <cell r="T39">
            <v>-4.8717948717948718E-2</v>
          </cell>
        </row>
        <row r="40">
          <cell r="A40" t="str">
            <v>Net fee and commission income</v>
          </cell>
          <cell r="B40" t="str">
            <v>Net fee and commission income</v>
          </cell>
          <cell r="C40">
            <v>566</v>
          </cell>
          <cell r="D40">
            <v>533</v>
          </cell>
          <cell r="E40">
            <v>6.1913696060037521E-2</v>
          </cell>
          <cell r="F40">
            <v>282</v>
          </cell>
          <cell r="G40">
            <v>330</v>
          </cell>
          <cell r="H40">
            <v>-0.14545454545454545</v>
          </cell>
          <cell r="I40">
            <v>717</v>
          </cell>
          <cell r="J40">
            <v>576</v>
          </cell>
          <cell r="K40">
            <v>0.24479166666666666</v>
          </cell>
          <cell r="L40">
            <v>-6</v>
          </cell>
          <cell r="M40">
            <v>-5</v>
          </cell>
          <cell r="N40"/>
          <cell r="O40">
            <v>-19</v>
          </cell>
          <cell r="P40">
            <v>-22</v>
          </cell>
          <cell r="Q40"/>
          <cell r="R40">
            <v>1540</v>
          </cell>
          <cell r="S40">
            <v>1412</v>
          </cell>
          <cell r="T40">
            <v>9.0651558073654395E-2</v>
          </cell>
        </row>
        <row r="41">
          <cell r="A41" t="str">
            <v>Net result from items at fair value</v>
          </cell>
          <cell r="B41" t="str">
            <v>Net result from items at fair value</v>
          </cell>
          <cell r="C41">
            <v>235</v>
          </cell>
          <cell r="D41">
            <v>190</v>
          </cell>
          <cell r="E41">
            <v>0.23684210526315788</v>
          </cell>
          <cell r="F41">
            <v>545</v>
          </cell>
          <cell r="G41">
            <v>421</v>
          </cell>
          <cell r="H41">
            <v>0.29453681710213775</v>
          </cell>
          <cell r="I41">
            <v>178</v>
          </cell>
          <cell r="J41">
            <v>150</v>
          </cell>
          <cell r="K41">
            <v>0.18666666666666668</v>
          </cell>
          <cell r="L41">
            <v>109</v>
          </cell>
          <cell r="M41">
            <v>44</v>
          </cell>
          <cell r="N41">
            <v>1.4772727272727273</v>
          </cell>
          <cell r="O41">
            <v>-22</v>
          </cell>
          <cell r="P41">
            <v>-38</v>
          </cell>
          <cell r="Q41"/>
          <cell r="R41">
            <v>1045</v>
          </cell>
          <cell r="S41">
            <v>767</v>
          </cell>
          <cell r="T41">
            <v>0.36245110821382009</v>
          </cell>
        </row>
        <row r="42">
          <cell r="A42" t="str">
            <v>Equity method</v>
          </cell>
          <cell r="B42" t="str">
            <v>Equity method</v>
          </cell>
          <cell r="C42">
            <v>6</v>
          </cell>
          <cell r="D42">
            <v>1</v>
          </cell>
          <cell r="E42"/>
          <cell r="F42">
            <v>0</v>
          </cell>
          <cell r="G42">
            <v>0</v>
          </cell>
          <cell r="H42"/>
          <cell r="I42">
            <v>0</v>
          </cell>
          <cell r="J42">
            <v>0</v>
          </cell>
          <cell r="K42"/>
          <cell r="L42">
            <v>0</v>
          </cell>
          <cell r="M42">
            <v>0</v>
          </cell>
          <cell r="N42"/>
          <cell r="O42">
            <v>12</v>
          </cell>
          <cell r="P42">
            <v>11</v>
          </cell>
          <cell r="Q42">
            <v>9.0909090909090912E-2</v>
          </cell>
          <cell r="R42">
            <v>18</v>
          </cell>
          <cell r="S42">
            <v>12</v>
          </cell>
          <cell r="T42">
            <v>0.5</v>
          </cell>
        </row>
        <row r="43">
          <cell r="A43" t="str">
            <v>Other income</v>
          </cell>
          <cell r="B43" t="str">
            <v>Other income</v>
          </cell>
          <cell r="C43">
            <v>17</v>
          </cell>
          <cell r="D43">
            <v>15</v>
          </cell>
          <cell r="E43">
            <v>0.13333333333333333</v>
          </cell>
          <cell r="F43">
            <v>2</v>
          </cell>
          <cell r="G43">
            <v>2</v>
          </cell>
          <cell r="H43">
            <v>0</v>
          </cell>
          <cell r="I43">
            <v>14</v>
          </cell>
          <cell r="J43">
            <v>13</v>
          </cell>
          <cell r="K43">
            <v>7.6923076923076927E-2</v>
          </cell>
          <cell r="L43">
            <v>15.699999999999989</v>
          </cell>
          <cell r="M43">
            <v>13</v>
          </cell>
          <cell r="N43">
            <v>0.20769230769230682</v>
          </cell>
          <cell r="O43">
            <v>-6.6999999999999886</v>
          </cell>
          <cell r="P43">
            <v>0</v>
          </cell>
          <cell r="Q43"/>
          <cell r="R43">
            <v>42</v>
          </cell>
          <cell r="S43">
            <v>43</v>
          </cell>
          <cell r="T43">
            <v>-2.3255813953488372E-2</v>
          </cell>
        </row>
        <row r="44">
          <cell r="A44" t="str">
            <v xml:space="preserve">Total operating income  </v>
          </cell>
          <cell r="B44" t="str">
            <v xml:space="preserve">Total operating income  </v>
          </cell>
          <cell r="C44">
            <v>2612</v>
          </cell>
          <cell r="D44">
            <v>2638</v>
          </cell>
          <cell r="E44">
            <v>-9.8559514783927212E-3</v>
          </cell>
          <cell r="F44">
            <v>1348</v>
          </cell>
          <cell r="G44">
            <v>1302</v>
          </cell>
          <cell r="H44">
            <v>3.5330261136712747E-2</v>
          </cell>
          <cell r="I44">
            <v>962</v>
          </cell>
          <cell r="J44">
            <v>814</v>
          </cell>
          <cell r="K44">
            <v>0.18181818181818182</v>
          </cell>
          <cell r="L44">
            <v>285.7</v>
          </cell>
          <cell r="M44">
            <v>209</v>
          </cell>
          <cell r="N44">
            <v>0.3669856459330143</v>
          </cell>
          <cell r="O44">
            <v>34.300000000000182</v>
          </cell>
          <cell r="P44">
            <v>1</v>
          </cell>
          <cell r="Q44"/>
          <cell r="R44">
            <v>5242</v>
          </cell>
          <cell r="S44">
            <v>4964</v>
          </cell>
          <cell r="T44">
            <v>5.6003223207091057E-2</v>
          </cell>
        </row>
        <row r="45">
          <cell r="A45" t="str">
            <v>Staff costs</v>
          </cell>
          <cell r="B45" t="str">
            <v>Staff costs</v>
          </cell>
          <cell r="C45">
            <v>-656</v>
          </cell>
          <cell r="D45">
            <v>-670</v>
          </cell>
          <cell r="E45">
            <v>-2.0895522388059702E-2</v>
          </cell>
          <cell r="F45">
            <v>-407</v>
          </cell>
          <cell r="G45">
            <v>-394</v>
          </cell>
          <cell r="H45">
            <v>3.2994923857868022E-2</v>
          </cell>
          <cell r="I45">
            <v>-257</v>
          </cell>
          <cell r="J45">
            <v>-242</v>
          </cell>
          <cell r="K45">
            <v>6.1983471074380167E-2</v>
          </cell>
          <cell r="L45">
            <v>-155</v>
          </cell>
          <cell r="M45">
            <v>-136</v>
          </cell>
          <cell r="N45">
            <v>0.13970588235294118</v>
          </cell>
          <cell r="O45">
            <v>-76</v>
          </cell>
          <cell r="P45">
            <v>-226</v>
          </cell>
          <cell r="Q45">
            <v>-0.66371681415929207</v>
          </cell>
          <cell r="R45">
            <v>-1551</v>
          </cell>
          <cell r="S45">
            <v>-1668</v>
          </cell>
          <cell r="T45">
            <v>-7.0143884892086325E-2</v>
          </cell>
        </row>
        <row r="46">
          <cell r="A46" t="str">
            <v>Other expenses</v>
          </cell>
          <cell r="B46" t="str">
            <v>Other expenses</v>
          </cell>
          <cell r="C46">
            <v>-631</v>
          </cell>
          <cell r="D46">
            <v>-700</v>
          </cell>
          <cell r="E46">
            <v>-9.8571428571428574E-2</v>
          </cell>
          <cell r="F46">
            <v>-42</v>
          </cell>
          <cell r="G46">
            <v>-28</v>
          </cell>
          <cell r="H46">
            <v>0.5</v>
          </cell>
          <cell r="I46">
            <v>-140</v>
          </cell>
          <cell r="J46">
            <v>-149</v>
          </cell>
          <cell r="K46">
            <v>-6.0402684563758392E-2</v>
          </cell>
          <cell r="L46">
            <v>40.5</v>
          </cell>
          <cell r="M46">
            <v>18</v>
          </cell>
          <cell r="N46">
            <v>1.25</v>
          </cell>
          <cell r="O46">
            <v>45.5</v>
          </cell>
          <cell r="P46">
            <v>1</v>
          </cell>
          <cell r="Q46"/>
          <cell r="R46">
            <v>-727</v>
          </cell>
          <cell r="S46">
            <v>-858</v>
          </cell>
          <cell r="T46">
            <v>-0.15268065268065267</v>
          </cell>
        </row>
        <row r="47">
          <cell r="A47" t="str">
            <v xml:space="preserve">Depreciations </v>
          </cell>
          <cell r="B47" t="str">
            <v xml:space="preserve">Depreciations </v>
          </cell>
          <cell r="C47">
            <v>-38</v>
          </cell>
          <cell r="D47">
            <v>-56</v>
          </cell>
          <cell r="E47">
            <v>-0.32142857142857145</v>
          </cell>
          <cell r="F47">
            <v>-13</v>
          </cell>
          <cell r="G47">
            <v>-17</v>
          </cell>
          <cell r="H47">
            <v>-0.23529411764705882</v>
          </cell>
          <cell r="I47">
            <v>-3</v>
          </cell>
          <cell r="J47">
            <v>-3</v>
          </cell>
          <cell r="K47">
            <v>0</v>
          </cell>
          <cell r="L47">
            <v>-28</v>
          </cell>
          <cell r="M47">
            <v>-24</v>
          </cell>
          <cell r="N47">
            <v>0.16666666666666666</v>
          </cell>
          <cell r="O47">
            <v>-13</v>
          </cell>
          <cell r="P47">
            <v>-21</v>
          </cell>
          <cell r="Q47">
            <v>-0.38095238095238093</v>
          </cell>
          <cell r="R47">
            <v>-95</v>
          </cell>
          <cell r="S47">
            <v>-121</v>
          </cell>
          <cell r="T47">
            <v>-0.21487603305785125</v>
          </cell>
        </row>
        <row r="48">
          <cell r="A48" t="str">
            <v xml:space="preserve">Total operating expenses  </v>
          </cell>
          <cell r="B48" t="str">
            <v xml:space="preserve">Total operating expenses  </v>
          </cell>
          <cell r="C48">
            <v>-1325</v>
          </cell>
          <cell r="D48">
            <v>-1426</v>
          </cell>
          <cell r="E48">
            <v>-7.0827489481065917E-2</v>
          </cell>
          <cell r="F48">
            <v>-462</v>
          </cell>
          <cell r="G48">
            <v>-439</v>
          </cell>
          <cell r="H48">
            <v>5.2391799544419138E-2</v>
          </cell>
          <cell r="I48">
            <v>-400</v>
          </cell>
          <cell r="J48">
            <v>-394</v>
          </cell>
          <cell r="K48">
            <v>1.5228426395939087E-2</v>
          </cell>
          <cell r="L48">
            <v>-142.5</v>
          </cell>
          <cell r="M48">
            <v>-142</v>
          </cell>
          <cell r="N48">
            <v>3.5211267605633804E-3</v>
          </cell>
          <cell r="O48">
            <v>-43.5</v>
          </cell>
          <cell r="P48">
            <v>-246</v>
          </cell>
          <cell r="Q48">
            <v>-0.82317073170731703</v>
          </cell>
          <cell r="R48">
            <v>-2373</v>
          </cell>
          <cell r="S48">
            <v>-2647</v>
          </cell>
          <cell r="T48">
            <v>-0.10351341140914243</v>
          </cell>
        </row>
        <row r="49">
          <cell r="A49" t="str">
            <v>Net loan losses</v>
          </cell>
          <cell r="B49" t="str">
            <v>Net loan losses</v>
          </cell>
          <cell r="C49">
            <v>-166</v>
          </cell>
          <cell r="D49">
            <v>-243</v>
          </cell>
          <cell r="E49">
            <v>-0.3168724279835391</v>
          </cell>
          <cell r="F49">
            <v>-55</v>
          </cell>
          <cell r="G49">
            <v>-47</v>
          </cell>
          <cell r="H49">
            <v>0.1702127659574468</v>
          </cell>
          <cell r="I49">
            <v>-1</v>
          </cell>
          <cell r="J49">
            <v>-1</v>
          </cell>
          <cell r="K49">
            <v>0</v>
          </cell>
          <cell r="L49">
            <v>0</v>
          </cell>
          <cell r="M49">
            <v>0</v>
          </cell>
          <cell r="N49"/>
          <cell r="O49">
            <v>-3</v>
          </cell>
          <cell r="P49">
            <v>-2</v>
          </cell>
          <cell r="Q49">
            <v>0.5</v>
          </cell>
          <cell r="R49">
            <v>-225</v>
          </cell>
          <cell r="S49">
            <v>-293</v>
          </cell>
          <cell r="T49">
            <v>-0.23208191126279865</v>
          </cell>
        </row>
        <row r="50">
          <cell r="A50" t="str">
            <v>Operating profit</v>
          </cell>
          <cell r="B50" t="str">
            <v>Operating profit</v>
          </cell>
          <cell r="C50">
            <v>1121</v>
          </cell>
          <cell r="D50">
            <v>969</v>
          </cell>
          <cell r="E50">
            <v>0.15686274509803921</v>
          </cell>
          <cell r="F50">
            <v>831</v>
          </cell>
          <cell r="G50">
            <v>816</v>
          </cell>
          <cell r="H50">
            <v>1.8382352941176471E-2</v>
          </cell>
          <cell r="I50">
            <v>561</v>
          </cell>
          <cell r="J50">
            <v>419</v>
          </cell>
          <cell r="K50">
            <v>0.33890214797136037</v>
          </cell>
          <cell r="L50">
            <v>142.9</v>
          </cell>
          <cell r="M50">
            <v>66.509999999999991</v>
          </cell>
          <cell r="N50">
            <v>1.1485490903623519</v>
          </cell>
          <cell r="O50">
            <v>-11.900000000000091</v>
          </cell>
          <cell r="P50">
            <v>-246.51000000000022</v>
          </cell>
          <cell r="Q50"/>
          <cell r="R50">
            <v>2644</v>
          </cell>
          <cell r="S50">
            <v>2024</v>
          </cell>
          <cell r="T50">
            <v>0.30632411067193677</v>
          </cell>
        </row>
        <row r="51">
          <cell r="A51" t="str">
            <v>Cost/income ratio, %</v>
          </cell>
          <cell r="B51" t="str">
            <v>Cost/income ratio, %</v>
          </cell>
          <cell r="C51">
            <v>50.7</v>
          </cell>
          <cell r="D51">
            <v>54.1</v>
          </cell>
          <cell r="F51">
            <v>34</v>
          </cell>
          <cell r="G51">
            <v>34</v>
          </cell>
          <cell r="I51">
            <v>41.580041580041581</v>
          </cell>
          <cell r="J51">
            <v>48.402948402948404</v>
          </cell>
          <cell r="L51">
            <v>49.877493874693734</v>
          </cell>
          <cell r="M51">
            <v>67.942583732057415</v>
          </cell>
          <cell r="R51">
            <v>45</v>
          </cell>
          <cell r="S51">
            <v>49</v>
          </cell>
        </row>
        <row r="52">
          <cell r="A52" t="str">
            <v>RAROCAR, %</v>
          </cell>
          <cell r="B52" t="str">
            <v>ROCAR, %</v>
          </cell>
          <cell r="C52">
            <v>14.4</v>
          </cell>
          <cell r="D52">
            <v>13</v>
          </cell>
          <cell r="F52">
            <v>16</v>
          </cell>
          <cell r="G52">
            <v>15</v>
          </cell>
          <cell r="I52">
            <v>39</v>
          </cell>
          <cell r="J52">
            <v>30</v>
          </cell>
          <cell r="R52">
            <v>17</v>
          </cell>
          <cell r="S52">
            <v>14</v>
          </cell>
        </row>
        <row r="53">
          <cell r="A53" t="str">
            <v>RAROCAR, %</v>
          </cell>
          <cell r="B53" t="str">
            <v>RAROCAR, %</v>
          </cell>
          <cell r="C53">
            <v>14.6</v>
          </cell>
          <cell r="D53">
            <v>14.1</v>
          </cell>
          <cell r="F53">
            <v>16</v>
          </cell>
          <cell r="G53">
            <v>15</v>
          </cell>
          <cell r="I53">
            <v>39</v>
          </cell>
          <cell r="J53">
            <v>30</v>
          </cell>
          <cell r="R53">
            <v>16</v>
          </cell>
          <cell r="S53">
            <v>15</v>
          </cell>
        </row>
        <row r="54">
          <cell r="A54" t="str">
            <v>Economic capital (EC)</v>
          </cell>
          <cell r="B54" t="str">
            <v>Economic capital (EC)</v>
          </cell>
          <cell r="C54">
            <v>11952</v>
          </cell>
          <cell r="D54">
            <v>11340</v>
          </cell>
          <cell r="E54">
            <v>5.3968253968253971E-2</v>
          </cell>
          <cell r="F54">
            <v>7872</v>
          </cell>
          <cell r="G54">
            <v>8361</v>
          </cell>
          <cell r="H54">
            <v>-5.8485827054180123E-2</v>
          </cell>
          <cell r="I54">
            <v>2319</v>
          </cell>
          <cell r="J54">
            <v>2183</v>
          </cell>
          <cell r="K54">
            <v>6.2299587723316535E-2</v>
          </cell>
          <cell r="L54">
            <v>918.46070359133239</v>
          </cell>
          <cell r="M54">
            <v>806</v>
          </cell>
          <cell r="N54">
            <v>0.13952940892224863</v>
          </cell>
          <cell r="O54">
            <v>2023.5392964086677</v>
          </cell>
          <cell r="P54">
            <v>1507</v>
          </cell>
          <cell r="Q54">
            <v>0.34275998434549948</v>
          </cell>
          <cell r="R54">
            <v>25085</v>
          </cell>
          <cell r="S54">
            <v>24197</v>
          </cell>
          <cell r="T54">
            <v>3.6698764309625161E-2</v>
          </cell>
        </row>
        <row r="55">
          <cell r="A55" t="str">
            <v>Risk-weighted assets (RWA)</v>
          </cell>
          <cell r="B55" t="str">
            <v>Risk exposure amount (REA)</v>
          </cell>
          <cell r="C55">
            <v>70015</v>
          </cell>
          <cell r="D55">
            <v>72428</v>
          </cell>
          <cell r="E55">
            <v>-3.3315844700944383E-2</v>
          </cell>
          <cell r="F55">
            <v>53120</v>
          </cell>
          <cell r="G55">
            <v>58011</v>
          </cell>
          <cell r="H55">
            <v>-8.4311596076606155E-2</v>
          </cell>
          <cell r="I55">
            <v>5402</v>
          </cell>
          <cell r="J55">
            <v>4795</v>
          </cell>
          <cell r="K55">
            <v>0.12659019812304484</v>
          </cell>
          <cell r="L55">
            <v>6419.3368758741017</v>
          </cell>
          <cell r="M55">
            <v>6427</v>
          </cell>
          <cell r="N55">
            <v>-1.192332989870596E-3</v>
          </cell>
          <cell r="O55">
            <v>14809.240966008889</v>
          </cell>
          <cell r="P55">
            <v>10542</v>
          </cell>
          <cell r="Q55">
            <v>0.40478476247475703</v>
          </cell>
          <cell r="R55">
            <v>149765.577841883</v>
          </cell>
          <cell r="S55">
            <v>152203</v>
          </cell>
          <cell r="T55">
            <v>-1.6014284594370667E-2</v>
          </cell>
        </row>
        <row r="56">
          <cell r="A56" t="str">
            <v>Number of employees (FTEs)</v>
          </cell>
          <cell r="B56" t="str">
            <v>Number of employees (FTEs)</v>
          </cell>
          <cell r="C56">
            <v>16708</v>
          </cell>
          <cell r="D56">
            <v>17010</v>
          </cell>
          <cell r="E56">
            <v>-1.7754262198706645E-2</v>
          </cell>
          <cell r="F56">
            <v>5836</v>
          </cell>
          <cell r="G56">
            <v>5968</v>
          </cell>
          <cell r="H56">
            <v>-2.2117962466487937E-2</v>
          </cell>
          <cell r="I56">
            <v>3554</v>
          </cell>
          <cell r="J56">
            <v>3502</v>
          </cell>
          <cell r="K56">
            <v>1.4848657909765849E-2</v>
          </cell>
          <cell r="L56">
            <v>2660.9749999999999</v>
          </cell>
          <cell r="M56">
            <v>2530.4499999999998</v>
          </cell>
          <cell r="N56">
            <v>5.1581734474105433E-2</v>
          </cell>
          <cell r="O56">
            <v>960.02500000000146</v>
          </cell>
          <cell r="P56">
            <v>952.54999999999927</v>
          </cell>
          <cell r="Q56">
            <v>7.8473570941180928E-3</v>
          </cell>
          <cell r="R56">
            <v>29719</v>
          </cell>
          <cell r="S56">
            <v>29963</v>
          </cell>
          <cell r="T56">
            <v>-8.1433768314254241E-3</v>
          </cell>
        </row>
        <row r="57">
          <cell r="A57" t="str">
            <v>Volumes, EURbn:</v>
          </cell>
          <cell r="B57" t="str">
            <v>Volumes, EURbn:</v>
          </cell>
          <cell r="E57"/>
          <cell r="H57"/>
          <cell r="K57"/>
          <cell r="N57"/>
          <cell r="T57"/>
        </row>
        <row r="58">
          <cell r="A58" t="str">
            <v>Lending to corporates</v>
          </cell>
          <cell r="B58" t="str">
            <v>Lending to corporates</v>
          </cell>
          <cell r="C58">
            <v>81.599999999999994</v>
          </cell>
          <cell r="D58">
            <v>81.5</v>
          </cell>
          <cell r="E58">
            <v>1.2269938650306051E-3</v>
          </cell>
          <cell r="F58">
            <v>113.20000000000002</v>
          </cell>
          <cell r="G58">
            <v>103.2</v>
          </cell>
          <cell r="H58">
            <v>9.6899224806201681E-2</v>
          </cell>
          <cell r="K58"/>
          <cell r="N58"/>
          <cell r="O58">
            <v>-0.80000000000001137</v>
          </cell>
          <cell r="P58">
            <v>2.8000000000000114</v>
          </cell>
          <cell r="R58">
            <v>194</v>
          </cell>
          <cell r="S58">
            <v>187.5</v>
          </cell>
          <cell r="T58">
            <v>3.4666666666666665E-2</v>
          </cell>
        </row>
        <row r="59">
          <cell r="A59" t="str">
            <v>Household mortgage lending</v>
          </cell>
          <cell r="B59" t="str">
            <v>Household mortgage lending</v>
          </cell>
          <cell r="C59">
            <v>129.80000000000001</v>
          </cell>
          <cell r="D59">
            <v>125.8</v>
          </cell>
          <cell r="E59">
            <v>3.1796502384737794E-2</v>
          </cell>
          <cell r="F59">
            <v>0.4</v>
          </cell>
          <cell r="G59">
            <v>0.5</v>
          </cell>
          <cell r="H59">
            <v>-0.19999999999999996</v>
          </cell>
          <cell r="I59">
            <v>6.5</v>
          </cell>
          <cell r="J59">
            <v>5.6</v>
          </cell>
          <cell r="K59">
            <v>0.16071428571428578</v>
          </cell>
          <cell r="N59"/>
          <cell r="R59">
            <v>136.70000000000002</v>
          </cell>
          <cell r="S59">
            <v>131.9</v>
          </cell>
          <cell r="T59">
            <v>3.6391205458680902E-2</v>
          </cell>
        </row>
        <row r="60">
          <cell r="A60" t="str">
            <v>Consumer lending</v>
          </cell>
          <cell r="B60" t="str">
            <v>Consumer lending</v>
          </cell>
          <cell r="C60">
            <v>23.599999999999994</v>
          </cell>
          <cell r="D60">
            <v>24.500000000000014</v>
          </cell>
          <cell r="E60">
            <v>-3.6734693877551808E-2</v>
          </cell>
          <cell r="H60"/>
          <cell r="I60">
            <v>3.3</v>
          </cell>
          <cell r="J60">
            <v>3.1</v>
          </cell>
          <cell r="K60">
            <v>6.4516129032257979E-2</v>
          </cell>
          <cell r="N60"/>
          <cell r="R60">
            <v>26.899999999999995</v>
          </cell>
          <cell r="S60">
            <v>27.600000000000016</v>
          </cell>
          <cell r="T60">
            <v>-2.5362318840580444E-2</v>
          </cell>
        </row>
        <row r="61">
          <cell r="A61" t="str">
            <v>Total lending, continued operation</v>
          </cell>
          <cell r="B61" t="str">
            <v>Total lending</v>
          </cell>
          <cell r="C61">
            <v>235</v>
          </cell>
          <cell r="D61">
            <v>231.8</v>
          </cell>
          <cell r="E61">
            <v>1.3805004314063798E-2</v>
          </cell>
          <cell r="F61">
            <v>113.60000000000002</v>
          </cell>
          <cell r="G61">
            <v>103.7</v>
          </cell>
          <cell r="H61">
            <v>9.5467695274831427E-2</v>
          </cell>
          <cell r="I61">
            <v>9.8000000000000007</v>
          </cell>
          <cell r="J61">
            <v>8.8000000000000007</v>
          </cell>
          <cell r="K61">
            <v>0.11363636363636363</v>
          </cell>
          <cell r="N61"/>
          <cell r="O61">
            <v>-0.80000000000001137</v>
          </cell>
          <cell r="P61">
            <v>2.8000000000000114</v>
          </cell>
          <cell r="R61">
            <v>357.6</v>
          </cell>
          <cell r="S61">
            <v>347.1</v>
          </cell>
          <cell r="T61">
            <v>3.0250648228176316E-2</v>
          </cell>
        </row>
        <row r="62">
          <cell r="A62" t="str">
            <v>Corporate deposits</v>
          </cell>
          <cell r="B62" t="str">
            <v>Corporate deposits</v>
          </cell>
          <cell r="C62">
            <v>45</v>
          </cell>
          <cell r="D62">
            <v>46.5</v>
          </cell>
          <cell r="E62">
            <v>-3.2258064516129031E-2</v>
          </cell>
          <cell r="F62">
            <v>71.8</v>
          </cell>
          <cell r="G62">
            <v>67.600000000000009</v>
          </cell>
          <cell r="H62">
            <v>6.2130177514792724E-2</v>
          </cell>
          <cell r="K62"/>
          <cell r="N62"/>
          <cell r="O62">
            <v>5.8000000000000398</v>
          </cell>
          <cell r="P62">
            <v>0.69999999999998863</v>
          </cell>
          <cell r="R62">
            <v>122.60000000000004</v>
          </cell>
          <cell r="S62">
            <v>114.8</v>
          </cell>
          <cell r="T62">
            <v>6.7944250871080483E-2</v>
          </cell>
        </row>
        <row r="63">
          <cell r="A63" t="str">
            <v>Household deposits</v>
          </cell>
          <cell r="B63" t="str">
            <v>Household deposits</v>
          </cell>
          <cell r="C63">
            <v>75</v>
          </cell>
          <cell r="D63">
            <v>75.400000000000006</v>
          </cell>
          <cell r="E63">
            <v>-5.3050397877984837E-3</v>
          </cell>
          <cell r="F63">
            <v>0.1</v>
          </cell>
          <cell r="G63">
            <v>0.2</v>
          </cell>
          <cell r="H63">
            <v>-0.5</v>
          </cell>
          <cell r="I63">
            <v>13.1</v>
          </cell>
          <cell r="J63">
            <v>11.2</v>
          </cell>
          <cell r="K63">
            <v>0.16964285714285718</v>
          </cell>
          <cell r="N63"/>
          <cell r="R63">
            <v>88.199999999999989</v>
          </cell>
          <cell r="S63">
            <v>86.800000000000011</v>
          </cell>
          <cell r="T63">
            <v>1.6129032258064252E-2</v>
          </cell>
        </row>
        <row r="64">
          <cell r="A64" t="str">
            <v>Total deposits, continued operation</v>
          </cell>
          <cell r="B64" t="str">
            <v>Total deposits</v>
          </cell>
          <cell r="C64">
            <v>120</v>
          </cell>
          <cell r="D64">
            <v>121.9</v>
          </cell>
          <cell r="E64">
            <v>-1.5586546349466822E-2</v>
          </cell>
          <cell r="F64">
            <v>71.899999999999991</v>
          </cell>
          <cell r="G64">
            <v>67.800000000000011</v>
          </cell>
          <cell r="H64">
            <v>6.0471976401179635E-2</v>
          </cell>
          <cell r="I64">
            <v>13.1</v>
          </cell>
          <cell r="J64">
            <v>11.2</v>
          </cell>
          <cell r="K64">
            <v>0.16964285714285718</v>
          </cell>
          <cell r="N64"/>
          <cell r="O64">
            <v>5.8000000000000398</v>
          </cell>
          <cell r="P64">
            <v>0.69999999999998863</v>
          </cell>
          <cell r="Q64"/>
          <cell r="R64">
            <v>210.8</v>
          </cell>
          <cell r="S64">
            <v>201.6</v>
          </cell>
          <cell r="T64">
            <v>4.5634920634920723E-2</v>
          </cell>
        </row>
        <row r="65">
          <cell r="B65" t="str">
            <v>The table shows operating profit, income items, ratios and volumes for continuing operations. Net profit and volumes for discontinued operations are presented in the Group income statement and balance sheet. REA from discontinued operations included in Group Functions, Other and Eliminations.</v>
          </cell>
        </row>
        <row r="73">
          <cell r="B73" t="str">
            <v>ToDo Nordea Group Sheet</v>
          </cell>
        </row>
        <row r="74">
          <cell r="B74" t="str">
            <v>1) Kopiera Nordea Group Cont op tabellerna ned till rad 98 last Interi report för att kunna checka historiska förändringar mot fg kvartals rapport</v>
          </cell>
        </row>
        <row r="75">
          <cell r="B75" t="str">
            <v>2) Flytta fg perioders siffror ett steg åt höger för Group result and volumes gula celler AX56 - BG82</v>
          </cell>
        </row>
        <row r="76">
          <cell r="B76" t="str">
            <v>2) Kopiera in respektive BA, Group etc från BA tabeller</v>
          </cell>
        </row>
        <row r="77">
          <cell r="B77" t="str">
            <v>3) Lägg in fg periods Interim siffror kolumn V7-V31</v>
          </cell>
        </row>
        <row r="78">
          <cell r="B78" t="str">
            <v>4) Stäm av rödmarkerade checkar</v>
          </cell>
        </row>
        <row r="79">
          <cell r="B79" t="str">
            <v xml:space="preserve">5) Stäm av Change vs last interim report V100, är de rimliga och har vi fått förklaringar på materiella förändringar vs fg rapport </v>
          </cell>
        </row>
        <row r="80">
          <cell r="B80" t="str">
            <v>6) Lägg in Group result and volumes gula celler AX56 - BG82 för att Group Functions and Other ska bli korrekt</v>
          </cell>
        </row>
        <row r="81">
          <cell r="B81" t="str">
            <v>8) Stäm av Tot check W2</v>
          </cell>
        </row>
        <row r="102">
          <cell r="C102" t="str">
            <v>Retail Banking</v>
          </cell>
          <cell r="F102" t="str">
            <v>Wholesale Banking</v>
          </cell>
          <cell r="I102" t="str">
            <v>Wealth Management</v>
          </cell>
          <cell r="L102" t="str">
            <v>Group Corporate Centre</v>
          </cell>
          <cell r="O102" t="str">
            <v>Group Functions, Other and Eliminations</v>
          </cell>
          <cell r="R102" t="str">
            <v>Nordea Group</v>
          </cell>
        </row>
        <row r="103">
          <cell r="C103" t="str">
            <v>Q1</v>
          </cell>
          <cell r="D103" t="str">
            <v>Q4</v>
          </cell>
          <cell r="F103" t="str">
            <v>Q1</v>
          </cell>
          <cell r="G103" t="str">
            <v>Q4</v>
          </cell>
          <cell r="I103" t="str">
            <v>Q1</v>
          </cell>
          <cell r="J103" t="str">
            <v>Q4</v>
          </cell>
          <cell r="L103" t="str">
            <v>Q1</v>
          </cell>
          <cell r="M103" t="str">
            <v>Q4</v>
          </cell>
          <cell r="O103" t="str">
            <v>Q1</v>
          </cell>
          <cell r="P103" t="str">
            <v>Q4</v>
          </cell>
          <cell r="R103" t="str">
            <v>Q1</v>
          </cell>
          <cell r="S103" t="str">
            <v>Q4</v>
          </cell>
        </row>
        <row r="104">
          <cell r="B104" t="str">
            <v>EURm</v>
          </cell>
          <cell r="C104" t="str">
            <v>2015</v>
          </cell>
          <cell r="D104" t="str">
            <v>2014</v>
          </cell>
          <cell r="E104" t="str">
            <v>Chg</v>
          </cell>
          <cell r="F104" t="str">
            <v>2015</v>
          </cell>
          <cell r="G104" t="str">
            <v>2014</v>
          </cell>
          <cell r="H104" t="str">
            <v>Chg</v>
          </cell>
          <cell r="I104" t="str">
            <v>2015</v>
          </cell>
          <cell r="J104" t="str">
            <v>2014</v>
          </cell>
          <cell r="K104" t="str">
            <v>Chg</v>
          </cell>
          <cell r="L104" t="str">
            <v>2015</v>
          </cell>
          <cell r="M104" t="str">
            <v>2014</v>
          </cell>
          <cell r="N104" t="str">
            <v>Chg</v>
          </cell>
          <cell r="O104" t="str">
            <v>2015</v>
          </cell>
          <cell r="P104" t="str">
            <v>2014</v>
          </cell>
          <cell r="Q104" t="str">
            <v>Chg</v>
          </cell>
          <cell r="R104" t="str">
            <v>2015</v>
          </cell>
          <cell r="S104" t="str">
            <v>2014</v>
          </cell>
          <cell r="T104" t="str">
            <v>Chg</v>
          </cell>
        </row>
        <row r="105">
          <cell r="B105" t="str">
            <v xml:space="preserve">Net interest income </v>
          </cell>
          <cell r="C105">
            <v>904</v>
          </cell>
          <cell r="D105">
            <v>964</v>
          </cell>
          <cell r="E105">
            <v>-6.2240663900414939E-2</v>
          </cell>
          <cell r="F105">
            <v>254</v>
          </cell>
          <cell r="G105">
            <v>294</v>
          </cell>
          <cell r="H105">
            <v>-0.1360544217687075</v>
          </cell>
          <cell r="I105">
            <v>28</v>
          </cell>
          <cell r="J105">
            <v>33</v>
          </cell>
          <cell r="K105">
            <v>-0.15151515151515152</v>
          </cell>
          <cell r="L105">
            <v>70</v>
          </cell>
          <cell r="M105">
            <v>51</v>
          </cell>
          <cell r="N105">
            <v>0.37254901960784315</v>
          </cell>
          <cell r="O105">
            <v>32</v>
          </cell>
          <cell r="P105">
            <v>14</v>
          </cell>
          <cell r="Q105">
            <v>1.2857142857142858</v>
          </cell>
          <cell r="R105">
            <v>1288</v>
          </cell>
          <cell r="S105">
            <v>1356</v>
          </cell>
          <cell r="T105">
            <v>-5.0147492625368731E-2</v>
          </cell>
        </row>
        <row r="106">
          <cell r="B106" t="str">
            <v>Net fee and commission income</v>
          </cell>
          <cell r="C106">
            <v>291</v>
          </cell>
          <cell r="D106">
            <v>277</v>
          </cell>
          <cell r="E106">
            <v>5.0541516245487361E-2</v>
          </cell>
          <cell r="F106">
            <v>143</v>
          </cell>
          <cell r="G106">
            <v>172</v>
          </cell>
          <cell r="H106">
            <v>-0.16860465116279069</v>
          </cell>
          <cell r="I106">
            <v>342</v>
          </cell>
          <cell r="J106">
            <v>331</v>
          </cell>
          <cell r="K106">
            <v>3.3232628398791542E-2</v>
          </cell>
          <cell r="L106">
            <v>-4</v>
          </cell>
          <cell r="M106">
            <v>-3</v>
          </cell>
          <cell r="N106"/>
          <cell r="O106">
            <v>-15</v>
          </cell>
          <cell r="P106">
            <v>-14</v>
          </cell>
          <cell r="Q106"/>
          <cell r="R106">
            <v>757</v>
          </cell>
          <cell r="S106">
            <v>763</v>
          </cell>
          <cell r="T106">
            <v>-7.8636959370904317E-3</v>
          </cell>
        </row>
        <row r="107">
          <cell r="B107" t="str">
            <v>Net result from items at fair value</v>
          </cell>
          <cell r="C107">
            <v>145</v>
          </cell>
          <cell r="D107">
            <v>134</v>
          </cell>
          <cell r="E107">
            <v>8.2089552238805971E-2</v>
          </cell>
          <cell r="F107">
            <v>312</v>
          </cell>
          <cell r="G107">
            <v>120</v>
          </cell>
          <cell r="H107">
            <v>1.6</v>
          </cell>
          <cell r="I107">
            <v>91</v>
          </cell>
          <cell r="J107">
            <v>117</v>
          </cell>
          <cell r="K107">
            <v>-0.22222222222222221</v>
          </cell>
          <cell r="L107">
            <v>92</v>
          </cell>
          <cell r="M107">
            <v>15</v>
          </cell>
          <cell r="N107"/>
          <cell r="O107">
            <v>4</v>
          </cell>
          <cell r="P107">
            <v>-19</v>
          </cell>
          <cell r="Q107"/>
          <cell r="R107">
            <v>644</v>
          </cell>
          <cell r="S107">
            <v>367</v>
          </cell>
          <cell r="T107">
            <v>0.75476839237057225</v>
          </cell>
        </row>
        <row r="108">
          <cell r="B108" t="str">
            <v>Equity method</v>
          </cell>
          <cell r="C108">
            <v>3</v>
          </cell>
          <cell r="D108">
            <v>2</v>
          </cell>
          <cell r="E108">
            <v>0.5</v>
          </cell>
          <cell r="F108">
            <v>0</v>
          </cell>
          <cell r="G108">
            <v>0</v>
          </cell>
          <cell r="H108"/>
          <cell r="I108">
            <v>0</v>
          </cell>
          <cell r="J108">
            <v>0</v>
          </cell>
          <cell r="K108"/>
          <cell r="L108">
            <v>0</v>
          </cell>
          <cell r="M108">
            <v>0</v>
          </cell>
          <cell r="N108"/>
          <cell r="O108">
            <v>7</v>
          </cell>
          <cell r="P108">
            <v>-3</v>
          </cell>
          <cell r="Q108"/>
          <cell r="R108">
            <v>10</v>
          </cell>
          <cell r="S108">
            <v>-1</v>
          </cell>
          <cell r="T108"/>
        </row>
        <row r="109">
          <cell r="A109">
            <v>1465</v>
          </cell>
          <cell r="B109" t="str">
            <v>Other income</v>
          </cell>
          <cell r="C109">
            <v>7</v>
          </cell>
          <cell r="D109">
            <v>8</v>
          </cell>
          <cell r="E109">
            <v>-0.125</v>
          </cell>
          <cell r="F109">
            <v>1</v>
          </cell>
          <cell r="G109">
            <v>1</v>
          </cell>
          <cell r="H109">
            <v>0</v>
          </cell>
          <cell r="I109">
            <v>6</v>
          </cell>
          <cell r="J109">
            <v>7</v>
          </cell>
          <cell r="K109">
            <v>-0.14285714285714285</v>
          </cell>
          <cell r="L109">
            <v>1</v>
          </cell>
          <cell r="M109">
            <v>7</v>
          </cell>
          <cell r="N109">
            <v>-0.8571428571428571</v>
          </cell>
          <cell r="O109">
            <v>0</v>
          </cell>
          <cell r="P109">
            <v>5</v>
          </cell>
          <cell r="Q109">
            <v>-1</v>
          </cell>
          <cell r="R109">
            <v>15</v>
          </cell>
          <cell r="S109">
            <v>28</v>
          </cell>
          <cell r="T109">
            <v>-0.4642857142857143</v>
          </cell>
        </row>
        <row r="110">
          <cell r="B110" t="str">
            <v xml:space="preserve">Total operating income  </v>
          </cell>
          <cell r="C110">
            <v>1350</v>
          </cell>
          <cell r="D110">
            <v>1385</v>
          </cell>
          <cell r="E110">
            <v>-2.5270758122743681E-2</v>
          </cell>
          <cell r="F110">
            <v>710</v>
          </cell>
          <cell r="G110">
            <v>587</v>
          </cell>
          <cell r="H110">
            <v>0.20954003407155025</v>
          </cell>
          <cell r="I110">
            <v>467</v>
          </cell>
          <cell r="J110">
            <v>488</v>
          </cell>
          <cell r="K110">
            <v>-4.3032786885245901E-2</v>
          </cell>
          <cell r="L110">
            <v>159</v>
          </cell>
          <cell r="M110">
            <v>70</v>
          </cell>
          <cell r="N110">
            <v>1.2714285714285714</v>
          </cell>
          <cell r="O110">
            <v>28</v>
          </cell>
          <cell r="P110">
            <v>-17</v>
          </cell>
          <cell r="Q110"/>
          <cell r="R110">
            <v>2714</v>
          </cell>
          <cell r="S110">
            <v>2513</v>
          </cell>
          <cell r="T110">
            <v>7.9984082769598092E-2</v>
          </cell>
        </row>
        <row r="111">
          <cell r="B111" t="str">
            <v>Staff costs</v>
          </cell>
          <cell r="C111">
            <v>-329</v>
          </cell>
          <cell r="D111">
            <v>-346</v>
          </cell>
          <cell r="E111">
            <v>-4.9132947976878616E-2</v>
          </cell>
          <cell r="F111">
            <v>-203</v>
          </cell>
          <cell r="G111">
            <v>-197</v>
          </cell>
          <cell r="H111">
            <v>3.0456852791878174E-2</v>
          </cell>
          <cell r="I111">
            <v>-129</v>
          </cell>
          <cell r="J111">
            <v>-132</v>
          </cell>
          <cell r="K111">
            <v>-2.2727272727272728E-2</v>
          </cell>
          <cell r="L111">
            <v>-75</v>
          </cell>
          <cell r="M111">
            <v>-73</v>
          </cell>
          <cell r="N111">
            <v>2.7397260273972601E-2</v>
          </cell>
          <cell r="O111">
            <v>-41</v>
          </cell>
          <cell r="P111">
            <v>-10</v>
          </cell>
          <cell r="Q111"/>
          <cell r="R111">
            <v>-777</v>
          </cell>
          <cell r="S111">
            <v>-758</v>
          </cell>
          <cell r="T111">
            <v>2.5065963060686015E-2</v>
          </cell>
        </row>
        <row r="112">
          <cell r="B112" t="str">
            <v>Other expenses</v>
          </cell>
          <cell r="C112">
            <v>-320</v>
          </cell>
          <cell r="D112">
            <v>-361</v>
          </cell>
          <cell r="E112">
            <v>-0.11357340720221606</v>
          </cell>
          <cell r="F112">
            <v>-20</v>
          </cell>
          <cell r="G112">
            <v>-27</v>
          </cell>
          <cell r="H112">
            <v>-0.25925925925925924</v>
          </cell>
          <cell r="I112">
            <v>-61</v>
          </cell>
          <cell r="J112">
            <v>-74</v>
          </cell>
          <cell r="K112">
            <v>-0.17567567567567569</v>
          </cell>
          <cell r="L112">
            <v>20.900000000000006</v>
          </cell>
          <cell r="M112">
            <v>12</v>
          </cell>
          <cell r="N112">
            <v>0.74166666666666714</v>
          </cell>
          <cell r="O112">
            <v>17.100000000000023</v>
          </cell>
          <cell r="P112">
            <v>34</v>
          </cell>
          <cell r="Q112">
            <v>-0.49705882352941111</v>
          </cell>
          <cell r="R112">
            <v>-363</v>
          </cell>
          <cell r="S112">
            <v>-416</v>
          </cell>
          <cell r="T112">
            <v>-0.12740384615384615</v>
          </cell>
        </row>
        <row r="113">
          <cell r="B113" t="str">
            <v xml:space="preserve">Depreciations </v>
          </cell>
          <cell r="C113">
            <v>-19</v>
          </cell>
          <cell r="D113">
            <v>-18</v>
          </cell>
          <cell r="E113">
            <v>5.5555555555555552E-2</v>
          </cell>
          <cell r="F113">
            <v>-3</v>
          </cell>
          <cell r="G113">
            <v>-3</v>
          </cell>
          <cell r="H113">
            <v>0</v>
          </cell>
          <cell r="I113">
            <v>-2</v>
          </cell>
          <cell r="J113">
            <v>-1</v>
          </cell>
          <cell r="K113">
            <v>1</v>
          </cell>
          <cell r="L113">
            <v>-12.9</v>
          </cell>
          <cell r="M113">
            <v>-12</v>
          </cell>
          <cell r="N113">
            <v>7.5000000000000025E-2</v>
          </cell>
          <cell r="O113">
            <v>-7.1000000000000014</v>
          </cell>
          <cell r="P113">
            <v>-19</v>
          </cell>
          <cell r="Q113">
            <v>-0.62631578947368416</v>
          </cell>
          <cell r="R113">
            <v>-44</v>
          </cell>
          <cell r="S113">
            <v>-53</v>
          </cell>
          <cell r="T113">
            <v>-0.16981132075471697</v>
          </cell>
        </row>
        <row r="114">
          <cell r="B114" t="str">
            <v xml:space="preserve">Total operating expenses  </v>
          </cell>
          <cell r="C114">
            <v>-668</v>
          </cell>
          <cell r="D114">
            <v>-725</v>
          </cell>
          <cell r="E114">
            <v>-7.862068965517241E-2</v>
          </cell>
          <cell r="F114">
            <v>-226</v>
          </cell>
          <cell r="G114">
            <v>-227</v>
          </cell>
          <cell r="H114">
            <v>-4.4052863436123352E-3</v>
          </cell>
          <cell r="I114">
            <v>-192</v>
          </cell>
          <cell r="J114">
            <v>-207</v>
          </cell>
          <cell r="K114">
            <v>-7.2463768115942032E-2</v>
          </cell>
          <cell r="L114">
            <v>-67</v>
          </cell>
          <cell r="M114">
            <v>-73</v>
          </cell>
          <cell r="N114">
            <v>-8.2191780821917804E-2</v>
          </cell>
          <cell r="O114">
            <v>-31</v>
          </cell>
          <cell r="P114">
            <v>5</v>
          </cell>
          <cell r="Q114"/>
          <cell r="R114">
            <v>-1184</v>
          </cell>
          <cell r="S114">
            <v>-1227</v>
          </cell>
          <cell r="T114">
            <v>-3.5044824775876122E-2</v>
          </cell>
        </row>
        <row r="115">
          <cell r="B115" t="str">
            <v>Net loan losses</v>
          </cell>
          <cell r="C115">
            <v>-90</v>
          </cell>
          <cell r="D115">
            <v>-102</v>
          </cell>
          <cell r="E115">
            <v>-0.11764705882352941</v>
          </cell>
          <cell r="F115">
            <v>-30</v>
          </cell>
          <cell r="G115">
            <v>-26</v>
          </cell>
          <cell r="H115">
            <v>0.15384615384615385</v>
          </cell>
          <cell r="I115">
            <v>-1</v>
          </cell>
          <cell r="J115">
            <v>-2</v>
          </cell>
          <cell r="K115">
            <v>-0.5</v>
          </cell>
          <cell r="L115">
            <v>0</v>
          </cell>
          <cell r="M115">
            <v>0</v>
          </cell>
          <cell r="N115"/>
          <cell r="O115">
            <v>-1</v>
          </cell>
          <cell r="P115">
            <v>1</v>
          </cell>
          <cell r="Q115"/>
          <cell r="R115">
            <v>-122</v>
          </cell>
          <cell r="S115">
            <v>-129</v>
          </cell>
          <cell r="T115">
            <v>-5.4263565891472867E-2</v>
          </cell>
        </row>
        <row r="116">
          <cell r="B116" t="str">
            <v>Operating profit</v>
          </cell>
          <cell r="C116">
            <v>592</v>
          </cell>
          <cell r="D116">
            <v>558</v>
          </cell>
          <cell r="E116">
            <v>6.093189964157706E-2</v>
          </cell>
          <cell r="F116">
            <v>454</v>
          </cell>
          <cell r="G116">
            <v>334</v>
          </cell>
          <cell r="H116">
            <v>0.3592814371257485</v>
          </cell>
          <cell r="I116">
            <v>274</v>
          </cell>
          <cell r="J116">
            <v>279</v>
          </cell>
          <cell r="K116">
            <v>-1.7921146953405017E-2</v>
          </cell>
          <cell r="L116">
            <v>92</v>
          </cell>
          <cell r="M116">
            <v>-3</v>
          </cell>
          <cell r="N116"/>
          <cell r="O116">
            <v>-4</v>
          </cell>
          <cell r="P116">
            <v>-11</v>
          </cell>
          <cell r="Q116"/>
          <cell r="R116">
            <v>1408</v>
          </cell>
          <cell r="S116">
            <v>1157</v>
          </cell>
          <cell r="T116">
            <v>0.21694036300777875</v>
          </cell>
        </row>
        <row r="117">
          <cell r="B117" t="str">
            <v>Cost/income ratio, %</v>
          </cell>
          <cell r="C117">
            <v>49.5</v>
          </cell>
          <cell r="D117">
            <v>52.3</v>
          </cell>
          <cell r="F117">
            <v>31.83098591549296</v>
          </cell>
          <cell r="G117">
            <v>38.671209540034077</v>
          </cell>
          <cell r="I117">
            <v>41.113490364025694</v>
          </cell>
          <cell r="J117">
            <v>42.418032786885249</v>
          </cell>
          <cell r="L117">
            <v>42.138364779874216</v>
          </cell>
          <cell r="R117">
            <v>44</v>
          </cell>
          <cell r="S117">
            <v>48.826104257859129</v>
          </cell>
        </row>
        <row r="118">
          <cell r="B118" t="str">
            <v>RAROCAR, %</v>
          </cell>
          <cell r="C118">
            <v>15.6</v>
          </cell>
          <cell r="D118">
            <v>15.3</v>
          </cell>
          <cell r="F118">
            <v>16.995817586293775</v>
          </cell>
          <cell r="G118">
            <v>12.792862236557722</v>
          </cell>
          <cell r="I118">
            <v>39</v>
          </cell>
          <cell r="J118">
            <v>39</v>
          </cell>
          <cell r="R118">
            <v>17.97</v>
          </cell>
          <cell r="S118">
            <v>14.59</v>
          </cell>
        </row>
        <row r="119">
          <cell r="B119" t="str">
            <v>Economic capital (EC)</v>
          </cell>
          <cell r="C119">
            <v>12146</v>
          </cell>
          <cell r="D119">
            <v>11434</v>
          </cell>
          <cell r="E119">
            <v>6.2270421549763859E-2</v>
          </cell>
          <cell r="F119">
            <v>8379</v>
          </cell>
          <cell r="G119">
            <v>7926</v>
          </cell>
          <cell r="H119">
            <v>5.7153671461014383E-2</v>
          </cell>
          <cell r="I119">
            <v>2186</v>
          </cell>
          <cell r="J119">
            <v>2103</v>
          </cell>
          <cell r="K119">
            <v>3.9467427484545889E-2</v>
          </cell>
          <cell r="L119">
            <v>895.90446910335322</v>
          </cell>
          <cell r="M119">
            <v>826.70547059623505</v>
          </cell>
          <cell r="N119">
            <v>8.3704536825201598E-2</v>
          </cell>
          <cell r="O119">
            <v>1561.0955308966477</v>
          </cell>
          <cell r="P119">
            <v>1562.2945294037636</v>
          </cell>
          <cell r="R119">
            <v>25168</v>
          </cell>
          <cell r="S119">
            <v>23852</v>
          </cell>
          <cell r="T119">
            <v>5.5173570350494715E-2</v>
          </cell>
        </row>
        <row r="120">
          <cell r="B120" t="str">
            <v>Risk-weighted assets (RWA)*</v>
          </cell>
          <cell r="C120">
            <v>72303</v>
          </cell>
          <cell r="D120">
            <v>70003</v>
          </cell>
          <cell r="E120">
            <v>3.2855734754224819E-2</v>
          </cell>
          <cell r="F120">
            <v>56330</v>
          </cell>
          <cell r="G120">
            <v>53415</v>
          </cell>
          <cell r="H120">
            <v>5.4572685575212956E-2</v>
          </cell>
          <cell r="I120">
            <v>5281</v>
          </cell>
          <cell r="J120">
            <v>4970</v>
          </cell>
          <cell r="K120">
            <v>6.2575452716297789E-2</v>
          </cell>
          <cell r="L120">
            <v>6596.1385089640999</v>
          </cell>
          <cell r="M120">
            <v>6470.0272711960433</v>
          </cell>
          <cell r="N120">
            <v>1.9491608378451816E-2</v>
          </cell>
          <cell r="O120">
            <v>10999.861491035903</v>
          </cell>
          <cell r="P120">
            <v>10616.972728803958</v>
          </cell>
          <cell r="R120">
            <v>151510</v>
          </cell>
          <cell r="S120">
            <v>145475</v>
          </cell>
          <cell r="T120">
            <v>4.1484791201237325E-2</v>
          </cell>
        </row>
        <row r="121">
          <cell r="B121" t="str">
            <v>Number of employees (FTEs)</v>
          </cell>
          <cell r="C121">
            <v>16573</v>
          </cell>
          <cell r="D121">
            <v>16694</v>
          </cell>
          <cell r="E121">
            <v>-7.2481130945249795E-3</v>
          </cell>
          <cell r="F121">
            <v>5924</v>
          </cell>
          <cell r="G121">
            <v>5985</v>
          </cell>
          <cell r="H121">
            <v>-1.0192147034252298E-2</v>
          </cell>
          <cell r="I121">
            <v>3511</v>
          </cell>
          <cell r="J121">
            <v>3478</v>
          </cell>
          <cell r="K121">
            <v>9.4882116158711907E-3</v>
          </cell>
          <cell r="L121">
            <v>2363</v>
          </cell>
          <cell r="M121">
            <v>2319.4900000000002</v>
          </cell>
          <cell r="N121">
            <v>1.8758433966087267E-2</v>
          </cell>
          <cell r="O121">
            <v>967</v>
          </cell>
          <cell r="P121">
            <v>920.5099999999984</v>
          </cell>
          <cell r="R121">
            <v>29338</v>
          </cell>
          <cell r="S121">
            <v>29397</v>
          </cell>
          <cell r="T121">
            <v>-2.0070075177739226E-3</v>
          </cell>
        </row>
        <row r="122">
          <cell r="B122" t="str">
            <v>Volumes, EURbn:</v>
          </cell>
          <cell r="E122"/>
          <cell r="H122"/>
          <cell r="K122"/>
          <cell r="N122"/>
          <cell r="T122"/>
        </row>
        <row r="123">
          <cell r="B123" t="str">
            <v>Lending to corporates</v>
          </cell>
          <cell r="C123">
            <v>80.599999999999994</v>
          </cell>
          <cell r="D123">
            <v>81</v>
          </cell>
          <cell r="E123">
            <v>-4.9382716049383418E-3</v>
          </cell>
          <cell r="F123">
            <v>108</v>
          </cell>
          <cell r="G123">
            <v>100.9</v>
          </cell>
          <cell r="H123">
            <v>7.0366699702675853E-2</v>
          </cell>
          <cell r="K123"/>
          <cell r="N123"/>
          <cell r="O123">
            <v>7.5999999999999659</v>
          </cell>
          <cell r="P123">
            <v>7.3000000000000114</v>
          </cell>
          <cell r="R123">
            <v>196.19999999999996</v>
          </cell>
          <cell r="S123">
            <v>189.10000000000008</v>
          </cell>
          <cell r="T123">
            <v>3.7546271813854455E-2</v>
          </cell>
        </row>
        <row r="124">
          <cell r="B124" t="str">
            <v>Household mortgage lending</v>
          </cell>
          <cell r="C124">
            <v>128</v>
          </cell>
          <cell r="D124">
            <v>125.6</v>
          </cell>
          <cell r="E124">
            <v>1.9108280254777118E-2</v>
          </cell>
          <cell r="F124">
            <v>0.4</v>
          </cell>
          <cell r="G124">
            <v>0.3</v>
          </cell>
          <cell r="H124">
            <v>0.33333333333333348</v>
          </cell>
          <cell r="I124">
            <v>6</v>
          </cell>
          <cell r="J124">
            <v>5.9</v>
          </cell>
          <cell r="K124">
            <v>1.6949152542372819E-2</v>
          </cell>
          <cell r="N124"/>
          <cell r="R124">
            <v>134.4</v>
          </cell>
          <cell r="S124">
            <v>131.79999999999998</v>
          </cell>
          <cell r="T124">
            <v>1.9726858877086671E-2</v>
          </cell>
        </row>
        <row r="125">
          <cell r="B125" t="str">
            <v>Consumer lending</v>
          </cell>
          <cell r="C125">
            <v>23.800000000000011</v>
          </cell>
          <cell r="D125">
            <v>24</v>
          </cell>
          <cell r="E125">
            <v>-8.3333333333328596E-3</v>
          </cell>
          <cell r="H125"/>
          <cell r="I125">
            <v>3.3</v>
          </cell>
          <cell r="J125">
            <v>3.1</v>
          </cell>
          <cell r="K125">
            <v>6.4516129032257979E-2</v>
          </cell>
          <cell r="N125"/>
          <cell r="R125">
            <v>27.100000000000012</v>
          </cell>
          <cell r="S125">
            <v>27.199999999999996</v>
          </cell>
          <cell r="T125">
            <v>-3.6764705882346939E-3</v>
          </cell>
        </row>
        <row r="126">
          <cell r="B126" t="str">
            <v>Total lending</v>
          </cell>
          <cell r="C126">
            <v>232.4</v>
          </cell>
          <cell r="D126">
            <v>230.6</v>
          </cell>
          <cell r="E126">
            <v>7.8057241977450625E-3</v>
          </cell>
          <cell r="F126">
            <v>108.4</v>
          </cell>
          <cell r="G126">
            <v>101.2</v>
          </cell>
          <cell r="H126">
            <v>7.1146245059288557E-2</v>
          </cell>
          <cell r="I126">
            <v>9.3000000000000007</v>
          </cell>
          <cell r="J126">
            <v>9</v>
          </cell>
          <cell r="K126">
            <v>3.3333333333333409E-2</v>
          </cell>
          <cell r="N126"/>
          <cell r="O126">
            <v>7.5999999999999659</v>
          </cell>
          <cell r="P126">
            <v>7.3000000000000114</v>
          </cell>
          <cell r="R126">
            <v>357.7</v>
          </cell>
          <cell r="S126">
            <v>348.1</v>
          </cell>
          <cell r="T126">
            <v>2.757828210284391E-2</v>
          </cell>
        </row>
        <row r="127">
          <cell r="B127" t="str">
            <v>Corporate deposits</v>
          </cell>
          <cell r="C127">
            <v>44.3</v>
          </cell>
          <cell r="D127">
            <v>44.900000000000006</v>
          </cell>
          <cell r="E127">
            <v>-1.3363028953229586E-2</v>
          </cell>
          <cell r="F127">
            <v>76.699999999999989</v>
          </cell>
          <cell r="G127">
            <v>66</v>
          </cell>
          <cell r="H127">
            <v>0.16212121212121194</v>
          </cell>
          <cell r="K127"/>
          <cell r="N127"/>
          <cell r="O127">
            <v>-0.99999999999997158</v>
          </cell>
          <cell r="P127">
            <v>2</v>
          </cell>
          <cell r="R127">
            <v>120.00000000000001</v>
          </cell>
          <cell r="S127">
            <v>112.80000000000003</v>
          </cell>
          <cell r="T127">
            <v>6.3829787234042437E-2</v>
          </cell>
        </row>
        <row r="128">
          <cell r="B128" t="str">
            <v>Household deposits</v>
          </cell>
          <cell r="C128">
            <v>72.5</v>
          </cell>
          <cell r="D128">
            <v>73.3</v>
          </cell>
          <cell r="E128">
            <v>-1.091405184174621E-2</v>
          </cell>
          <cell r="F128">
            <v>0.1</v>
          </cell>
          <cell r="G128">
            <v>0.1</v>
          </cell>
          <cell r="H128">
            <v>0</v>
          </cell>
          <cell r="I128">
            <v>11.6</v>
          </cell>
          <cell r="J128">
            <v>11</v>
          </cell>
          <cell r="K128">
            <v>5.4545454545454515E-2</v>
          </cell>
          <cell r="N128"/>
          <cell r="R128">
            <v>84.199999999999989</v>
          </cell>
          <cell r="S128">
            <v>84.5</v>
          </cell>
          <cell r="T128">
            <v>-3.5502958579883004E-3</v>
          </cell>
        </row>
        <row r="129">
          <cell r="B129" t="str">
            <v>Total deposits</v>
          </cell>
          <cell r="C129">
            <v>116.8</v>
          </cell>
          <cell r="D129">
            <v>118.2</v>
          </cell>
          <cell r="E129">
            <v>-1.1844331641286003E-2</v>
          </cell>
          <cell r="F129">
            <v>76.799999999999983</v>
          </cell>
          <cell r="G129">
            <v>66.099999999999994</v>
          </cell>
          <cell r="H129">
            <v>0.16187594553706489</v>
          </cell>
          <cell r="I129">
            <v>11.6</v>
          </cell>
          <cell r="J129">
            <v>11</v>
          </cell>
          <cell r="K129">
            <v>5.4545454545454515E-2</v>
          </cell>
          <cell r="N129"/>
          <cell r="O129">
            <v>-0.99999999999997158</v>
          </cell>
          <cell r="P129">
            <v>2</v>
          </cell>
          <cell r="R129">
            <v>204.2</v>
          </cell>
          <cell r="S129">
            <v>197.3</v>
          </cell>
          <cell r="T129">
            <v>3.4972123669538654E-2</v>
          </cell>
        </row>
      </sheetData>
      <sheetData sheetId="7"/>
      <sheetData sheetId="8">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B2" t="str">
            <v xml:space="preserve">Retail Banking total </v>
          </cell>
          <cell r="Y2" t="str">
            <v xml:space="preserve">RB fil </v>
          </cell>
        </row>
        <row r="3">
          <cell r="M3" t="str">
            <v>Chg local curr.</v>
          </cell>
          <cell r="O3" t="str">
            <v>H1 15</v>
          </cell>
          <cell r="P3" t="str">
            <v>H1 14</v>
          </cell>
          <cell r="Q3" t="str">
            <v>H1 vs H1</v>
          </cell>
          <cell r="AI3" t="str">
            <v>Chg local curr.</v>
          </cell>
          <cell r="AK3" t="str">
            <v xml:space="preserve"> 2014</v>
          </cell>
          <cell r="AL3" t="str">
            <v xml:space="preserve"> 2013</v>
          </cell>
          <cell r="AM3" t="str">
            <v>2014 vs 2013</v>
          </cell>
        </row>
        <row r="4">
          <cell r="A4" t="str">
            <v>headingqyGroup</v>
          </cell>
          <cell r="B4" t="str">
            <v>EURm</v>
          </cell>
          <cell r="C4" t="str">
            <v>Q215</v>
          </cell>
          <cell r="D4" t="str">
            <v>Q115</v>
          </cell>
          <cell r="E4" t="str">
            <v>Q414</v>
          </cell>
          <cell r="F4" t="str">
            <v>Q314</v>
          </cell>
          <cell r="G4" t="str">
            <v>Q214</v>
          </cell>
          <cell r="H4" t="str">
            <v>Q114</v>
          </cell>
          <cell r="I4" t="str">
            <v>Q413</v>
          </cell>
          <cell r="J4" t="str">
            <v>Q313</v>
          </cell>
          <cell r="K4" t="str">
            <v>Q2/Q1</v>
          </cell>
          <cell r="L4" t="str">
            <v>Q2/Q2</v>
          </cell>
          <cell r="M4" t="str">
            <v>Q2/Q1</v>
          </cell>
          <cell r="N4" t="str">
            <v>Q2/Q2</v>
          </cell>
          <cell r="Q4" t="str">
            <v>14 vs
EUR</v>
          </cell>
          <cell r="R4" t="str">
            <v>13
Local</v>
          </cell>
        </row>
        <row r="5">
          <cell r="A5" t="str">
            <v>Net interest income</v>
          </cell>
          <cell r="B5" t="str">
            <v>Net interest income</v>
          </cell>
          <cell r="C5">
            <v>884</v>
          </cell>
          <cell r="D5">
            <v>904</v>
          </cell>
          <cell r="E5">
            <v>964</v>
          </cell>
          <cell r="F5">
            <v>967</v>
          </cell>
          <cell r="G5">
            <v>955</v>
          </cell>
          <cell r="H5">
            <v>944</v>
          </cell>
          <cell r="K5">
            <v>-2.2123893805309734E-2</v>
          </cell>
          <cell r="L5">
            <v>-7.4345549738219899E-2</v>
          </cell>
          <cell r="M5">
            <v>-2.7563395810363822E-2</v>
          </cell>
          <cell r="N5">
            <v>-6.269925611052074E-2</v>
          </cell>
          <cell r="O5">
            <v>1788</v>
          </cell>
          <cell r="P5">
            <v>1899</v>
          </cell>
          <cell r="Q5">
            <v>-5.845181674565561E-2</v>
          </cell>
          <cell r="R5">
            <v>-4.2808599905109657E-2</v>
          </cell>
          <cell r="T5">
            <v>0</v>
          </cell>
          <cell r="U5">
            <v>0</v>
          </cell>
          <cell r="V5">
            <v>0</v>
          </cell>
          <cell r="W5">
            <v>0</v>
          </cell>
          <cell r="X5">
            <v>0</v>
          </cell>
          <cell r="AO5">
            <v>884</v>
          </cell>
          <cell r="AP5">
            <v>904</v>
          </cell>
          <cell r="AQ5">
            <v>964</v>
          </cell>
          <cell r="AR5">
            <v>967</v>
          </cell>
          <cell r="AS5">
            <v>955</v>
          </cell>
          <cell r="AT5">
            <v>944</v>
          </cell>
          <cell r="AU5">
            <v>0</v>
          </cell>
          <cell r="AV5">
            <v>0</v>
          </cell>
          <cell r="AW5">
            <v>-2.2123893805309734E-2</v>
          </cell>
          <cell r="AX5">
            <v>-7.4345549738219899E-2</v>
          </cell>
          <cell r="AY5">
            <v>-2.7563395810363822E-2</v>
          </cell>
          <cell r="AZ5">
            <v>-6.269925611052074E-2</v>
          </cell>
          <cell r="BA5">
            <v>1788</v>
          </cell>
          <cell r="BB5">
            <v>1899</v>
          </cell>
          <cell r="BC5">
            <v>-5.845181674565561E-2</v>
          </cell>
          <cell r="BD5">
            <v>-4.2808599905109657E-2</v>
          </cell>
        </row>
        <row r="6">
          <cell r="A6" t="str">
            <v>Net fee and commission income</v>
          </cell>
          <cell r="B6" t="str">
            <v>Net fee and commission income</v>
          </cell>
          <cell r="C6">
            <v>281</v>
          </cell>
          <cell r="D6">
            <v>285</v>
          </cell>
          <cell r="E6">
            <v>277</v>
          </cell>
          <cell r="F6">
            <v>274</v>
          </cell>
          <cell r="G6">
            <v>260</v>
          </cell>
          <cell r="H6">
            <v>273</v>
          </cell>
          <cell r="K6">
            <v>-1.4035087719298246E-2</v>
          </cell>
          <cell r="L6">
            <v>8.0769230769230774E-2</v>
          </cell>
          <cell r="M6">
            <v>-2.0761245674740469E-2</v>
          </cell>
          <cell r="N6">
            <v>0.10546875</v>
          </cell>
          <cell r="O6">
            <v>566</v>
          </cell>
          <cell r="P6">
            <v>533</v>
          </cell>
          <cell r="Q6">
            <v>6.1913696060037521E-2</v>
          </cell>
          <cell r="R6">
            <v>6.6688077945481483E-2</v>
          </cell>
          <cell r="T6">
            <v>0</v>
          </cell>
          <cell r="U6">
            <v>0</v>
          </cell>
          <cell r="V6">
            <v>0</v>
          </cell>
          <cell r="W6">
            <v>0</v>
          </cell>
          <cell r="X6">
            <v>0</v>
          </cell>
          <cell r="AO6">
            <v>281</v>
          </cell>
          <cell r="AP6">
            <v>285</v>
          </cell>
          <cell r="AQ6">
            <v>277</v>
          </cell>
          <cell r="AR6">
            <v>274</v>
          </cell>
          <cell r="AS6">
            <v>260</v>
          </cell>
          <cell r="AT6">
            <v>273</v>
          </cell>
          <cell r="AU6">
            <v>0</v>
          </cell>
          <cell r="AV6">
            <v>0</v>
          </cell>
          <cell r="AW6">
            <v>-1.4035087719298246E-2</v>
          </cell>
          <cell r="AX6">
            <v>8.0769230769230774E-2</v>
          </cell>
          <cell r="AY6">
            <v>-2.0761245674740469E-2</v>
          </cell>
          <cell r="AZ6">
            <v>0.10546875</v>
          </cell>
          <cell r="BA6">
            <v>566</v>
          </cell>
          <cell r="BB6">
            <v>533</v>
          </cell>
          <cell r="BC6">
            <v>6.1913696060037521E-2</v>
          </cell>
          <cell r="BD6">
            <v>6.6688077945481483E-2</v>
          </cell>
        </row>
        <row r="7">
          <cell r="A7" t="str">
            <v>Net result from items at fair value</v>
          </cell>
          <cell r="B7" t="str">
            <v>Net result from items at fair value</v>
          </cell>
          <cell r="C7">
            <v>89</v>
          </cell>
          <cell r="D7">
            <v>146</v>
          </cell>
          <cell r="E7">
            <v>134</v>
          </cell>
          <cell r="F7">
            <v>75</v>
          </cell>
          <cell r="G7">
            <v>94</v>
          </cell>
          <cell r="H7">
            <v>96</v>
          </cell>
          <cell r="K7">
            <v>-0.3904109589041096</v>
          </cell>
          <cell r="L7">
            <v>-5.3191489361702128E-2</v>
          </cell>
          <cell r="M7">
            <v>-0.3904109589041096</v>
          </cell>
          <cell r="N7">
            <v>-3.2608695652173947E-2</v>
          </cell>
          <cell r="O7">
            <v>235</v>
          </cell>
          <cell r="P7">
            <v>190</v>
          </cell>
          <cell r="Q7">
            <v>0.23684210526315788</v>
          </cell>
          <cell r="R7">
            <v>0.25956500893156287</v>
          </cell>
          <cell r="T7">
            <v>0</v>
          </cell>
          <cell r="U7">
            <v>0</v>
          </cell>
          <cell r="V7">
            <v>0</v>
          </cell>
          <cell r="W7">
            <v>0</v>
          </cell>
          <cell r="X7">
            <v>0</v>
          </cell>
          <cell r="AO7">
            <v>89</v>
          </cell>
          <cell r="AP7">
            <v>146</v>
          </cell>
          <cell r="AQ7">
            <v>134</v>
          </cell>
          <cell r="AR7">
            <v>75</v>
          </cell>
          <cell r="AS7">
            <v>94</v>
          </cell>
          <cell r="AT7">
            <v>96</v>
          </cell>
          <cell r="AU7">
            <v>0</v>
          </cell>
          <cell r="AV7">
            <v>0</v>
          </cell>
          <cell r="AW7">
            <v>-0.3904109589041096</v>
          </cell>
          <cell r="AX7">
            <v>-5.3191489361702128E-2</v>
          </cell>
          <cell r="AY7">
            <v>-0.3904109589041096</v>
          </cell>
          <cell r="AZ7">
            <v>-3.2608695652173947E-2</v>
          </cell>
          <cell r="BA7">
            <v>235</v>
          </cell>
          <cell r="BB7">
            <v>190</v>
          </cell>
          <cell r="BC7">
            <v>0.23684210526315788</v>
          </cell>
          <cell r="BD7">
            <v>0.25956500893156287</v>
          </cell>
        </row>
        <row r="8">
          <cell r="A8" t="str">
            <v>Equity method &amp; other income</v>
          </cell>
          <cell r="B8" t="str">
            <v>Equity method &amp; other income</v>
          </cell>
          <cell r="C8">
            <v>13</v>
          </cell>
          <cell r="D8">
            <v>10</v>
          </cell>
          <cell r="E8">
            <v>10</v>
          </cell>
          <cell r="F8">
            <v>8</v>
          </cell>
          <cell r="G8">
            <v>9</v>
          </cell>
          <cell r="H8">
            <v>7</v>
          </cell>
          <cell r="K8">
            <v>0.3</v>
          </cell>
          <cell r="L8">
            <v>0.44444444444444442</v>
          </cell>
          <cell r="M8">
            <v>0.30000000000000004</v>
          </cell>
          <cell r="N8">
            <v>0.625</v>
          </cell>
          <cell r="O8">
            <v>23</v>
          </cell>
          <cell r="P8">
            <v>16</v>
          </cell>
          <cell r="Q8">
            <v>0.4375</v>
          </cell>
          <cell r="R8">
            <v>0.5828370204282054</v>
          </cell>
          <cell r="T8">
            <v>0</v>
          </cell>
          <cell r="U8">
            <v>0</v>
          </cell>
          <cell r="V8">
            <v>0</v>
          </cell>
          <cell r="W8">
            <v>0</v>
          </cell>
          <cell r="X8">
            <v>0</v>
          </cell>
          <cell r="AO8">
            <v>13</v>
          </cell>
          <cell r="AP8">
            <v>10</v>
          </cell>
          <cell r="AQ8">
            <v>10</v>
          </cell>
          <cell r="AR8">
            <v>8</v>
          </cell>
          <cell r="AS8">
            <v>9</v>
          </cell>
          <cell r="AT8">
            <v>7</v>
          </cell>
          <cell r="AU8">
            <v>0</v>
          </cell>
          <cell r="AV8">
            <v>0</v>
          </cell>
          <cell r="AW8">
            <v>0.3</v>
          </cell>
          <cell r="AX8">
            <v>0.44444444444444442</v>
          </cell>
          <cell r="AY8">
            <v>0.30000000000000004</v>
          </cell>
          <cell r="AZ8">
            <v>0.625</v>
          </cell>
          <cell r="BA8">
            <v>23</v>
          </cell>
          <cell r="BB8">
            <v>16</v>
          </cell>
          <cell r="BC8">
            <v>0.4375</v>
          </cell>
          <cell r="BD8">
            <v>0.5828370204282054</v>
          </cell>
        </row>
        <row r="9">
          <cell r="A9" t="str">
            <v>Total income incl. allocations</v>
          </cell>
          <cell r="B9" t="str">
            <v>Total income incl. allocations</v>
          </cell>
          <cell r="C9">
            <v>1267</v>
          </cell>
          <cell r="D9">
            <v>1345</v>
          </cell>
          <cell r="E9">
            <v>1385</v>
          </cell>
          <cell r="F9">
            <v>1324</v>
          </cell>
          <cell r="G9">
            <v>1318</v>
          </cell>
          <cell r="H9">
            <v>1320</v>
          </cell>
          <cell r="K9">
            <v>-5.7992565055762078E-2</v>
          </cell>
          <cell r="L9">
            <v>-3.8694992412746584E-2</v>
          </cell>
          <cell r="M9">
            <v>-6.2869822485207116E-2</v>
          </cell>
          <cell r="N9">
            <v>-2.3130300693908978E-2</v>
          </cell>
          <cell r="O9">
            <v>2612</v>
          </cell>
          <cell r="P9">
            <v>2638</v>
          </cell>
          <cell r="Q9">
            <v>-9.8559514783927212E-3</v>
          </cell>
          <cell r="R9">
            <v>4.9902815736933004E-3</v>
          </cell>
          <cell r="T9">
            <v>0</v>
          </cell>
          <cell r="U9">
            <v>0</v>
          </cell>
          <cell r="V9">
            <v>0</v>
          </cell>
          <cell r="W9">
            <v>0</v>
          </cell>
          <cell r="X9">
            <v>0</v>
          </cell>
          <cell r="AO9">
            <v>1267</v>
          </cell>
          <cell r="AP9">
            <v>1345</v>
          </cell>
          <cell r="AQ9">
            <v>1385</v>
          </cell>
          <cell r="AR9">
            <v>1324</v>
          </cell>
          <cell r="AS9">
            <v>1318</v>
          </cell>
          <cell r="AT9">
            <v>1320</v>
          </cell>
          <cell r="AU9">
            <v>0</v>
          </cell>
          <cell r="AV9">
            <v>0</v>
          </cell>
          <cell r="AW9">
            <v>-5.7992565055762078E-2</v>
          </cell>
          <cell r="AX9">
            <v>-3.8694992412746584E-2</v>
          </cell>
          <cell r="AY9">
            <v>-6.2869822485207116E-2</v>
          </cell>
          <cell r="AZ9">
            <v>-2.3130300693908978E-2</v>
          </cell>
          <cell r="BA9">
            <v>2612</v>
          </cell>
          <cell r="BB9">
            <v>2638</v>
          </cell>
          <cell r="BC9">
            <v>-9.8559514783927212E-3</v>
          </cell>
          <cell r="BD9">
            <v>4.9902815736933004E-3</v>
          </cell>
        </row>
        <row r="10">
          <cell r="A10" t="str">
            <v>Staff costs</v>
          </cell>
          <cell r="B10" t="str">
            <v>Staff costs</v>
          </cell>
          <cell r="C10">
            <v>-328</v>
          </cell>
          <cell r="D10">
            <v>-328</v>
          </cell>
          <cell r="E10">
            <v>-345</v>
          </cell>
          <cell r="F10">
            <v>-327</v>
          </cell>
          <cell r="G10">
            <v>-334</v>
          </cell>
          <cell r="H10">
            <v>-336</v>
          </cell>
          <cell r="K10">
            <v>0</v>
          </cell>
          <cell r="L10">
            <v>-1.7964071856287425E-2</v>
          </cell>
          <cell r="M10">
            <v>-6.0606060606060996E-3</v>
          </cell>
          <cell r="N10">
            <v>-3.0395136778115228E-3</v>
          </cell>
          <cell r="O10">
            <v>-656</v>
          </cell>
          <cell r="P10">
            <v>-670</v>
          </cell>
          <cell r="Q10">
            <v>-2.0895522388059702E-2</v>
          </cell>
          <cell r="R10">
            <v>-1.5423000135571518E-3</v>
          </cell>
          <cell r="T10">
            <v>0</v>
          </cell>
          <cell r="U10">
            <v>0</v>
          </cell>
          <cell r="V10">
            <v>0</v>
          </cell>
          <cell r="W10">
            <v>0</v>
          </cell>
          <cell r="X10">
            <v>0</v>
          </cell>
          <cell r="AO10">
            <v>-328</v>
          </cell>
          <cell r="AP10">
            <v>-328</v>
          </cell>
          <cell r="AQ10">
            <v>-345</v>
          </cell>
          <cell r="AR10">
            <v>-327</v>
          </cell>
          <cell r="AS10">
            <v>-334</v>
          </cell>
          <cell r="AT10">
            <v>-336</v>
          </cell>
          <cell r="AU10">
            <v>0</v>
          </cell>
          <cell r="AV10">
            <v>0</v>
          </cell>
          <cell r="AW10">
            <v>0</v>
          </cell>
          <cell r="AX10">
            <v>-1.7964071856287425E-2</v>
          </cell>
          <cell r="AY10">
            <v>-6.0606060606060996E-3</v>
          </cell>
          <cell r="AZ10">
            <v>-3.0395136778115228E-3</v>
          </cell>
          <cell r="BA10">
            <v>-656</v>
          </cell>
          <cell r="BB10">
            <v>-670</v>
          </cell>
          <cell r="BC10">
            <v>-2.0895522388059702E-2</v>
          </cell>
          <cell r="BD10">
            <v>-1.5423000135571518E-3</v>
          </cell>
        </row>
        <row r="11">
          <cell r="A11" t="str">
            <v>Other exp, excl depriciations</v>
          </cell>
          <cell r="B11" t="str">
            <v>Other exp. excl. depreciations</v>
          </cell>
          <cell r="C11">
            <v>-312</v>
          </cell>
          <cell r="D11">
            <v>-319</v>
          </cell>
          <cell r="E11">
            <v>-361</v>
          </cell>
          <cell r="F11">
            <v>-333</v>
          </cell>
          <cell r="G11">
            <v>-347</v>
          </cell>
          <cell r="H11">
            <v>-353</v>
          </cell>
          <cell r="K11">
            <v>-2.1943573667711599E-2</v>
          </cell>
          <cell r="L11">
            <v>-0.10086455331412104</v>
          </cell>
          <cell r="M11">
            <v>-2.8037383177570097E-2</v>
          </cell>
          <cell r="N11">
            <v>-8.5043988269794757E-2</v>
          </cell>
          <cell r="O11">
            <v>-631</v>
          </cell>
          <cell r="P11">
            <v>-700</v>
          </cell>
          <cell r="Q11">
            <v>-9.8571428571428574E-2</v>
          </cell>
          <cell r="R11">
            <v>-7.8081344569158495E-2</v>
          </cell>
          <cell r="T11">
            <v>0</v>
          </cell>
          <cell r="U11">
            <v>0</v>
          </cell>
          <cell r="V11">
            <v>0</v>
          </cell>
          <cell r="W11">
            <v>0</v>
          </cell>
          <cell r="X11">
            <v>0</v>
          </cell>
          <cell r="AO11">
            <v>-312</v>
          </cell>
          <cell r="AP11">
            <v>-319</v>
          </cell>
          <cell r="AQ11">
            <v>-361</v>
          </cell>
          <cell r="AR11">
            <v>-333</v>
          </cell>
          <cell r="AS11">
            <v>-347</v>
          </cell>
          <cell r="AT11">
            <v>-353</v>
          </cell>
          <cell r="AU11">
            <v>0</v>
          </cell>
          <cell r="AV11">
            <v>0</v>
          </cell>
          <cell r="AW11">
            <v>-2.1943573667711599E-2</v>
          </cell>
          <cell r="AX11">
            <v>-0.10086455331412104</v>
          </cell>
          <cell r="AY11">
            <v>-2.8037383177570097E-2</v>
          </cell>
          <cell r="AZ11">
            <v>-8.5043988269794757E-2</v>
          </cell>
          <cell r="BA11">
            <v>-631</v>
          </cell>
          <cell r="BB11">
            <v>-700</v>
          </cell>
          <cell r="BC11">
            <v>-9.8571428571428574E-2</v>
          </cell>
          <cell r="BD11">
            <v>-7.8081344569158495E-2</v>
          </cell>
        </row>
        <row r="12">
          <cell r="A12" t="str">
            <v>Total expenses incl. allocations</v>
          </cell>
          <cell r="B12" t="str">
            <v>Total expenses incl. allocations</v>
          </cell>
          <cell r="C12">
            <v>-658</v>
          </cell>
          <cell r="D12">
            <v>-667</v>
          </cell>
          <cell r="E12">
            <v>-724</v>
          </cell>
          <cell r="F12">
            <v>-686</v>
          </cell>
          <cell r="G12">
            <v>-709</v>
          </cell>
          <cell r="H12">
            <v>-717</v>
          </cell>
          <cell r="K12">
            <v>-1.3493253373313344E-2</v>
          </cell>
          <cell r="L12">
            <v>-7.1932299012693934E-2</v>
          </cell>
          <cell r="M12">
            <v>-1.7910447761193993E-2</v>
          </cell>
          <cell r="N12">
            <v>-5.7306590257879653E-2</v>
          </cell>
          <cell r="O12">
            <v>-1325</v>
          </cell>
          <cell r="P12">
            <v>-1426</v>
          </cell>
          <cell r="Q12">
            <v>-7.0827489481065917E-2</v>
          </cell>
          <cell r="R12">
            <v>-5.1038072738526674E-2</v>
          </cell>
          <cell r="T12">
            <v>0</v>
          </cell>
          <cell r="U12">
            <v>0</v>
          </cell>
          <cell r="V12">
            <v>0</v>
          </cell>
          <cell r="W12">
            <v>0</v>
          </cell>
          <cell r="X12">
            <v>0</v>
          </cell>
          <cell r="AO12">
            <v>-658</v>
          </cell>
          <cell r="AP12">
            <v>-667</v>
          </cell>
          <cell r="AQ12">
            <v>-724</v>
          </cell>
          <cell r="AR12">
            <v>-686</v>
          </cell>
          <cell r="AS12">
            <v>-709</v>
          </cell>
          <cell r="AT12">
            <v>-717</v>
          </cell>
          <cell r="AU12">
            <v>0</v>
          </cell>
          <cell r="AV12">
            <v>0</v>
          </cell>
          <cell r="AW12">
            <v>-1.3493253373313344E-2</v>
          </cell>
          <cell r="AX12">
            <v>-7.1932299012693934E-2</v>
          </cell>
          <cell r="AY12">
            <v>-1.7910447761193993E-2</v>
          </cell>
          <cell r="AZ12">
            <v>-5.7306590257879653E-2</v>
          </cell>
          <cell r="BA12">
            <v>-1325</v>
          </cell>
          <cell r="BB12">
            <v>-1426</v>
          </cell>
          <cell r="BC12">
            <v>-7.0827489481065917E-2</v>
          </cell>
          <cell r="BD12">
            <v>-5.1038072738526674E-2</v>
          </cell>
        </row>
        <row r="13">
          <cell r="A13" t="str">
            <v>Profit before loan losses</v>
          </cell>
          <cell r="B13" t="str">
            <v>Profit before loan losses</v>
          </cell>
          <cell r="C13">
            <v>609</v>
          </cell>
          <cell r="D13">
            <v>678</v>
          </cell>
          <cell r="E13">
            <v>661</v>
          </cell>
          <cell r="F13">
            <v>638</v>
          </cell>
          <cell r="G13">
            <v>609</v>
          </cell>
          <cell r="H13">
            <v>603</v>
          </cell>
          <cell r="K13">
            <v>-0.10176991150442478</v>
          </cell>
          <cell r="L13">
            <v>0</v>
          </cell>
          <cell r="M13">
            <v>-0.10703812316715544</v>
          </cell>
          <cell r="N13">
            <v>1.6694490818029983E-2</v>
          </cell>
          <cell r="O13">
            <v>1287</v>
          </cell>
          <cell r="P13">
            <v>1212</v>
          </cell>
          <cell r="Q13">
            <v>6.1881188118811881E-2</v>
          </cell>
          <cell r="R13">
            <v>7.0054078713842838E-2</v>
          </cell>
          <cell r="T13">
            <v>0</v>
          </cell>
          <cell r="U13">
            <v>0</v>
          </cell>
          <cell r="V13">
            <v>0</v>
          </cell>
          <cell r="W13">
            <v>0</v>
          </cell>
          <cell r="X13">
            <v>0</v>
          </cell>
          <cell r="AO13">
            <v>609</v>
          </cell>
          <cell r="AP13">
            <v>678</v>
          </cell>
          <cell r="AQ13">
            <v>661</v>
          </cell>
          <cell r="AR13">
            <v>638</v>
          </cell>
          <cell r="AS13">
            <v>609</v>
          </cell>
          <cell r="AT13">
            <v>603</v>
          </cell>
          <cell r="AU13">
            <v>0</v>
          </cell>
          <cell r="AV13">
            <v>0</v>
          </cell>
          <cell r="AW13">
            <v>-0.10176991150442478</v>
          </cell>
          <cell r="AX13">
            <v>0</v>
          </cell>
          <cell r="AY13">
            <v>-0.10703812316715544</v>
          </cell>
          <cell r="AZ13">
            <v>1.6694490818029983E-2</v>
          </cell>
          <cell r="BA13">
            <v>1287</v>
          </cell>
          <cell r="BB13">
            <v>1212</v>
          </cell>
          <cell r="BC13">
            <v>6.1881188118811881E-2</v>
          </cell>
          <cell r="BD13">
            <v>7.0054078713842838E-2</v>
          </cell>
        </row>
        <row r="14">
          <cell r="A14" t="str">
            <v>Net loan losses</v>
          </cell>
          <cell r="B14" t="str">
            <v>Net loan losses</v>
          </cell>
          <cell r="C14">
            <v>-76</v>
          </cell>
          <cell r="D14">
            <v>-90</v>
          </cell>
          <cell r="E14">
            <v>-102</v>
          </cell>
          <cell r="F14">
            <v>-86</v>
          </cell>
          <cell r="G14">
            <v>-119</v>
          </cell>
          <cell r="H14">
            <v>-124</v>
          </cell>
          <cell r="K14">
            <v>-0.15555555555555556</v>
          </cell>
          <cell r="L14">
            <v>-0.36134453781512604</v>
          </cell>
          <cell r="M14">
            <v>-0.1648351648351648</v>
          </cell>
          <cell r="N14">
            <v>-0.34482758620689657</v>
          </cell>
          <cell r="O14">
            <v>-166</v>
          </cell>
          <cell r="P14">
            <v>-243</v>
          </cell>
          <cell r="Q14">
            <v>-0.3168724279835391</v>
          </cell>
          <cell r="R14">
            <v>-0.30714607556303108</v>
          </cell>
          <cell r="T14">
            <v>0</v>
          </cell>
          <cell r="U14">
            <v>0</v>
          </cell>
          <cell r="V14">
            <v>0</v>
          </cell>
          <cell r="W14">
            <v>0</v>
          </cell>
          <cell r="X14">
            <v>0</v>
          </cell>
          <cell r="AO14">
            <v>-76</v>
          </cell>
          <cell r="AP14">
            <v>-90</v>
          </cell>
          <cell r="AQ14">
            <v>-102</v>
          </cell>
          <cell r="AR14">
            <v>-86</v>
          </cell>
          <cell r="AS14">
            <v>-119</v>
          </cell>
          <cell r="AT14">
            <v>-124</v>
          </cell>
          <cell r="AU14">
            <v>0</v>
          </cell>
          <cell r="AV14">
            <v>0</v>
          </cell>
          <cell r="AW14">
            <v>-0.15555555555555556</v>
          </cell>
          <cell r="AX14">
            <v>-0.36134453781512604</v>
          </cell>
          <cell r="AY14">
            <v>-0.1648351648351648</v>
          </cell>
          <cell r="AZ14">
            <v>-0.34482758620689657</v>
          </cell>
          <cell r="BA14">
            <v>-166</v>
          </cell>
          <cell r="BB14">
            <v>-243</v>
          </cell>
          <cell r="BC14">
            <v>-0.3168724279835391</v>
          </cell>
          <cell r="BD14">
            <v>-0.30714607556303108</v>
          </cell>
        </row>
        <row r="15">
          <cell r="A15" t="str">
            <v>Operating profit</v>
          </cell>
          <cell r="B15" t="str">
            <v>Operating profit</v>
          </cell>
          <cell r="C15">
            <v>533</v>
          </cell>
          <cell r="D15">
            <v>588</v>
          </cell>
          <cell r="E15">
            <v>559</v>
          </cell>
          <cell r="F15">
            <v>552</v>
          </cell>
          <cell r="G15">
            <v>490</v>
          </cell>
          <cell r="H15">
            <v>479</v>
          </cell>
          <cell r="K15">
            <v>-9.3537414965986401E-2</v>
          </cell>
          <cell r="L15">
            <v>8.7755102040816324E-2</v>
          </cell>
          <cell r="M15">
            <v>-9.8138747884940813E-2</v>
          </cell>
          <cell r="N15">
            <v>0.10351966873706009</v>
          </cell>
          <cell r="O15">
            <v>1121</v>
          </cell>
          <cell r="P15">
            <v>969</v>
          </cell>
          <cell r="Q15">
            <v>0.15686274509803921</v>
          </cell>
          <cell r="R15">
            <v>0.16435865649610326</v>
          </cell>
          <cell r="T15">
            <v>0</v>
          </cell>
          <cell r="U15">
            <v>0</v>
          </cell>
          <cell r="V15">
            <v>0</v>
          </cell>
          <cell r="W15">
            <v>0</v>
          </cell>
          <cell r="X15">
            <v>0</v>
          </cell>
          <cell r="AO15">
            <v>533</v>
          </cell>
          <cell r="AP15">
            <v>588</v>
          </cell>
          <cell r="AQ15">
            <v>559</v>
          </cell>
          <cell r="AR15">
            <v>552</v>
          </cell>
          <cell r="AS15">
            <v>490</v>
          </cell>
          <cell r="AT15">
            <v>479</v>
          </cell>
          <cell r="AU15">
            <v>0</v>
          </cell>
          <cell r="AV15">
            <v>0</v>
          </cell>
          <cell r="AW15">
            <v>-9.3537414965986401E-2</v>
          </cell>
          <cell r="AX15">
            <v>8.7755102040816324E-2</v>
          </cell>
          <cell r="AY15">
            <v>-9.8138747884940813E-2</v>
          </cell>
          <cell r="AZ15">
            <v>0.10351966873706009</v>
          </cell>
          <cell r="BA15">
            <v>1121</v>
          </cell>
          <cell r="BB15">
            <v>969</v>
          </cell>
          <cell r="BC15">
            <v>0.15686274509803921</v>
          </cell>
          <cell r="BD15">
            <v>0.16435865649610326</v>
          </cell>
        </row>
        <row r="16">
          <cell r="A16" t="str">
            <v>Cost/income ratio, %</v>
          </cell>
          <cell r="B16" t="str">
            <v>Cost/income ratio, %</v>
          </cell>
          <cell r="C16">
            <v>51.9</v>
          </cell>
          <cell r="D16">
            <v>49.6</v>
          </cell>
          <cell r="E16">
            <v>52.3</v>
          </cell>
          <cell r="F16">
            <v>51.8</v>
          </cell>
          <cell r="G16">
            <v>53.8</v>
          </cell>
          <cell r="H16">
            <v>54.3</v>
          </cell>
          <cell r="O16">
            <v>50.7</v>
          </cell>
          <cell r="P16">
            <v>54.1</v>
          </cell>
          <cell r="AO16">
            <v>51.9</v>
          </cell>
          <cell r="AP16">
            <v>49.6</v>
          </cell>
          <cell r="AQ16">
            <v>52.3</v>
          </cell>
          <cell r="AR16">
            <v>51.8</v>
          </cell>
          <cell r="AS16">
            <v>53.8</v>
          </cell>
          <cell r="AT16">
            <v>54.3</v>
          </cell>
          <cell r="AU16">
            <v>0</v>
          </cell>
          <cell r="AV16">
            <v>0</v>
          </cell>
          <cell r="AW16">
            <v>0</v>
          </cell>
          <cell r="AX16">
            <v>0</v>
          </cell>
          <cell r="AY16">
            <v>0</v>
          </cell>
          <cell r="AZ16">
            <v>0</v>
          </cell>
          <cell r="BA16">
            <v>50.7</v>
          </cell>
          <cell r="BB16">
            <v>54.1</v>
          </cell>
          <cell r="BC16">
            <v>0</v>
          </cell>
          <cell r="BD16">
            <v>0</v>
          </cell>
        </row>
        <row r="17">
          <cell r="A17" t="str">
            <v>RAROCAR, %</v>
          </cell>
          <cell r="B17" t="str">
            <v>ROCAR, %</v>
          </cell>
          <cell r="C17">
            <v>13.4</v>
          </cell>
          <cell r="D17">
            <v>15.2</v>
          </cell>
          <cell r="E17">
            <v>14.6</v>
          </cell>
          <cell r="F17">
            <v>14.4</v>
          </cell>
          <cell r="G17">
            <v>13</v>
          </cell>
          <cell r="H17">
            <v>12.6</v>
          </cell>
          <cell r="O17">
            <v>14.4</v>
          </cell>
          <cell r="P17">
            <v>13</v>
          </cell>
          <cell r="AO17">
            <v>13.4</v>
          </cell>
          <cell r="AP17">
            <v>15.2</v>
          </cell>
          <cell r="AQ17">
            <v>14.6</v>
          </cell>
          <cell r="AR17">
            <v>14.4</v>
          </cell>
          <cell r="AS17">
            <v>13</v>
          </cell>
          <cell r="AT17">
            <v>12.6</v>
          </cell>
          <cell r="AU17">
            <v>0</v>
          </cell>
          <cell r="AV17">
            <v>0</v>
          </cell>
          <cell r="AW17">
            <v>0</v>
          </cell>
          <cell r="AX17">
            <v>0</v>
          </cell>
          <cell r="AY17">
            <v>0</v>
          </cell>
          <cell r="AZ17">
            <v>0</v>
          </cell>
          <cell r="BA17">
            <v>14.4</v>
          </cell>
          <cell r="BB17">
            <v>13</v>
          </cell>
          <cell r="BC17">
            <v>0</v>
          </cell>
          <cell r="BD17">
            <v>0</v>
          </cell>
        </row>
        <row r="18">
          <cell r="A18" t="str">
            <v>RAROCAR, %</v>
          </cell>
          <cell r="B18" t="str">
            <v>RAROCAR, %</v>
          </cell>
          <cell r="C18">
            <v>13.4</v>
          </cell>
          <cell r="D18">
            <v>15.5</v>
          </cell>
          <cell r="E18">
            <v>15.3</v>
          </cell>
          <cell r="F18">
            <v>14.8</v>
          </cell>
          <cell r="G18">
            <v>14.2</v>
          </cell>
          <cell r="H18">
            <v>13.9</v>
          </cell>
          <cell r="O18">
            <v>14.6</v>
          </cell>
          <cell r="P18">
            <v>14.1</v>
          </cell>
          <cell r="AO18">
            <v>13.4</v>
          </cell>
          <cell r="AP18">
            <v>15.5</v>
          </cell>
          <cell r="AQ18">
            <v>15.3</v>
          </cell>
          <cell r="AR18">
            <v>14.8</v>
          </cell>
          <cell r="AS18">
            <v>14.2</v>
          </cell>
          <cell r="AT18">
            <v>13.9</v>
          </cell>
          <cell r="AU18">
            <v>0</v>
          </cell>
          <cell r="AV18">
            <v>0</v>
          </cell>
          <cell r="AW18">
            <v>0</v>
          </cell>
          <cell r="AX18">
            <v>0</v>
          </cell>
          <cell r="AY18">
            <v>0</v>
          </cell>
          <cell r="AZ18">
            <v>0</v>
          </cell>
          <cell r="BA18">
            <v>14.6</v>
          </cell>
          <cell r="BB18">
            <v>14.1</v>
          </cell>
          <cell r="BC18">
            <v>0</v>
          </cell>
          <cell r="BD18">
            <v>0</v>
          </cell>
        </row>
        <row r="19">
          <cell r="A19" t="str">
            <v>Economic capital (EC)</v>
          </cell>
          <cell r="B19" t="str">
            <v>Economic capital (EC)</v>
          </cell>
          <cell r="C19">
            <v>11952</v>
          </cell>
          <cell r="D19">
            <v>12112</v>
          </cell>
          <cell r="E19">
            <v>11435</v>
          </cell>
          <cell r="F19">
            <v>11850</v>
          </cell>
          <cell r="G19">
            <v>11340</v>
          </cell>
          <cell r="H19">
            <v>11561</v>
          </cell>
          <cell r="K19">
            <v>-1.3210039630118891E-2</v>
          </cell>
          <cell r="L19">
            <v>5.3968253968253971E-2</v>
          </cell>
          <cell r="O19">
            <v>11952</v>
          </cell>
          <cell r="P19">
            <v>11340</v>
          </cell>
          <cell r="Q19">
            <v>5.3968253968253971E-2</v>
          </cell>
          <cell r="T19">
            <v>0</v>
          </cell>
          <cell r="U19">
            <v>0</v>
          </cell>
          <cell r="V19">
            <v>0</v>
          </cell>
          <cell r="W19">
            <v>0</v>
          </cell>
          <cell r="X19">
            <v>0</v>
          </cell>
          <cell r="AO19">
            <v>11952</v>
          </cell>
          <cell r="AP19">
            <v>12112</v>
          </cell>
          <cell r="AQ19">
            <v>11435</v>
          </cell>
          <cell r="AR19">
            <v>11850</v>
          </cell>
          <cell r="AS19">
            <v>11340</v>
          </cell>
          <cell r="AT19">
            <v>11561</v>
          </cell>
          <cell r="AU19">
            <v>0</v>
          </cell>
          <cell r="AV19">
            <v>0</v>
          </cell>
          <cell r="AW19">
            <v>-1.3210039630118891E-2</v>
          </cell>
          <cell r="AX19">
            <v>5.3968253968253971E-2</v>
          </cell>
          <cell r="AY19">
            <v>0</v>
          </cell>
          <cell r="AZ19">
            <v>0</v>
          </cell>
          <cell r="BA19">
            <v>11952</v>
          </cell>
          <cell r="BB19">
            <v>11340</v>
          </cell>
          <cell r="BC19">
            <v>5.3968253968253971E-2</v>
          </cell>
          <cell r="BD19">
            <v>0</v>
          </cell>
        </row>
        <row r="20">
          <cell r="A20" t="str">
            <v>Risk-weighted assets (RWA)</v>
          </cell>
          <cell r="B20" t="str">
            <v>Risk exposure amount (REA)</v>
          </cell>
          <cell r="C20">
            <v>70015</v>
          </cell>
          <cell r="D20">
            <v>72303</v>
          </cell>
          <cell r="E20">
            <v>70003</v>
          </cell>
          <cell r="F20">
            <v>73656</v>
          </cell>
          <cell r="G20">
            <v>72428</v>
          </cell>
          <cell r="H20">
            <v>74712</v>
          </cell>
          <cell r="K20">
            <v>-3.1644606724478927E-2</v>
          </cell>
          <cell r="L20">
            <v>-3.3315844700944383E-2</v>
          </cell>
          <cell r="O20">
            <v>70015</v>
          </cell>
          <cell r="P20">
            <v>72428</v>
          </cell>
          <cell r="Q20">
            <v>-3.3315844700944383E-2</v>
          </cell>
          <cell r="T20">
            <v>0</v>
          </cell>
          <cell r="U20">
            <v>0</v>
          </cell>
          <cell r="V20">
            <v>0</v>
          </cell>
          <cell r="W20">
            <v>0</v>
          </cell>
          <cell r="X20">
            <v>0</v>
          </cell>
          <cell r="AO20">
            <v>70015</v>
          </cell>
          <cell r="AP20">
            <v>72303</v>
          </cell>
          <cell r="AQ20">
            <v>70003</v>
          </cell>
          <cell r="AR20">
            <v>73656</v>
          </cell>
          <cell r="AS20">
            <v>72428</v>
          </cell>
          <cell r="AT20">
            <v>74712</v>
          </cell>
          <cell r="AU20">
            <v>0</v>
          </cell>
          <cell r="AV20">
            <v>0</v>
          </cell>
          <cell r="AW20">
            <v>-3.1644606724478927E-2</v>
          </cell>
          <cell r="AX20">
            <v>-3.3315844700944383E-2</v>
          </cell>
          <cell r="AY20">
            <v>0</v>
          </cell>
          <cell r="AZ20">
            <v>0</v>
          </cell>
          <cell r="BA20">
            <v>70015</v>
          </cell>
          <cell r="BB20">
            <v>72428</v>
          </cell>
          <cell r="BC20">
            <v>-3.3315844700944383E-2</v>
          </cell>
          <cell r="BD20">
            <v>0</v>
          </cell>
        </row>
        <row r="21">
          <cell r="A21" t="str">
            <v>Number of employees (FTEs)</v>
          </cell>
          <cell r="B21" t="str">
            <v>Number of employees (FTEs)</v>
          </cell>
          <cell r="C21">
            <v>16708</v>
          </cell>
          <cell r="D21">
            <v>16571</v>
          </cell>
          <cell r="E21">
            <v>16656</v>
          </cell>
          <cell r="F21">
            <v>16774</v>
          </cell>
          <cell r="G21">
            <v>17010</v>
          </cell>
          <cell r="H21">
            <v>17176</v>
          </cell>
          <cell r="K21">
            <v>8.2674551928067098E-3</v>
          </cell>
          <cell r="L21">
            <v>-1.7754262198706645E-2</v>
          </cell>
          <cell r="O21">
            <v>16708</v>
          </cell>
          <cell r="P21">
            <v>17010</v>
          </cell>
          <cell r="Q21">
            <v>-1.7754262198706645E-2</v>
          </cell>
          <cell r="T21">
            <v>0</v>
          </cell>
          <cell r="U21">
            <v>0</v>
          </cell>
          <cell r="V21">
            <v>0</v>
          </cell>
          <cell r="W21">
            <v>0</v>
          </cell>
          <cell r="X21">
            <v>0</v>
          </cell>
          <cell r="AO21">
            <v>16708</v>
          </cell>
          <cell r="AP21">
            <v>16571</v>
          </cell>
          <cell r="AQ21">
            <v>16656</v>
          </cell>
          <cell r="AR21">
            <v>16774</v>
          </cell>
          <cell r="AS21">
            <v>17010</v>
          </cell>
          <cell r="AT21">
            <v>17176</v>
          </cell>
          <cell r="AU21">
            <v>0</v>
          </cell>
          <cell r="AV21">
            <v>0</v>
          </cell>
          <cell r="AW21">
            <v>8.2674551928067098E-3</v>
          </cell>
          <cell r="AX21">
            <v>-1.7754262198706645E-2</v>
          </cell>
          <cell r="AY21">
            <v>0</v>
          </cell>
          <cell r="AZ21">
            <v>0</v>
          </cell>
          <cell r="BA21">
            <v>16708</v>
          </cell>
          <cell r="BB21">
            <v>17010</v>
          </cell>
          <cell r="BC21">
            <v>-1.7754262198706645E-2</v>
          </cell>
          <cell r="BD21">
            <v>0</v>
          </cell>
        </row>
        <row r="22">
          <cell r="A22" t="str">
            <v>Volumes, EURbn:</v>
          </cell>
          <cell r="B22" t="str">
            <v>Volumes, EURbn:</v>
          </cell>
          <cell r="K22"/>
          <cell r="L22"/>
          <cell r="AO22">
            <v>0</v>
          </cell>
          <cell r="AP22">
            <v>0</v>
          </cell>
          <cell r="AQ22">
            <v>0</v>
          </cell>
          <cell r="AR22">
            <v>0</v>
          </cell>
          <cell r="AS22">
            <v>0</v>
          </cell>
          <cell r="AT22">
            <v>0</v>
          </cell>
          <cell r="AU22">
            <v>0</v>
          </cell>
          <cell r="AV22">
            <v>0</v>
          </cell>
          <cell r="AW22" t="e">
            <v>#VALUE!</v>
          </cell>
          <cell r="AX22" t="e">
            <v>#VALUE!</v>
          </cell>
          <cell r="AY22">
            <v>0</v>
          </cell>
          <cell r="AZ22">
            <v>0</v>
          </cell>
          <cell r="BA22">
            <v>0</v>
          </cell>
          <cell r="BB22">
            <v>0</v>
          </cell>
          <cell r="BC22">
            <v>0</v>
          </cell>
          <cell r="BD22">
            <v>0</v>
          </cell>
        </row>
        <row r="23">
          <cell r="A23" t="str">
            <v>Lending to corporates</v>
          </cell>
          <cell r="B23" t="str">
            <v>Lending to corporates</v>
          </cell>
          <cell r="C23">
            <v>81.599999999999994</v>
          </cell>
          <cell r="D23">
            <v>81.400000000000006</v>
          </cell>
          <cell r="E23">
            <v>81</v>
          </cell>
          <cell r="F23">
            <v>82.800000000000011</v>
          </cell>
          <cell r="G23">
            <v>81.5</v>
          </cell>
          <cell r="H23">
            <v>81.899999999999977</v>
          </cell>
          <cell r="K23">
            <v>2.4570024570023173E-3</v>
          </cell>
          <cell r="L23">
            <v>1.2269938650306051E-3</v>
          </cell>
          <cell r="M23">
            <v>3.6809815950922253E-3</v>
          </cell>
          <cell r="N23">
            <v>1.2376237623762831E-2</v>
          </cell>
          <cell r="O23">
            <v>81.599999999999994</v>
          </cell>
          <cell r="P23">
            <v>81.5</v>
          </cell>
          <cell r="Q23">
            <v>1.2269938650306051E-3</v>
          </cell>
          <cell r="T23">
            <v>0</v>
          </cell>
          <cell r="U23">
            <v>0</v>
          </cell>
          <cell r="V23">
            <v>0</v>
          </cell>
          <cell r="W23">
            <v>0</v>
          </cell>
          <cell r="X23">
            <v>0</v>
          </cell>
          <cell r="AO23">
            <v>81.599999999999994</v>
          </cell>
          <cell r="AP23">
            <v>81.400000000000006</v>
          </cell>
          <cell r="AQ23">
            <v>81</v>
          </cell>
          <cell r="AR23">
            <v>82.800000000000011</v>
          </cell>
          <cell r="AS23">
            <v>81.5</v>
          </cell>
          <cell r="AT23">
            <v>81.899999999999977</v>
          </cell>
          <cell r="AU23">
            <v>0</v>
          </cell>
          <cell r="AV23">
            <v>0</v>
          </cell>
          <cell r="AW23">
            <v>2.4570024570023173E-3</v>
          </cell>
          <cell r="AX23">
            <v>1.2269938650306051E-3</v>
          </cell>
          <cell r="AY23">
            <v>3.6809815950922253E-3</v>
          </cell>
          <cell r="AZ23">
            <v>1.2376237623762831E-2</v>
          </cell>
          <cell r="BA23">
            <v>81.599999999999994</v>
          </cell>
          <cell r="BB23">
            <v>81.5</v>
          </cell>
          <cell r="BC23">
            <v>1.2269938650306051E-3</v>
          </cell>
          <cell r="BD23">
            <v>0</v>
          </cell>
        </row>
        <row r="24">
          <cell r="A24" t="str">
            <v>Household mortgage lending</v>
          </cell>
          <cell r="B24" t="str">
            <v>Household mortgage lending</v>
          </cell>
          <cell r="C24">
            <v>129.80000000000001</v>
          </cell>
          <cell r="D24">
            <v>127.7</v>
          </cell>
          <cell r="E24">
            <v>125.8</v>
          </cell>
          <cell r="F24">
            <v>127.9</v>
          </cell>
          <cell r="G24">
            <v>125.8</v>
          </cell>
          <cell r="H24">
            <v>125.6</v>
          </cell>
          <cell r="K24">
            <v>1.6444792482380646E-2</v>
          </cell>
          <cell r="L24">
            <v>3.1796502384737794E-2</v>
          </cell>
          <cell r="M24">
            <v>1.3260530421216998E-2</v>
          </cell>
          <cell r="N24">
            <v>4.3373493975903621E-2</v>
          </cell>
          <cell r="O24">
            <v>129.80000000000001</v>
          </cell>
          <cell r="P24">
            <v>125.8</v>
          </cell>
          <cell r="Q24">
            <v>3.1796502384737794E-2</v>
          </cell>
          <cell r="T24">
            <v>0</v>
          </cell>
          <cell r="U24">
            <v>0</v>
          </cell>
          <cell r="V24">
            <v>0</v>
          </cell>
          <cell r="W24">
            <v>0</v>
          </cell>
          <cell r="X24">
            <v>0</v>
          </cell>
          <cell r="AO24">
            <v>129.80000000000001</v>
          </cell>
          <cell r="AP24">
            <v>127.7</v>
          </cell>
          <cell r="AQ24">
            <v>125.8</v>
          </cell>
          <cell r="AR24">
            <v>127.9</v>
          </cell>
          <cell r="AS24">
            <v>125.8</v>
          </cell>
          <cell r="AT24">
            <v>125.6</v>
          </cell>
          <cell r="AU24">
            <v>0</v>
          </cell>
          <cell r="AV24">
            <v>0</v>
          </cell>
          <cell r="AW24">
            <v>1.6444792482380646E-2</v>
          </cell>
          <cell r="AX24">
            <v>3.1796502384737794E-2</v>
          </cell>
          <cell r="AY24">
            <v>1.3260530421216998E-2</v>
          </cell>
          <cell r="AZ24">
            <v>4.3373493975903621E-2</v>
          </cell>
          <cell r="BA24">
            <v>129.80000000000001</v>
          </cell>
          <cell r="BB24">
            <v>125.8</v>
          </cell>
          <cell r="BC24">
            <v>3.1796502384737794E-2</v>
          </cell>
          <cell r="BD24">
            <v>0</v>
          </cell>
        </row>
        <row r="25">
          <cell r="A25" t="str">
            <v>Consumer lending</v>
          </cell>
          <cell r="B25" t="str">
            <v>Consumer lending</v>
          </cell>
          <cell r="C25">
            <v>23.599999999999994</v>
          </cell>
          <cell r="D25">
            <v>23.700000000000003</v>
          </cell>
          <cell r="E25">
            <v>23.899999999999991</v>
          </cell>
          <cell r="F25">
            <v>24.599999999999994</v>
          </cell>
          <cell r="G25">
            <v>24.500000000000014</v>
          </cell>
          <cell r="H25">
            <v>24.700000000000017</v>
          </cell>
          <cell r="K25">
            <v>-4.2194092827007815E-3</v>
          </cell>
          <cell r="L25">
            <v>-3.6734693877551808E-2</v>
          </cell>
          <cell r="M25">
            <v>-8.4033613445385624E-3</v>
          </cell>
          <cell r="N25">
            <v>-3.278688524590212E-2</v>
          </cell>
          <cell r="O25">
            <v>23.599999999999994</v>
          </cell>
          <cell r="P25">
            <v>24.500000000000014</v>
          </cell>
          <cell r="Q25">
            <v>-3.6734693877551808E-2</v>
          </cell>
          <cell r="T25">
            <v>0</v>
          </cell>
          <cell r="U25">
            <v>0</v>
          </cell>
          <cell r="V25">
            <v>0</v>
          </cell>
          <cell r="W25">
            <v>0</v>
          </cell>
          <cell r="X25">
            <v>0</v>
          </cell>
          <cell r="AO25">
            <v>23.599999999999994</v>
          </cell>
          <cell r="AP25">
            <v>23.700000000000003</v>
          </cell>
          <cell r="AQ25">
            <v>23.899999999999991</v>
          </cell>
          <cell r="AR25">
            <v>24.599999999999994</v>
          </cell>
          <cell r="AS25">
            <v>24.500000000000014</v>
          </cell>
          <cell r="AT25">
            <v>24.700000000000017</v>
          </cell>
          <cell r="AU25">
            <v>0</v>
          </cell>
          <cell r="AV25">
            <v>0</v>
          </cell>
          <cell r="AW25">
            <v>-4.2194092827007815E-3</v>
          </cell>
          <cell r="AX25">
            <v>-3.6734693877551808E-2</v>
          </cell>
          <cell r="AY25">
            <v>-8.4033613445385624E-3</v>
          </cell>
          <cell r="AZ25">
            <v>-3.278688524590212E-2</v>
          </cell>
          <cell r="BA25">
            <v>23.599999999999994</v>
          </cell>
          <cell r="BB25">
            <v>24.500000000000014</v>
          </cell>
          <cell r="BC25">
            <v>-3.6734693877551808E-2</v>
          </cell>
          <cell r="BD25">
            <v>0</v>
          </cell>
        </row>
        <row r="26">
          <cell r="A26" t="str">
            <v>Total lending</v>
          </cell>
          <cell r="B26" t="str">
            <v>Total lending</v>
          </cell>
          <cell r="C26">
            <v>235</v>
          </cell>
          <cell r="D26">
            <v>232.8</v>
          </cell>
          <cell r="E26">
            <v>230.7</v>
          </cell>
          <cell r="F26">
            <v>235.3</v>
          </cell>
          <cell r="G26">
            <v>231.8</v>
          </cell>
          <cell r="H26">
            <v>232.2</v>
          </cell>
          <cell r="K26">
            <v>9.4501718213057927E-3</v>
          </cell>
          <cell r="L26">
            <v>1.3805004314063798E-2</v>
          </cell>
          <cell r="M26">
            <v>7.7087794432548762E-3</v>
          </cell>
          <cell r="N26">
            <v>2.4379625598607069E-2</v>
          </cell>
          <cell r="O26">
            <v>235</v>
          </cell>
          <cell r="P26">
            <v>231.8</v>
          </cell>
          <cell r="Q26">
            <v>1.3805004314063798E-2</v>
          </cell>
          <cell r="T26">
            <v>0</v>
          </cell>
          <cell r="U26">
            <v>0</v>
          </cell>
          <cell r="V26">
            <v>0</v>
          </cell>
          <cell r="W26">
            <v>0</v>
          </cell>
          <cell r="X26">
            <v>0</v>
          </cell>
          <cell r="AO26">
            <v>235</v>
          </cell>
          <cell r="AP26">
            <v>232.8</v>
          </cell>
          <cell r="AQ26">
            <v>230.7</v>
          </cell>
          <cell r="AR26">
            <v>235.3</v>
          </cell>
          <cell r="AS26">
            <v>231.8</v>
          </cell>
          <cell r="AT26">
            <v>232.2</v>
          </cell>
          <cell r="AU26">
            <v>0</v>
          </cell>
          <cell r="AV26">
            <v>0</v>
          </cell>
          <cell r="AW26">
            <v>9.4501718213057927E-3</v>
          </cell>
          <cell r="AX26">
            <v>1.3805004314063798E-2</v>
          </cell>
          <cell r="AY26">
            <v>7.7087794432548762E-3</v>
          </cell>
          <cell r="AZ26">
            <v>2.4379625598607069E-2</v>
          </cell>
          <cell r="BA26">
            <v>235</v>
          </cell>
          <cell r="BB26">
            <v>231.8</v>
          </cell>
          <cell r="BC26">
            <v>1.3805004314063798E-2</v>
          </cell>
          <cell r="BD26">
            <v>0</v>
          </cell>
        </row>
        <row r="27">
          <cell r="A27" t="str">
            <v>Corporate deposits</v>
          </cell>
          <cell r="B27" t="str">
            <v>Corporate deposits</v>
          </cell>
          <cell r="C27">
            <v>45</v>
          </cell>
          <cell r="D27">
            <v>44.2</v>
          </cell>
          <cell r="E27">
            <v>44.800000000000011</v>
          </cell>
          <cell r="F27">
            <v>45.3</v>
          </cell>
          <cell r="G27">
            <v>46.5</v>
          </cell>
          <cell r="H27">
            <v>43.800000000000011</v>
          </cell>
          <cell r="K27">
            <v>1.8099547511312153E-2</v>
          </cell>
          <cell r="L27">
            <v>-3.2258064516129031E-2</v>
          </cell>
          <cell r="M27">
            <v>1.8099547511312153E-2</v>
          </cell>
          <cell r="N27">
            <v>-2.1739130434782594E-2</v>
          </cell>
          <cell r="O27">
            <v>45</v>
          </cell>
          <cell r="P27">
            <v>46.5</v>
          </cell>
          <cell r="Q27">
            <v>-3.2258064516129031E-2</v>
          </cell>
          <cell r="T27">
            <v>0</v>
          </cell>
          <cell r="U27">
            <v>0</v>
          </cell>
          <cell r="V27">
            <v>0</v>
          </cell>
          <cell r="W27">
            <v>0</v>
          </cell>
          <cell r="X27">
            <v>0</v>
          </cell>
          <cell r="AO27">
            <v>45</v>
          </cell>
          <cell r="AP27">
            <v>44.2</v>
          </cell>
          <cell r="AQ27">
            <v>44.800000000000011</v>
          </cell>
          <cell r="AR27">
            <v>45.3</v>
          </cell>
          <cell r="AS27">
            <v>46.5</v>
          </cell>
          <cell r="AT27">
            <v>43.800000000000011</v>
          </cell>
          <cell r="AU27">
            <v>0</v>
          </cell>
          <cell r="AV27">
            <v>0</v>
          </cell>
          <cell r="AW27">
            <v>1.8099547511312153E-2</v>
          </cell>
          <cell r="AX27">
            <v>-3.2258064516129031E-2</v>
          </cell>
          <cell r="AY27">
            <v>1.8099547511312153E-2</v>
          </cell>
          <cell r="AZ27">
            <v>-2.1739130434782594E-2</v>
          </cell>
          <cell r="BA27">
            <v>45</v>
          </cell>
          <cell r="BB27">
            <v>46.5</v>
          </cell>
          <cell r="BC27">
            <v>-3.2258064516129031E-2</v>
          </cell>
          <cell r="BD27">
            <v>0</v>
          </cell>
        </row>
        <row r="28">
          <cell r="A28" t="str">
            <v>Household deposits</v>
          </cell>
          <cell r="B28" t="str">
            <v>Household deposits</v>
          </cell>
          <cell r="C28">
            <v>75</v>
          </cell>
          <cell r="D28">
            <v>72.099999999999994</v>
          </cell>
          <cell r="E28">
            <v>73.599999999999994</v>
          </cell>
          <cell r="F28">
            <v>74.8</v>
          </cell>
          <cell r="G28">
            <v>75.400000000000006</v>
          </cell>
          <cell r="H28">
            <v>74.099999999999994</v>
          </cell>
          <cell r="K28">
            <v>4.0221914008321855E-2</v>
          </cell>
          <cell r="L28">
            <v>-5.3050397877984837E-3</v>
          </cell>
          <cell r="M28">
            <v>3.3012379642365808E-2</v>
          </cell>
          <cell r="N28">
            <v>4.0106951871656804E-3</v>
          </cell>
          <cell r="O28">
            <v>75</v>
          </cell>
          <cell r="P28">
            <v>75.400000000000006</v>
          </cell>
          <cell r="Q28">
            <v>-5.3050397877984837E-3</v>
          </cell>
          <cell r="T28">
            <v>0</v>
          </cell>
          <cell r="U28">
            <v>0</v>
          </cell>
          <cell r="V28">
            <v>0</v>
          </cell>
          <cell r="W28">
            <v>0</v>
          </cell>
          <cell r="X28">
            <v>0</v>
          </cell>
          <cell r="AO28">
            <v>75</v>
          </cell>
          <cell r="AP28">
            <v>72.099999999999994</v>
          </cell>
          <cell r="AQ28">
            <v>73.599999999999994</v>
          </cell>
          <cell r="AR28">
            <v>74.8</v>
          </cell>
          <cell r="AS28">
            <v>75.400000000000006</v>
          </cell>
          <cell r="AT28">
            <v>74.099999999999994</v>
          </cell>
          <cell r="AU28">
            <v>0</v>
          </cell>
          <cell r="AV28">
            <v>0</v>
          </cell>
          <cell r="AW28">
            <v>4.0221914008321855E-2</v>
          </cell>
          <cell r="AX28">
            <v>-5.3050397877984837E-3</v>
          </cell>
          <cell r="AY28">
            <v>3.3012379642365808E-2</v>
          </cell>
          <cell r="AZ28">
            <v>4.0106951871656804E-3</v>
          </cell>
          <cell r="BA28">
            <v>75</v>
          </cell>
          <cell r="BB28">
            <v>75.400000000000006</v>
          </cell>
          <cell r="BC28">
            <v>-5.3050397877984837E-3</v>
          </cell>
          <cell r="BD28">
            <v>0</v>
          </cell>
        </row>
        <row r="29">
          <cell r="A29" t="str">
            <v>Total deposits</v>
          </cell>
          <cell r="B29" t="str">
            <v>Total deposits</v>
          </cell>
          <cell r="C29">
            <v>120</v>
          </cell>
          <cell r="D29">
            <v>116.3</v>
          </cell>
          <cell r="E29">
            <v>118.4</v>
          </cell>
          <cell r="F29">
            <v>120.1</v>
          </cell>
          <cell r="G29">
            <v>121.9</v>
          </cell>
          <cell r="H29">
            <v>117.9</v>
          </cell>
          <cell r="K29">
            <v>3.1814273430782483E-2</v>
          </cell>
          <cell r="L29">
            <v>-1.5586546349466822E-2</v>
          </cell>
          <cell r="M29">
            <v>2.7373823781009277E-2</v>
          </cell>
          <cell r="N29">
            <v>-5.7947019867550242E-3</v>
          </cell>
          <cell r="O29">
            <v>120</v>
          </cell>
          <cell r="P29">
            <v>121.9</v>
          </cell>
          <cell r="Q29">
            <v>-1.5586546349466822E-2</v>
          </cell>
          <cell r="T29">
            <v>0</v>
          </cell>
          <cell r="U29">
            <v>0</v>
          </cell>
          <cell r="V29">
            <v>0</v>
          </cell>
          <cell r="W29">
            <v>0</v>
          </cell>
          <cell r="X29">
            <v>0</v>
          </cell>
          <cell r="AO29">
            <v>120</v>
          </cell>
          <cell r="AP29">
            <v>116.3</v>
          </cell>
          <cell r="AQ29">
            <v>118.4</v>
          </cell>
          <cell r="AR29">
            <v>120.1</v>
          </cell>
          <cell r="AS29">
            <v>121.9</v>
          </cell>
          <cell r="AT29">
            <v>117.9</v>
          </cell>
          <cell r="AU29">
            <v>0</v>
          </cell>
          <cell r="AV29">
            <v>0</v>
          </cell>
          <cell r="AW29">
            <v>3.1814273430782483E-2</v>
          </cell>
          <cell r="AX29">
            <v>-1.5586546349466822E-2</v>
          </cell>
          <cell r="AY29">
            <v>2.7373823781009277E-2</v>
          </cell>
          <cell r="AZ29">
            <v>-5.7947019867550242E-3</v>
          </cell>
          <cell r="BA29">
            <v>120</v>
          </cell>
          <cell r="BB29">
            <v>121.9</v>
          </cell>
          <cell r="BC29">
            <v>-1.5586546349466822E-2</v>
          </cell>
          <cell r="BD29">
            <v>0</v>
          </cell>
        </row>
        <row r="30">
          <cell r="A30" t="str">
            <v>FXRetailTotGroup</v>
          </cell>
          <cell r="B30" t="str">
            <v>Historical numbers have been restated following organizational changes</v>
          </cell>
        </row>
        <row r="33">
          <cell r="A33">
            <v>3</v>
          </cell>
          <cell r="B33" t="str">
            <v>Check IS</v>
          </cell>
          <cell r="C33">
            <v>0</v>
          </cell>
          <cell r="D33">
            <v>0</v>
          </cell>
          <cell r="E33">
            <v>0</v>
          </cell>
          <cell r="F33">
            <v>0</v>
          </cell>
          <cell r="G33">
            <v>0</v>
          </cell>
          <cell r="H33">
            <v>0</v>
          </cell>
          <cell r="I33">
            <v>0</v>
          </cell>
          <cell r="J33">
            <v>0</v>
          </cell>
          <cell r="O33">
            <v>0</v>
          </cell>
          <cell r="P33">
            <v>0</v>
          </cell>
        </row>
        <row r="34">
          <cell r="B34" t="str">
            <v>Check Lend/Dep</v>
          </cell>
          <cell r="C34">
            <v>0</v>
          </cell>
          <cell r="D34">
            <v>0</v>
          </cell>
          <cell r="E34">
            <v>0</v>
          </cell>
          <cell r="F34">
            <v>0</v>
          </cell>
          <cell r="G34">
            <v>0</v>
          </cell>
          <cell r="H34">
            <v>0</v>
          </cell>
          <cell r="I34">
            <v>0</v>
          </cell>
          <cell r="J34">
            <v>0</v>
          </cell>
          <cell r="O34">
            <v>0</v>
          </cell>
          <cell r="P34">
            <v>0</v>
          </cell>
        </row>
        <row r="36">
          <cell r="B36" t="str">
            <v>Check Tot Lend</v>
          </cell>
          <cell r="C36">
            <v>0</v>
          </cell>
          <cell r="D36">
            <v>0</v>
          </cell>
          <cell r="E36">
            <v>0</v>
          </cell>
          <cell r="F36">
            <v>0</v>
          </cell>
          <cell r="G36">
            <v>0</v>
          </cell>
        </row>
        <row r="37">
          <cell r="B37" t="str">
            <v>Check Tot Dep</v>
          </cell>
          <cell r="C37">
            <v>0</v>
          </cell>
          <cell r="D37">
            <v>0</v>
          </cell>
          <cell r="E37">
            <v>0</v>
          </cell>
          <cell r="F37">
            <v>0</v>
          </cell>
          <cell r="G37">
            <v>0</v>
          </cell>
          <cell r="H37">
            <v>0</v>
          </cell>
          <cell r="I37">
            <v>0</v>
          </cell>
          <cell r="J37">
            <v>0</v>
          </cell>
        </row>
        <row r="55">
          <cell r="B55" t="str">
            <v>Previous figures</v>
          </cell>
          <cell r="T55" t="str">
            <v>Change vs last Inteim report</v>
          </cell>
          <cell r="AD55" t="str">
            <v>Control that total equals sum of divisions</v>
          </cell>
        </row>
        <row r="56">
          <cell r="B56" t="str">
            <v>EURm</v>
          </cell>
          <cell r="C56" t="str">
            <v>Q115</v>
          </cell>
          <cell r="D56" t="str">
            <v>Q414</v>
          </cell>
          <cell r="E56" t="str">
            <v>Q314</v>
          </cell>
          <cell r="F56" t="str">
            <v>Q214</v>
          </cell>
          <cell r="G56" t="str">
            <v>Q114</v>
          </cell>
          <cell r="H56" t="str">
            <v>Q413</v>
          </cell>
          <cell r="I56" t="str">
            <v>Q313</v>
          </cell>
          <cell r="J56" t="str">
            <v>Q213</v>
          </cell>
          <cell r="T56" t="str">
            <v>EURm</v>
          </cell>
          <cell r="X56" t="str">
            <v>Q115</v>
          </cell>
          <cell r="Y56" t="str">
            <v>Q414</v>
          </cell>
          <cell r="Z56" t="str">
            <v>Q314</v>
          </cell>
          <cell r="AA56" t="str">
            <v>Q214</v>
          </cell>
          <cell r="AB56" t="str">
            <v>Q114</v>
          </cell>
          <cell r="AC56" t="str">
            <v>Q413</v>
          </cell>
        </row>
        <row r="57">
          <cell r="B57" t="str">
            <v>Net interest income</v>
          </cell>
          <cell r="C57">
            <v>904</v>
          </cell>
          <cell r="D57">
            <v>964</v>
          </cell>
          <cell r="E57">
            <v>966</v>
          </cell>
          <cell r="F57">
            <v>956</v>
          </cell>
          <cell r="G57">
            <v>944</v>
          </cell>
          <cell r="T57" t="str">
            <v>Net interest income</v>
          </cell>
          <cell r="X57">
            <v>0</v>
          </cell>
          <cell r="Y57">
            <v>0</v>
          </cell>
          <cell r="Z57">
            <v>1</v>
          </cell>
          <cell r="AA57">
            <v>-1</v>
          </cell>
          <cell r="AB57">
            <v>0</v>
          </cell>
          <cell r="AC57">
            <v>0</v>
          </cell>
          <cell r="AD57">
            <v>0</v>
          </cell>
          <cell r="AE57">
            <v>0</v>
          </cell>
          <cell r="AF57">
            <v>0</v>
          </cell>
          <cell r="AG57">
            <v>0</v>
          </cell>
          <cell r="AH57">
            <v>0</v>
          </cell>
          <cell r="AI57">
            <v>0</v>
          </cell>
          <cell r="AJ57">
            <v>0</v>
          </cell>
          <cell r="AK57">
            <v>0</v>
          </cell>
          <cell r="AP57">
            <v>0</v>
          </cell>
          <cell r="AQ57">
            <v>0</v>
          </cell>
        </row>
        <row r="58">
          <cell r="B58" t="str">
            <v>Net fee and commission income</v>
          </cell>
          <cell r="C58">
            <v>291</v>
          </cell>
          <cell r="D58">
            <v>277</v>
          </cell>
          <cell r="E58">
            <v>274</v>
          </cell>
          <cell r="F58">
            <v>260</v>
          </cell>
          <cell r="G58">
            <v>273</v>
          </cell>
          <cell r="T58" t="str">
            <v>Net fee and commission income</v>
          </cell>
          <cell r="X58">
            <v>-6</v>
          </cell>
          <cell r="Y58">
            <v>0</v>
          </cell>
          <cell r="Z58">
            <v>0</v>
          </cell>
          <cell r="AA58">
            <v>0</v>
          </cell>
          <cell r="AB58">
            <v>0</v>
          </cell>
          <cell r="AC58">
            <v>0</v>
          </cell>
          <cell r="AD58">
            <v>0</v>
          </cell>
          <cell r="AE58">
            <v>0</v>
          </cell>
          <cell r="AF58">
            <v>0</v>
          </cell>
          <cell r="AG58">
            <v>0</v>
          </cell>
          <cell r="AH58">
            <v>0</v>
          </cell>
          <cell r="AI58">
            <v>0</v>
          </cell>
          <cell r="AJ58">
            <v>0</v>
          </cell>
          <cell r="AK58">
            <v>0</v>
          </cell>
          <cell r="AP58">
            <v>0</v>
          </cell>
          <cell r="AQ58">
            <v>0</v>
          </cell>
        </row>
        <row r="59">
          <cell r="B59" t="str">
            <v>Net result from items at fair value</v>
          </cell>
          <cell r="C59">
            <v>145</v>
          </cell>
          <cell r="D59">
            <v>134</v>
          </cell>
          <cell r="E59">
            <v>75</v>
          </cell>
          <cell r="F59">
            <v>94</v>
          </cell>
          <cell r="G59">
            <v>96</v>
          </cell>
          <cell r="T59" t="str">
            <v>Net result from items at fair value</v>
          </cell>
          <cell r="X59">
            <v>1</v>
          </cell>
          <cell r="Y59">
            <v>0</v>
          </cell>
          <cell r="Z59">
            <v>0</v>
          </cell>
          <cell r="AA59">
            <v>0</v>
          </cell>
          <cell r="AB59">
            <v>0</v>
          </cell>
          <cell r="AC59">
            <v>0</v>
          </cell>
          <cell r="AD59">
            <v>0</v>
          </cell>
          <cell r="AE59">
            <v>0</v>
          </cell>
          <cell r="AF59">
            <v>0</v>
          </cell>
          <cell r="AG59">
            <v>0</v>
          </cell>
          <cell r="AH59">
            <v>0</v>
          </cell>
          <cell r="AI59">
            <v>0</v>
          </cell>
          <cell r="AJ59">
            <v>0</v>
          </cell>
          <cell r="AK59">
            <v>0</v>
          </cell>
          <cell r="AP59">
            <v>0</v>
          </cell>
          <cell r="AQ59">
            <v>0</v>
          </cell>
        </row>
        <row r="60">
          <cell r="B60" t="str">
            <v>Equity method &amp; other income</v>
          </cell>
          <cell r="C60">
            <v>10</v>
          </cell>
          <cell r="D60">
            <v>10</v>
          </cell>
          <cell r="E60">
            <v>8</v>
          </cell>
          <cell r="F60">
            <v>8</v>
          </cell>
          <cell r="G60">
            <v>7</v>
          </cell>
          <cell r="T60" t="str">
            <v>Equity method &amp; other income</v>
          </cell>
          <cell r="X60">
            <v>0</v>
          </cell>
          <cell r="Y60">
            <v>0</v>
          </cell>
          <cell r="Z60">
            <v>0</v>
          </cell>
          <cell r="AA60">
            <v>1</v>
          </cell>
          <cell r="AB60">
            <v>0</v>
          </cell>
          <cell r="AC60">
            <v>0</v>
          </cell>
          <cell r="AD60">
            <v>0</v>
          </cell>
          <cell r="AE60">
            <v>0</v>
          </cell>
          <cell r="AF60">
            <v>0</v>
          </cell>
          <cell r="AG60">
            <v>0</v>
          </cell>
          <cell r="AH60">
            <v>0</v>
          </cell>
          <cell r="AI60">
            <v>0</v>
          </cell>
          <cell r="AJ60">
            <v>0</v>
          </cell>
          <cell r="AK60">
            <v>0</v>
          </cell>
          <cell r="AP60">
            <v>0</v>
          </cell>
          <cell r="AQ60">
            <v>0</v>
          </cell>
        </row>
        <row r="61">
          <cell r="B61" t="str">
            <v>Total income incl. allocations</v>
          </cell>
          <cell r="C61">
            <v>1350</v>
          </cell>
          <cell r="D61">
            <v>1385</v>
          </cell>
          <cell r="E61">
            <v>1323</v>
          </cell>
          <cell r="F61">
            <v>1318</v>
          </cell>
          <cell r="G61">
            <v>1320</v>
          </cell>
          <cell r="T61" t="str">
            <v>Total income incl. allocations</v>
          </cell>
          <cell r="X61">
            <v>-5</v>
          </cell>
          <cell r="Y61">
            <v>0</v>
          </cell>
          <cell r="Z61">
            <v>1</v>
          </cell>
          <cell r="AA61">
            <v>0</v>
          </cell>
          <cell r="AB61">
            <v>0</v>
          </cell>
          <cell r="AC61">
            <v>0</v>
          </cell>
          <cell r="AD61">
            <v>0</v>
          </cell>
          <cell r="AE61">
            <v>0</v>
          </cell>
          <cell r="AF61">
            <v>0</v>
          </cell>
          <cell r="AG61">
            <v>0</v>
          </cell>
          <cell r="AH61">
            <v>0</v>
          </cell>
          <cell r="AI61">
            <v>0</v>
          </cell>
          <cell r="AJ61">
            <v>0</v>
          </cell>
          <cell r="AK61">
            <v>0</v>
          </cell>
          <cell r="AP61">
            <v>0</v>
          </cell>
          <cell r="AQ61">
            <v>0</v>
          </cell>
        </row>
        <row r="62">
          <cell r="B62" t="str">
            <v>Staff costs</v>
          </cell>
          <cell r="C62">
            <v>-329</v>
          </cell>
          <cell r="D62">
            <v>-346</v>
          </cell>
          <cell r="E62">
            <v>-329</v>
          </cell>
          <cell r="F62">
            <v>-336</v>
          </cell>
          <cell r="G62">
            <v>-338</v>
          </cell>
          <cell r="T62" t="str">
            <v>Staff costs</v>
          </cell>
          <cell r="X62">
            <v>1</v>
          </cell>
          <cell r="Y62">
            <v>1</v>
          </cell>
          <cell r="Z62">
            <v>2</v>
          </cell>
          <cell r="AA62">
            <v>2</v>
          </cell>
          <cell r="AB62">
            <v>2</v>
          </cell>
          <cell r="AC62">
            <v>0</v>
          </cell>
          <cell r="AD62">
            <v>0</v>
          </cell>
          <cell r="AE62">
            <v>0</v>
          </cell>
          <cell r="AF62">
            <v>0</v>
          </cell>
          <cell r="AG62">
            <v>0</v>
          </cell>
          <cell r="AH62">
            <v>0</v>
          </cell>
          <cell r="AI62">
            <v>0</v>
          </cell>
          <cell r="AJ62">
            <v>0</v>
          </cell>
          <cell r="AK62">
            <v>0</v>
          </cell>
          <cell r="AP62">
            <v>0</v>
          </cell>
          <cell r="AQ62">
            <v>0</v>
          </cell>
        </row>
        <row r="63">
          <cell r="B63" t="str">
            <v>Other exp. excl. depreciations</v>
          </cell>
          <cell r="C63">
            <v>-320</v>
          </cell>
          <cell r="D63">
            <v>-361</v>
          </cell>
          <cell r="E63">
            <v>-332</v>
          </cell>
          <cell r="F63">
            <v>-347</v>
          </cell>
          <cell r="G63">
            <v>-353</v>
          </cell>
          <cell r="X63">
            <v>1</v>
          </cell>
          <cell r="Y63">
            <v>0</v>
          </cell>
          <cell r="Z63">
            <v>-1</v>
          </cell>
          <cell r="AA63">
            <v>0</v>
          </cell>
          <cell r="AB63">
            <v>0</v>
          </cell>
          <cell r="AC63">
            <v>0</v>
          </cell>
          <cell r="AD63">
            <v>0</v>
          </cell>
          <cell r="AE63">
            <v>0</v>
          </cell>
          <cell r="AF63">
            <v>0</v>
          </cell>
          <cell r="AG63">
            <v>0</v>
          </cell>
          <cell r="AH63">
            <v>0</v>
          </cell>
          <cell r="AI63">
            <v>0</v>
          </cell>
          <cell r="AJ63">
            <v>0</v>
          </cell>
          <cell r="AK63">
            <v>0</v>
          </cell>
          <cell r="AP63">
            <v>0</v>
          </cell>
          <cell r="AQ63">
            <v>0</v>
          </cell>
        </row>
        <row r="64">
          <cell r="B64" t="str">
            <v>Total expenses incl. allocations</v>
          </cell>
          <cell r="C64">
            <v>-668</v>
          </cell>
          <cell r="D64">
            <v>-725</v>
          </cell>
          <cell r="E64">
            <v>-686</v>
          </cell>
          <cell r="F64">
            <v>-711</v>
          </cell>
          <cell r="G64">
            <v>-718</v>
          </cell>
          <cell r="T64" t="str">
            <v>Total expenses incl. allocations</v>
          </cell>
          <cell r="X64">
            <v>1</v>
          </cell>
          <cell r="Y64">
            <v>1</v>
          </cell>
          <cell r="Z64">
            <v>0</v>
          </cell>
          <cell r="AA64">
            <v>2</v>
          </cell>
          <cell r="AB64">
            <v>1</v>
          </cell>
          <cell r="AC64">
            <v>0</v>
          </cell>
          <cell r="AD64">
            <v>0</v>
          </cell>
          <cell r="AE64">
            <v>0</v>
          </cell>
          <cell r="AF64">
            <v>0</v>
          </cell>
          <cell r="AG64">
            <v>0</v>
          </cell>
          <cell r="AH64">
            <v>0</v>
          </cell>
          <cell r="AI64">
            <v>0</v>
          </cell>
          <cell r="AJ64">
            <v>0</v>
          </cell>
          <cell r="AK64">
            <v>0</v>
          </cell>
          <cell r="AP64">
            <v>0</v>
          </cell>
          <cell r="AQ64">
            <v>0</v>
          </cell>
        </row>
        <row r="65">
          <cell r="B65" t="str">
            <v>Profit before loan losses</v>
          </cell>
          <cell r="C65">
            <v>682</v>
          </cell>
          <cell r="D65">
            <v>660</v>
          </cell>
          <cell r="E65">
            <v>637</v>
          </cell>
          <cell r="F65">
            <v>607</v>
          </cell>
          <cell r="G65">
            <v>602</v>
          </cell>
          <cell r="T65" t="str">
            <v>Profit before loan losses</v>
          </cell>
          <cell r="X65">
            <v>-4</v>
          </cell>
          <cell r="Y65">
            <v>1</v>
          </cell>
          <cell r="Z65">
            <v>1</v>
          </cell>
          <cell r="AA65">
            <v>2</v>
          </cell>
          <cell r="AB65">
            <v>1</v>
          </cell>
          <cell r="AC65">
            <v>0</v>
          </cell>
          <cell r="AD65">
            <v>0</v>
          </cell>
          <cell r="AE65">
            <v>0</v>
          </cell>
          <cell r="AF65">
            <v>0</v>
          </cell>
          <cell r="AG65">
            <v>0</v>
          </cell>
          <cell r="AH65">
            <v>0</v>
          </cell>
          <cell r="AI65">
            <v>0</v>
          </cell>
          <cell r="AJ65">
            <v>0</v>
          </cell>
          <cell r="AK65">
            <v>0</v>
          </cell>
          <cell r="AP65">
            <v>0</v>
          </cell>
          <cell r="AQ65">
            <v>0</v>
          </cell>
        </row>
        <row r="66">
          <cell r="B66" t="str">
            <v>Net loan losses</v>
          </cell>
          <cell r="C66">
            <v>-90</v>
          </cell>
          <cell r="D66">
            <v>-102</v>
          </cell>
          <cell r="E66">
            <v>-86</v>
          </cell>
          <cell r="F66">
            <v>-119</v>
          </cell>
          <cell r="G66">
            <v>-124</v>
          </cell>
          <cell r="T66" t="str">
            <v>Net loan losses</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P66">
            <v>0</v>
          </cell>
          <cell r="AQ66">
            <v>0</v>
          </cell>
        </row>
        <row r="67">
          <cell r="B67" t="str">
            <v>Operating profit</v>
          </cell>
          <cell r="C67">
            <v>592</v>
          </cell>
          <cell r="D67">
            <v>558</v>
          </cell>
          <cell r="E67">
            <v>551</v>
          </cell>
          <cell r="F67">
            <v>488</v>
          </cell>
          <cell r="G67">
            <v>478</v>
          </cell>
          <cell r="T67" t="str">
            <v>Operating profit</v>
          </cell>
          <cell r="X67">
            <v>-4</v>
          </cell>
          <cell r="Y67">
            <v>1</v>
          </cell>
          <cell r="Z67">
            <v>1</v>
          </cell>
          <cell r="AA67">
            <v>2</v>
          </cell>
          <cell r="AB67">
            <v>1</v>
          </cell>
          <cell r="AC67">
            <v>0</v>
          </cell>
          <cell r="AD67">
            <v>0</v>
          </cell>
          <cell r="AE67">
            <v>0</v>
          </cell>
          <cell r="AF67">
            <v>0</v>
          </cell>
          <cell r="AG67">
            <v>0</v>
          </cell>
          <cell r="AH67">
            <v>0</v>
          </cell>
          <cell r="AI67">
            <v>0</v>
          </cell>
          <cell r="AJ67">
            <v>0</v>
          </cell>
          <cell r="AK67">
            <v>0</v>
          </cell>
          <cell r="AP67">
            <v>0</v>
          </cell>
          <cell r="AQ67">
            <v>0</v>
          </cell>
        </row>
        <row r="68">
          <cell r="B68" t="str">
            <v>Cost/income ratio, %</v>
          </cell>
          <cell r="C68">
            <v>49.5</v>
          </cell>
          <cell r="D68">
            <v>52.3</v>
          </cell>
          <cell r="E68">
            <v>51.9</v>
          </cell>
          <cell r="F68">
            <v>53.9</v>
          </cell>
          <cell r="G68">
            <v>54.4</v>
          </cell>
          <cell r="T68" t="str">
            <v>Cost/income ratio, %</v>
          </cell>
          <cell r="X68">
            <v>0.10000000000000142</v>
          </cell>
          <cell r="Y68">
            <v>0</v>
          </cell>
          <cell r="Z68">
            <v>-0.10000000000000142</v>
          </cell>
          <cell r="AA68">
            <v>-0.10000000000000142</v>
          </cell>
          <cell r="AB68">
            <v>-0.10000000000000142</v>
          </cell>
          <cell r="AC68">
            <v>0</v>
          </cell>
        </row>
        <row r="69">
          <cell r="B69" t="str">
            <v>ROCAR, %</v>
          </cell>
          <cell r="T69" t="str">
            <v>RAROCAR, %</v>
          </cell>
          <cell r="X69">
            <v>15.2</v>
          </cell>
          <cell r="Y69">
            <v>14.6</v>
          </cell>
          <cell r="Z69">
            <v>14.4</v>
          </cell>
          <cell r="AA69">
            <v>13</v>
          </cell>
          <cell r="AB69">
            <v>12.6</v>
          </cell>
          <cell r="AC69">
            <v>0</v>
          </cell>
        </row>
        <row r="70">
          <cell r="B70" t="str">
            <v>RAROCAR, %</v>
          </cell>
          <cell r="C70">
            <v>15.6</v>
          </cell>
          <cell r="D70">
            <v>15.3</v>
          </cell>
          <cell r="E70">
            <v>14.8</v>
          </cell>
          <cell r="F70">
            <v>14.2</v>
          </cell>
          <cell r="G70">
            <v>13.9</v>
          </cell>
          <cell r="T70" t="str">
            <v>RAROCAR, %</v>
          </cell>
          <cell r="X70">
            <v>-9.9999999999999645E-2</v>
          </cell>
          <cell r="Y70">
            <v>0</v>
          </cell>
          <cell r="Z70">
            <v>0</v>
          </cell>
          <cell r="AA70">
            <v>0</v>
          </cell>
          <cell r="AB70">
            <v>0</v>
          </cell>
          <cell r="AC70">
            <v>0</v>
          </cell>
        </row>
        <row r="71">
          <cell r="B71" t="str">
            <v>Economic capital (EC)</v>
          </cell>
          <cell r="C71">
            <v>12146</v>
          </cell>
          <cell r="D71">
            <v>11434</v>
          </cell>
          <cell r="E71">
            <v>11844</v>
          </cell>
          <cell r="F71">
            <v>11335</v>
          </cell>
          <cell r="G71">
            <v>11558</v>
          </cell>
          <cell r="T71" t="str">
            <v>Economic capital (EC)</v>
          </cell>
          <cell r="X71">
            <v>-34</v>
          </cell>
          <cell r="Y71">
            <v>1</v>
          </cell>
          <cell r="Z71">
            <v>6</v>
          </cell>
          <cell r="AA71">
            <v>5</v>
          </cell>
          <cell r="AB71">
            <v>3</v>
          </cell>
          <cell r="AC71">
            <v>0</v>
          </cell>
          <cell r="AD71">
            <v>0</v>
          </cell>
          <cell r="AE71">
            <v>0</v>
          </cell>
          <cell r="AF71">
            <v>0</v>
          </cell>
          <cell r="AG71">
            <v>0</v>
          </cell>
          <cell r="AH71">
            <v>0</v>
          </cell>
          <cell r="AI71">
            <v>0</v>
          </cell>
          <cell r="AJ71">
            <v>0</v>
          </cell>
          <cell r="AK71">
            <v>0</v>
          </cell>
          <cell r="AP71">
            <v>0</v>
          </cell>
          <cell r="AQ71">
            <v>69</v>
          </cell>
        </row>
        <row r="72">
          <cell r="B72" t="str">
            <v>Risk exposure amount (REA)</v>
          </cell>
          <cell r="C72">
            <v>72303</v>
          </cell>
          <cell r="D72">
            <v>70003</v>
          </cell>
          <cell r="E72">
            <v>73656</v>
          </cell>
          <cell r="F72">
            <v>72428</v>
          </cell>
          <cell r="G72">
            <v>74712</v>
          </cell>
          <cell r="T72" t="str">
            <v>Risk exposure amount (REA)</v>
          </cell>
          <cell r="X72">
            <v>0</v>
          </cell>
          <cell r="Y72">
            <v>0</v>
          </cell>
          <cell r="Z72">
            <v>0</v>
          </cell>
          <cell r="AA72">
            <v>0</v>
          </cell>
          <cell r="AB72">
            <v>0</v>
          </cell>
          <cell r="AC72">
            <v>0</v>
          </cell>
          <cell r="AP72">
            <v>0</v>
          </cell>
          <cell r="AQ72">
            <v>2</v>
          </cell>
        </row>
        <row r="73">
          <cell r="B73" t="str">
            <v>Number of employees (FTEs)</v>
          </cell>
          <cell r="C73">
            <v>16573</v>
          </cell>
          <cell r="D73">
            <v>16694</v>
          </cell>
          <cell r="E73">
            <v>16817</v>
          </cell>
          <cell r="F73">
            <v>17057</v>
          </cell>
          <cell r="G73">
            <v>17225</v>
          </cell>
          <cell r="T73" t="str">
            <v>Number of employees (FTEs)</v>
          </cell>
          <cell r="X73">
            <v>-2</v>
          </cell>
          <cell r="Y73">
            <v>-38</v>
          </cell>
          <cell r="Z73">
            <v>-43</v>
          </cell>
          <cell r="AA73">
            <v>-47</v>
          </cell>
          <cell r="AB73">
            <v>-49</v>
          </cell>
          <cell r="AC73">
            <v>0</v>
          </cell>
          <cell r="AD73">
            <v>0</v>
          </cell>
          <cell r="AE73">
            <v>0</v>
          </cell>
          <cell r="AF73">
            <v>0</v>
          </cell>
          <cell r="AG73">
            <v>0</v>
          </cell>
          <cell r="AH73">
            <v>0</v>
          </cell>
          <cell r="AI73">
            <v>0</v>
          </cell>
          <cell r="AJ73">
            <v>0</v>
          </cell>
          <cell r="AK73">
            <v>0</v>
          </cell>
          <cell r="AP73">
            <v>-147</v>
          </cell>
          <cell r="AQ73">
            <v>-38</v>
          </cell>
        </row>
        <row r="74">
          <cell r="B74" t="str">
            <v>Volumes, EURbn:</v>
          </cell>
          <cell r="T74" t="str">
            <v>Volumes, EURbn:</v>
          </cell>
          <cell r="X74">
            <v>0</v>
          </cell>
          <cell r="Y74">
            <v>0</v>
          </cell>
          <cell r="Z74">
            <v>0</v>
          </cell>
          <cell r="AA74">
            <v>0</v>
          </cell>
          <cell r="AB74">
            <v>0</v>
          </cell>
          <cell r="AC74">
            <v>0</v>
          </cell>
        </row>
        <row r="75">
          <cell r="B75" t="str">
            <v>Lending to corporates</v>
          </cell>
          <cell r="C75">
            <v>80.599999999999994</v>
          </cell>
          <cell r="D75">
            <v>81</v>
          </cell>
          <cell r="E75">
            <v>82.9</v>
          </cell>
          <cell r="F75">
            <v>82</v>
          </cell>
          <cell r="G75">
            <v>82.199999999999989</v>
          </cell>
          <cell r="T75" t="str">
            <v>Lending to corporates</v>
          </cell>
          <cell r="X75">
            <v>0.80000000000001137</v>
          </cell>
          <cell r="Y75">
            <v>0</v>
          </cell>
          <cell r="Z75">
            <v>-9.9999999999994316E-2</v>
          </cell>
          <cell r="AA75">
            <v>-0.5</v>
          </cell>
          <cell r="AB75">
            <v>-0.30000000000001137</v>
          </cell>
          <cell r="AC75">
            <v>0</v>
          </cell>
          <cell r="AD75">
            <v>0</v>
          </cell>
          <cell r="AE75">
            <v>-0.10000000000002274</v>
          </cell>
          <cell r="AF75">
            <v>-9.9999999999994316E-2</v>
          </cell>
          <cell r="AG75">
            <v>-0.10000000000002274</v>
          </cell>
          <cell r="AH75">
            <v>0.20000000000000284</v>
          </cell>
          <cell r="AI75">
            <v>-9.9999999999980105E-2</v>
          </cell>
          <cell r="AJ75">
            <v>0</v>
          </cell>
          <cell r="AK75">
            <v>0</v>
          </cell>
          <cell r="AP75">
            <v>0</v>
          </cell>
          <cell r="AQ75">
            <v>0.20000000000000284</v>
          </cell>
        </row>
        <row r="76">
          <cell r="B76" t="str">
            <v>Household mortgage lending</v>
          </cell>
          <cell r="C76">
            <v>128</v>
          </cell>
          <cell r="D76">
            <v>125.6</v>
          </cell>
          <cell r="E76">
            <v>127.9</v>
          </cell>
          <cell r="F76">
            <v>125.6</v>
          </cell>
          <cell r="G76">
            <v>125.4</v>
          </cell>
          <cell r="T76" t="str">
            <v>Household mortgage lending</v>
          </cell>
          <cell r="X76">
            <v>-0.29999999999999716</v>
          </cell>
          <cell r="Y76">
            <v>0.20000000000000284</v>
          </cell>
          <cell r="Z76">
            <v>0</v>
          </cell>
          <cell r="AA76">
            <v>0.20000000000000284</v>
          </cell>
          <cell r="AB76">
            <v>0.19999999999998863</v>
          </cell>
          <cell r="AC76">
            <v>0</v>
          </cell>
          <cell r="AD76">
            <v>0</v>
          </cell>
          <cell r="AE76">
            <v>9.9999999999994316E-2</v>
          </cell>
          <cell r="AF76">
            <v>0</v>
          </cell>
          <cell r="AG76">
            <v>0</v>
          </cell>
          <cell r="AH76">
            <v>0</v>
          </cell>
          <cell r="AI76">
            <v>0</v>
          </cell>
          <cell r="AJ76">
            <v>0</v>
          </cell>
          <cell r="AK76">
            <v>0</v>
          </cell>
          <cell r="AP76">
            <v>0</v>
          </cell>
          <cell r="AQ76">
            <v>0</v>
          </cell>
        </row>
        <row r="77">
          <cell r="B77" t="str">
            <v>Consumer lending</v>
          </cell>
          <cell r="C77">
            <v>23.800000000000011</v>
          </cell>
          <cell r="D77">
            <v>24</v>
          </cell>
          <cell r="E77">
            <v>24.599999999999994</v>
          </cell>
          <cell r="F77">
            <v>24.300000000000011</v>
          </cell>
          <cell r="G77">
            <v>24.599999999999994</v>
          </cell>
          <cell r="T77" t="str">
            <v>Consumer lending</v>
          </cell>
          <cell r="X77">
            <v>-0.10000000000000853</v>
          </cell>
          <cell r="Y77">
            <v>-0.10000000000000853</v>
          </cell>
          <cell r="Z77">
            <v>0</v>
          </cell>
          <cell r="AA77">
            <v>0.20000000000000284</v>
          </cell>
          <cell r="AB77">
            <v>0.10000000000002274</v>
          </cell>
          <cell r="AC77">
            <v>0</v>
          </cell>
          <cell r="AD77">
            <v>0.10000000000001208</v>
          </cell>
          <cell r="AE77">
            <v>0</v>
          </cell>
          <cell r="AF77">
            <v>0</v>
          </cell>
          <cell r="AG77">
            <v>0</v>
          </cell>
          <cell r="AH77">
            <v>0</v>
          </cell>
          <cell r="AI77">
            <v>-0.30000000000002203</v>
          </cell>
          <cell r="AJ77">
            <v>0</v>
          </cell>
          <cell r="AK77">
            <v>0</v>
          </cell>
          <cell r="AP77">
            <v>7.9000000000000128</v>
          </cell>
          <cell r="AQ77">
            <v>7.8999999999999773</v>
          </cell>
        </row>
        <row r="78">
          <cell r="B78" t="str">
            <v>Total lending</v>
          </cell>
          <cell r="C78">
            <v>232.4</v>
          </cell>
          <cell r="D78">
            <v>230.6</v>
          </cell>
          <cell r="E78">
            <v>235.4</v>
          </cell>
          <cell r="F78">
            <v>231.9</v>
          </cell>
          <cell r="G78">
            <v>232.2</v>
          </cell>
          <cell r="T78" t="str">
            <v>Total lending</v>
          </cell>
          <cell r="X78">
            <v>0.40000000000000568</v>
          </cell>
          <cell r="Y78">
            <v>9.9999999999994316E-2</v>
          </cell>
          <cell r="Z78">
            <v>-9.9999999999994316E-2</v>
          </cell>
          <cell r="AA78">
            <v>-9.9999999999994316E-2</v>
          </cell>
          <cell r="AB78">
            <v>0</v>
          </cell>
          <cell r="AC78">
            <v>0</v>
          </cell>
          <cell r="AD78">
            <v>9.9999999999994316E-2</v>
          </cell>
          <cell r="AE78">
            <v>0</v>
          </cell>
          <cell r="AF78">
            <v>-9.9999999999994316E-2</v>
          </cell>
          <cell r="AG78">
            <v>-0.10000000000002274</v>
          </cell>
          <cell r="AH78">
            <v>9.9999999999994316E-2</v>
          </cell>
          <cell r="AI78">
            <v>0</v>
          </cell>
          <cell r="AJ78">
            <v>0</v>
          </cell>
          <cell r="AK78">
            <v>0</v>
          </cell>
          <cell r="AP78">
            <v>-5.3000000000000114</v>
          </cell>
          <cell r="AQ78">
            <v>-5.4000000000000057</v>
          </cell>
        </row>
        <row r="79">
          <cell r="B79" t="str">
            <v>Corporate deposits</v>
          </cell>
          <cell r="C79">
            <v>44.3</v>
          </cell>
          <cell r="D79">
            <v>44.900000000000006</v>
          </cell>
          <cell r="E79">
            <v>45.400000000000006</v>
          </cell>
          <cell r="F79">
            <v>46.7</v>
          </cell>
          <cell r="G79">
            <v>44</v>
          </cell>
          <cell r="T79" t="str">
            <v>Corporate deposits</v>
          </cell>
          <cell r="X79">
            <v>-9.9999999999994316E-2</v>
          </cell>
          <cell r="Y79">
            <v>-9.9999999999994316E-2</v>
          </cell>
          <cell r="Z79">
            <v>-0.10000000000000853</v>
          </cell>
          <cell r="AA79">
            <v>-0.20000000000000284</v>
          </cell>
          <cell r="AB79">
            <v>-0.19999999999998863</v>
          </cell>
          <cell r="AC79">
            <v>0</v>
          </cell>
          <cell r="AD79">
            <v>0</v>
          </cell>
          <cell r="AE79">
            <v>-9.9999999999994316E-2</v>
          </cell>
          <cell r="AF79">
            <v>-0.10000000000000853</v>
          </cell>
          <cell r="AG79">
            <v>0</v>
          </cell>
          <cell r="AH79">
            <v>0</v>
          </cell>
          <cell r="AI79">
            <v>0</v>
          </cell>
          <cell r="AJ79">
            <v>0</v>
          </cell>
          <cell r="AK79">
            <v>0</v>
          </cell>
          <cell r="AP79">
            <v>-1.4000000000000057</v>
          </cell>
          <cell r="AQ79">
            <v>-1.7999999999999972</v>
          </cell>
        </row>
        <row r="80">
          <cell r="B80" t="str">
            <v>Household deposits</v>
          </cell>
          <cell r="C80">
            <v>72.5</v>
          </cell>
          <cell r="D80">
            <v>73.3</v>
          </cell>
          <cell r="E80">
            <v>74.8</v>
          </cell>
          <cell r="F80">
            <v>75.2</v>
          </cell>
          <cell r="G80">
            <v>73.900000000000006</v>
          </cell>
          <cell r="T80" t="str">
            <v>Household deposits</v>
          </cell>
          <cell r="X80">
            <v>-0.40000000000000568</v>
          </cell>
          <cell r="Y80">
            <v>0.29999999999999716</v>
          </cell>
          <cell r="Z80">
            <v>0</v>
          </cell>
          <cell r="AA80">
            <v>0.20000000000000284</v>
          </cell>
          <cell r="AB80">
            <v>0.19999999999998863</v>
          </cell>
          <cell r="AC80">
            <v>0</v>
          </cell>
          <cell r="AD80">
            <v>0</v>
          </cell>
          <cell r="AE80">
            <v>0</v>
          </cell>
          <cell r="AF80">
            <v>0</v>
          </cell>
          <cell r="AG80">
            <v>0</v>
          </cell>
          <cell r="AH80">
            <v>-9.9999999999994316E-2</v>
          </cell>
          <cell r="AI80">
            <v>0</v>
          </cell>
          <cell r="AJ80">
            <v>0</v>
          </cell>
          <cell r="AK80">
            <v>0</v>
          </cell>
          <cell r="AP80" t="e">
            <v>#REF!</v>
          </cell>
          <cell r="AQ80" t="e">
            <v>#REF!</v>
          </cell>
        </row>
        <row r="81">
          <cell r="B81" t="str">
            <v>Total deposits</v>
          </cell>
          <cell r="C81">
            <v>116.8</v>
          </cell>
          <cell r="D81">
            <v>118.2</v>
          </cell>
          <cell r="E81">
            <v>120.2</v>
          </cell>
          <cell r="F81">
            <v>121.9</v>
          </cell>
          <cell r="G81">
            <v>117.9</v>
          </cell>
          <cell r="T81" t="str">
            <v>Total deposits</v>
          </cell>
          <cell r="X81">
            <v>-0.5</v>
          </cell>
          <cell r="Y81">
            <v>0.20000000000000284</v>
          </cell>
          <cell r="Z81">
            <v>-0.10000000000000853</v>
          </cell>
          <cell r="AA81">
            <v>0</v>
          </cell>
          <cell r="AB81">
            <v>0</v>
          </cell>
          <cell r="AC81">
            <v>0</v>
          </cell>
          <cell r="AD81">
            <v>0</v>
          </cell>
          <cell r="AE81">
            <v>-9.9999999999980105E-2</v>
          </cell>
          <cell r="AF81">
            <v>-0.10000000000000853</v>
          </cell>
          <cell r="AG81">
            <v>0</v>
          </cell>
          <cell r="AH81">
            <v>-0.10000000000000853</v>
          </cell>
          <cell r="AI81">
            <v>0</v>
          </cell>
          <cell r="AJ81">
            <v>0</v>
          </cell>
          <cell r="AK81">
            <v>0</v>
          </cell>
          <cell r="AP81">
            <v>-4</v>
          </cell>
          <cell r="AQ81">
            <v>-3.9000000000000057</v>
          </cell>
        </row>
      </sheetData>
      <sheetData sheetId="9">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15</v>
          </cell>
        </row>
        <row r="2">
          <cell r="B2" t="str">
            <v>Banking Denmark</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row>
        <row r="4">
          <cell r="A4" t="str">
            <v>Net interest income</v>
          </cell>
          <cell r="B4" t="str">
            <v>Net interest income</v>
          </cell>
          <cell r="C4">
            <v>279</v>
          </cell>
          <cell r="D4">
            <v>282</v>
          </cell>
          <cell r="E4">
            <v>303</v>
          </cell>
          <cell r="F4">
            <v>309</v>
          </cell>
          <cell r="G4">
            <v>311</v>
          </cell>
          <cell r="H4">
            <v>310</v>
          </cell>
          <cell r="K4">
            <v>-1.0638297872340425E-2</v>
          </cell>
          <cell r="L4">
            <v>-0.10289389067524116</v>
          </cell>
          <cell r="M4">
            <v>561</v>
          </cell>
          <cell r="N4">
            <v>621</v>
          </cell>
          <cell r="O4">
            <v>-9.6618357487922704E-2</v>
          </cell>
        </row>
        <row r="5">
          <cell r="A5" t="str">
            <v>Net fee and commission income</v>
          </cell>
          <cell r="B5" t="str">
            <v>Net fee and commission income</v>
          </cell>
          <cell r="C5">
            <v>59</v>
          </cell>
          <cell r="D5">
            <v>62</v>
          </cell>
          <cell r="E5">
            <v>47</v>
          </cell>
          <cell r="F5">
            <v>46</v>
          </cell>
          <cell r="G5">
            <v>37</v>
          </cell>
          <cell r="H5">
            <v>45</v>
          </cell>
          <cell r="K5">
            <v>-4.8387096774193547E-2</v>
          </cell>
          <cell r="L5">
            <v>0.59459459459459463</v>
          </cell>
          <cell r="M5">
            <v>121</v>
          </cell>
          <cell r="N5">
            <v>82</v>
          </cell>
          <cell r="O5">
            <v>0.47560975609756095</v>
          </cell>
        </row>
        <row r="6">
          <cell r="A6" t="str">
            <v>Net result from items at fair value</v>
          </cell>
          <cell r="B6" t="str">
            <v>Net result from items at fair value</v>
          </cell>
          <cell r="C6">
            <v>-2</v>
          </cell>
          <cell r="D6">
            <v>45</v>
          </cell>
          <cell r="E6">
            <v>28</v>
          </cell>
          <cell r="F6">
            <v>14</v>
          </cell>
          <cell r="G6">
            <v>22</v>
          </cell>
          <cell r="H6">
            <v>35</v>
          </cell>
          <cell r="K6"/>
          <cell r="L6"/>
          <cell r="M6">
            <v>43</v>
          </cell>
          <cell r="N6">
            <v>57</v>
          </cell>
          <cell r="O6">
            <v>-0.24561403508771928</v>
          </cell>
        </row>
        <row r="7">
          <cell r="A7" t="str">
            <v>Equity method &amp; other income</v>
          </cell>
          <cell r="B7" t="str">
            <v>Equity method &amp; other income</v>
          </cell>
          <cell r="C7">
            <v>3</v>
          </cell>
          <cell r="D7">
            <v>3</v>
          </cell>
          <cell r="E7">
            <v>2</v>
          </cell>
          <cell r="F7">
            <v>1</v>
          </cell>
          <cell r="G7">
            <v>1</v>
          </cell>
          <cell r="H7">
            <v>-2</v>
          </cell>
          <cell r="K7">
            <v>0</v>
          </cell>
          <cell r="L7">
            <v>2</v>
          </cell>
          <cell r="M7">
            <v>6</v>
          </cell>
          <cell r="N7">
            <v>-1</v>
          </cell>
          <cell r="O7"/>
        </row>
        <row r="8">
          <cell r="A8" t="str">
            <v>Total income incl. allocations</v>
          </cell>
          <cell r="B8" t="str">
            <v>Total income incl. allocations</v>
          </cell>
          <cell r="C8">
            <v>339</v>
          </cell>
          <cell r="D8">
            <v>392</v>
          </cell>
          <cell r="E8">
            <v>380</v>
          </cell>
          <cell r="F8">
            <v>370</v>
          </cell>
          <cell r="G8">
            <v>371</v>
          </cell>
          <cell r="H8">
            <v>388</v>
          </cell>
          <cell r="K8">
            <v>-0.13520408163265307</v>
          </cell>
          <cell r="L8">
            <v>-8.6253369272237201E-2</v>
          </cell>
          <cell r="M8">
            <v>731</v>
          </cell>
          <cell r="N8">
            <v>759</v>
          </cell>
          <cell r="O8">
            <v>-3.689064558629776E-2</v>
          </cell>
        </row>
        <row r="9">
          <cell r="A9" t="str">
            <v>Staff costs</v>
          </cell>
          <cell r="B9" t="str">
            <v>Staff costs</v>
          </cell>
          <cell r="C9">
            <v>-70</v>
          </cell>
          <cell r="D9">
            <v>-73</v>
          </cell>
          <cell r="E9">
            <v>-78</v>
          </cell>
          <cell r="F9">
            <v>-74</v>
          </cell>
          <cell r="G9">
            <v>-72</v>
          </cell>
          <cell r="H9">
            <v>-74</v>
          </cell>
          <cell r="K9">
            <v>-4.1095890410958902E-2</v>
          </cell>
          <cell r="L9">
            <v>-2.7777777777777776E-2</v>
          </cell>
          <cell r="M9">
            <v>-143</v>
          </cell>
          <cell r="N9">
            <v>-146</v>
          </cell>
          <cell r="O9">
            <v>-2.0547945205479451E-2</v>
          </cell>
        </row>
        <row r="10">
          <cell r="A10" t="str">
            <v>Other exp, excl depriciations</v>
          </cell>
          <cell r="B10" t="str">
            <v>Other exp. excl. depreciations</v>
          </cell>
          <cell r="C10">
            <v>-113</v>
          </cell>
          <cell r="D10">
            <v>-115</v>
          </cell>
          <cell r="E10">
            <v>-124</v>
          </cell>
          <cell r="F10">
            <v>-121</v>
          </cell>
          <cell r="G10">
            <v>-123</v>
          </cell>
          <cell r="H10">
            <v>-126</v>
          </cell>
          <cell r="K10">
            <v>-1.7391304347826087E-2</v>
          </cell>
          <cell r="L10">
            <v>-8.1300813008130079E-2</v>
          </cell>
          <cell r="M10">
            <v>-228</v>
          </cell>
          <cell r="N10">
            <v>-249</v>
          </cell>
          <cell r="O10">
            <v>-8.4337349397590355E-2</v>
          </cell>
        </row>
        <row r="11">
          <cell r="A11" t="str">
            <v>Total expenses incl. allocations</v>
          </cell>
          <cell r="B11" t="str">
            <v>Total expenses incl. allocations</v>
          </cell>
          <cell r="C11">
            <v>-187</v>
          </cell>
          <cell r="D11">
            <v>-191</v>
          </cell>
          <cell r="E11">
            <v>-206</v>
          </cell>
          <cell r="F11">
            <v>-198</v>
          </cell>
          <cell r="G11">
            <v>-199</v>
          </cell>
          <cell r="H11">
            <v>-204</v>
          </cell>
          <cell r="K11">
            <v>-2.0942408376963352E-2</v>
          </cell>
          <cell r="L11">
            <v>-6.030150753768844E-2</v>
          </cell>
          <cell r="M11">
            <v>-378</v>
          </cell>
          <cell r="N11">
            <v>-403</v>
          </cell>
          <cell r="O11">
            <v>-6.2034739454094295E-2</v>
          </cell>
        </row>
        <row r="12">
          <cell r="A12" t="str">
            <v>Profit before loan losses</v>
          </cell>
          <cell r="B12" t="str">
            <v>Profit before loan losses</v>
          </cell>
          <cell r="C12">
            <v>152</v>
          </cell>
          <cell r="D12">
            <v>201</v>
          </cell>
          <cell r="E12">
            <v>174</v>
          </cell>
          <cell r="F12">
            <v>172</v>
          </cell>
          <cell r="G12">
            <v>172</v>
          </cell>
          <cell r="H12">
            <v>184</v>
          </cell>
          <cell r="K12">
            <v>-0.24378109452736318</v>
          </cell>
          <cell r="L12">
            <v>-0.11627906976744186</v>
          </cell>
          <cell r="M12">
            <v>353</v>
          </cell>
          <cell r="N12">
            <v>356</v>
          </cell>
          <cell r="O12">
            <v>-8.4269662921348312E-3</v>
          </cell>
        </row>
        <row r="13">
          <cell r="A13" t="str">
            <v>Net loan losses</v>
          </cell>
          <cell r="B13" t="str">
            <v>Net loan losses</v>
          </cell>
          <cell r="C13">
            <v>-40</v>
          </cell>
          <cell r="D13">
            <v>-44</v>
          </cell>
          <cell r="E13">
            <v>-52</v>
          </cell>
          <cell r="F13">
            <v>-44</v>
          </cell>
          <cell r="G13">
            <v>-59</v>
          </cell>
          <cell r="H13">
            <v>-67</v>
          </cell>
          <cell r="K13">
            <v>-9.0909090909090912E-2</v>
          </cell>
          <cell r="L13">
            <v>-0.32203389830508472</v>
          </cell>
          <cell r="M13">
            <v>-84</v>
          </cell>
          <cell r="N13">
            <v>-126</v>
          </cell>
          <cell r="O13">
            <v>-0.33333333333333331</v>
          </cell>
        </row>
        <row r="14">
          <cell r="A14" t="str">
            <v>Operating profit</v>
          </cell>
          <cell r="B14" t="str">
            <v>Operating profit</v>
          </cell>
          <cell r="C14">
            <v>112</v>
          </cell>
          <cell r="D14">
            <v>157</v>
          </cell>
          <cell r="E14">
            <v>122</v>
          </cell>
          <cell r="F14">
            <v>128</v>
          </cell>
          <cell r="G14">
            <v>113</v>
          </cell>
          <cell r="H14">
            <v>117</v>
          </cell>
          <cell r="K14">
            <v>-0.28662420382165604</v>
          </cell>
          <cell r="L14">
            <v>-8.8495575221238937E-3</v>
          </cell>
          <cell r="M14">
            <v>269</v>
          </cell>
          <cell r="N14">
            <v>230</v>
          </cell>
          <cell r="O14">
            <v>0.16956521739130434</v>
          </cell>
        </row>
        <row r="15">
          <cell r="A15" t="str">
            <v>Cost/income ratio, %</v>
          </cell>
          <cell r="B15" t="str">
            <v>Cost/income ratio, %</v>
          </cell>
          <cell r="C15">
            <v>55.2</v>
          </cell>
          <cell r="D15">
            <v>48.7</v>
          </cell>
          <cell r="E15">
            <v>54.2</v>
          </cell>
          <cell r="F15">
            <v>53.5</v>
          </cell>
          <cell r="G15">
            <v>53.6</v>
          </cell>
          <cell r="H15">
            <v>52.6</v>
          </cell>
          <cell r="M15">
            <v>51.7</v>
          </cell>
          <cell r="N15">
            <v>53.1</v>
          </cell>
        </row>
        <row r="16">
          <cell r="A16" t="str">
            <v>RAROCAR, %</v>
          </cell>
          <cell r="B16" t="str">
            <v>ROCAR, %</v>
          </cell>
          <cell r="C16">
            <v>9.8000000000000007</v>
          </cell>
          <cell r="D16">
            <v>13.5</v>
          </cell>
          <cell r="E16">
            <v>10.8</v>
          </cell>
          <cell r="F16">
            <v>11</v>
          </cell>
          <cell r="G16">
            <v>9.6</v>
          </cell>
          <cell r="H16">
            <v>10.3</v>
          </cell>
          <cell r="M16">
            <v>11.7</v>
          </cell>
          <cell r="N16">
            <v>10</v>
          </cell>
        </row>
        <row r="17">
          <cell r="A17" t="str">
            <v>RAROCAR, %</v>
          </cell>
          <cell r="B17" t="str">
            <v>RAROCAR, %</v>
          </cell>
          <cell r="C17">
            <v>10.5</v>
          </cell>
          <cell r="D17">
            <v>14.5</v>
          </cell>
          <cell r="E17">
            <v>12.5</v>
          </cell>
          <cell r="F17">
            <v>12.1</v>
          </cell>
          <cell r="G17">
            <v>11.8</v>
          </cell>
          <cell r="H17">
            <v>13.4</v>
          </cell>
          <cell r="M17">
            <v>12.6</v>
          </cell>
          <cell r="N17">
            <v>12.7</v>
          </cell>
        </row>
        <row r="18">
          <cell r="A18" t="str">
            <v>Economic capital (EC)</v>
          </cell>
          <cell r="B18" t="str">
            <v>Economic capital (EC)</v>
          </cell>
          <cell r="C18">
            <v>3413</v>
          </cell>
          <cell r="D18">
            <v>3584</v>
          </cell>
          <cell r="E18">
            <v>3454</v>
          </cell>
          <cell r="F18">
            <v>3462</v>
          </cell>
          <cell r="G18">
            <v>3551</v>
          </cell>
          <cell r="H18">
            <v>3606</v>
          </cell>
          <cell r="K18">
            <v>-4.7712053571428568E-2</v>
          </cell>
          <cell r="L18">
            <v>-3.8862292312024781E-2</v>
          </cell>
          <cell r="M18">
            <v>3413</v>
          </cell>
          <cell r="N18">
            <v>3551</v>
          </cell>
          <cell r="O18">
            <v>-3.8862292312024781E-2</v>
          </cell>
        </row>
        <row r="19">
          <cell r="A19" t="str">
            <v>Risk-weighted assets (RWA)</v>
          </cell>
          <cell r="B19" t="str">
            <v>Risk exposure amount (REA)</v>
          </cell>
          <cell r="C19">
            <v>23650</v>
          </cell>
          <cell r="D19">
            <v>25145</v>
          </cell>
          <cell r="E19">
            <v>24081</v>
          </cell>
          <cell r="F19">
            <v>24313</v>
          </cell>
          <cell r="G19">
            <v>24460</v>
          </cell>
          <cell r="H19">
            <v>24932</v>
          </cell>
          <cell r="K19">
            <v>-5.9455160071584807E-2</v>
          </cell>
          <cell r="L19">
            <v>-3.311529026982829E-2</v>
          </cell>
          <cell r="M19">
            <v>23650</v>
          </cell>
          <cell r="N19">
            <v>24460</v>
          </cell>
          <cell r="O19">
            <v>-3.311529026982829E-2</v>
          </cell>
        </row>
        <row r="20">
          <cell r="A20" t="str">
            <v>Number of employees (FTEs)</v>
          </cell>
          <cell r="B20" t="str">
            <v>Number of employees (FTEs)</v>
          </cell>
          <cell r="C20">
            <v>3209</v>
          </cell>
          <cell r="D20">
            <v>3155</v>
          </cell>
          <cell r="E20">
            <v>3253</v>
          </cell>
          <cell r="F20">
            <v>3286</v>
          </cell>
          <cell r="G20">
            <v>3351</v>
          </cell>
          <cell r="H20">
            <v>3367</v>
          </cell>
          <cell r="K20">
            <v>1.711568938193344E-2</v>
          </cell>
          <cell r="L20">
            <v>-4.2375410325276038E-2</v>
          </cell>
          <cell r="M20">
            <v>3209</v>
          </cell>
          <cell r="N20">
            <v>3351</v>
          </cell>
          <cell r="O20">
            <v>-4.2375410325276038E-2</v>
          </cell>
        </row>
        <row r="21">
          <cell r="A21" t="str">
            <v>Volumes, EURbn:</v>
          </cell>
          <cell r="B21" t="str">
            <v>Volumes, EURbn:</v>
          </cell>
          <cell r="K21"/>
          <cell r="L21"/>
        </row>
        <row r="22">
          <cell r="A22" t="str">
            <v>Lending to corporates</v>
          </cell>
          <cell r="B22" t="str">
            <v>Lending to corporates</v>
          </cell>
          <cell r="C22">
            <v>22.300000000000004</v>
          </cell>
          <cell r="D22">
            <v>22.099999999999994</v>
          </cell>
          <cell r="E22">
            <v>22.299999999999997</v>
          </cell>
          <cell r="F22">
            <v>21.700000000000003</v>
          </cell>
          <cell r="G22">
            <v>21.799999999999997</v>
          </cell>
          <cell r="H22">
            <v>21.400000000000006</v>
          </cell>
          <cell r="K22">
            <v>9.0497737556565604E-3</v>
          </cell>
          <cell r="L22">
            <v>2.2935779816514089E-2</v>
          </cell>
          <cell r="M22">
            <v>22.300000000000004</v>
          </cell>
          <cell r="N22">
            <v>21.799999999999997</v>
          </cell>
          <cell r="O22">
            <v>2.2935779816514089E-2</v>
          </cell>
        </row>
        <row r="23">
          <cell r="A23" t="str">
            <v>Household mortgage lending</v>
          </cell>
          <cell r="B23" t="str">
            <v>Household mortgage lending</v>
          </cell>
          <cell r="C23">
            <v>32</v>
          </cell>
          <cell r="D23">
            <v>31.7</v>
          </cell>
          <cell r="E23">
            <v>32.200000000000003</v>
          </cell>
          <cell r="F23">
            <v>31.7</v>
          </cell>
          <cell r="G23">
            <v>31.8</v>
          </cell>
          <cell r="H23">
            <v>31.6</v>
          </cell>
          <cell r="K23">
            <v>9.4637223974763634E-3</v>
          </cell>
          <cell r="L23">
            <v>6.2893081761006067E-3</v>
          </cell>
          <cell r="M23">
            <v>32</v>
          </cell>
          <cell r="N23">
            <v>31.8</v>
          </cell>
          <cell r="O23">
            <v>6.2893081761006067E-3</v>
          </cell>
        </row>
        <row r="24">
          <cell r="A24" t="str">
            <v>Consumer lending</v>
          </cell>
          <cell r="B24" t="str">
            <v>Consumer lending</v>
          </cell>
          <cell r="C24">
            <v>11.399999999999999</v>
          </cell>
          <cell r="D24">
            <v>11.500000000000004</v>
          </cell>
          <cell r="E24">
            <v>11.799999999999997</v>
          </cell>
          <cell r="F24">
            <v>12.099999999999998</v>
          </cell>
          <cell r="G24">
            <v>11.999999999999996</v>
          </cell>
          <cell r="H24">
            <v>12.199999999999996</v>
          </cell>
          <cell r="K24">
            <v>-8.6956521739134738E-3</v>
          </cell>
          <cell r="L24">
            <v>-4.9999999999999836E-2</v>
          </cell>
          <cell r="M24">
            <v>11.399999999999999</v>
          </cell>
          <cell r="N24">
            <v>11.999999999999996</v>
          </cell>
          <cell r="O24">
            <v>-4.9999999999999836E-2</v>
          </cell>
        </row>
        <row r="25">
          <cell r="A25" t="str">
            <v>Total lending</v>
          </cell>
          <cell r="B25" t="str">
            <v>Total lending</v>
          </cell>
          <cell r="C25">
            <v>65.7</v>
          </cell>
          <cell r="D25">
            <v>65.3</v>
          </cell>
          <cell r="E25">
            <v>66.3</v>
          </cell>
          <cell r="F25">
            <v>65.5</v>
          </cell>
          <cell r="G25">
            <v>65.599999999999994</v>
          </cell>
          <cell r="H25">
            <v>65.2</v>
          </cell>
          <cell r="K25">
            <v>6.1255742725881421E-3</v>
          </cell>
          <cell r="L25">
            <v>1.5243902439025692E-3</v>
          </cell>
          <cell r="M25">
            <v>65.7</v>
          </cell>
          <cell r="N25">
            <v>65.599999999999994</v>
          </cell>
          <cell r="O25">
            <v>1.5243902439025692E-3</v>
          </cell>
        </row>
        <row r="26">
          <cell r="A26" t="str">
            <v>Corporate deposits</v>
          </cell>
          <cell r="B26" t="str">
            <v>Corporate deposits</v>
          </cell>
          <cell r="C26">
            <v>9.0000000000000036</v>
          </cell>
          <cell r="D26">
            <v>9.5999999999999979</v>
          </cell>
          <cell r="E26">
            <v>9.2000000000000028</v>
          </cell>
          <cell r="F26">
            <v>9.7999999999999972</v>
          </cell>
          <cell r="G26">
            <v>9.8000000000000007</v>
          </cell>
          <cell r="H26">
            <v>9.1000000000000014</v>
          </cell>
          <cell r="K26">
            <v>-6.2499999999999424E-2</v>
          </cell>
          <cell r="L26">
            <v>-8.1632653061224192E-2</v>
          </cell>
          <cell r="M26">
            <v>9.0000000000000036</v>
          </cell>
          <cell r="N26">
            <v>9.8000000000000007</v>
          </cell>
          <cell r="O26">
            <v>-8.1632653061224192E-2</v>
          </cell>
        </row>
        <row r="27">
          <cell r="A27" t="str">
            <v>Household deposits</v>
          </cell>
          <cell r="B27" t="str">
            <v>Household deposits</v>
          </cell>
          <cell r="C27">
            <v>23.7</v>
          </cell>
          <cell r="D27">
            <v>22.8</v>
          </cell>
          <cell r="E27">
            <v>24</v>
          </cell>
          <cell r="F27">
            <v>23.5</v>
          </cell>
          <cell r="G27">
            <v>23.8</v>
          </cell>
          <cell r="H27">
            <v>23.4</v>
          </cell>
          <cell r="K27">
            <v>3.9473684210526251E-2</v>
          </cell>
          <cell r="L27">
            <v>-4.2016806722689672E-3</v>
          </cell>
          <cell r="M27">
            <v>23.7</v>
          </cell>
          <cell r="N27">
            <v>23.8</v>
          </cell>
          <cell r="O27">
            <v>-4.2016806722689672E-3</v>
          </cell>
        </row>
        <row r="28">
          <cell r="A28" t="str">
            <v>Total deposits</v>
          </cell>
          <cell r="B28" t="str">
            <v>Total deposits</v>
          </cell>
          <cell r="C28">
            <v>32.700000000000003</v>
          </cell>
          <cell r="D28">
            <v>32.4</v>
          </cell>
          <cell r="E28">
            <v>33.200000000000003</v>
          </cell>
          <cell r="F28">
            <v>33.299999999999997</v>
          </cell>
          <cell r="G28">
            <v>33.6</v>
          </cell>
          <cell r="H28">
            <v>32.5</v>
          </cell>
          <cell r="K28">
            <v>9.2592592592593906E-3</v>
          </cell>
          <cell r="L28">
            <v>-2.6785714285714243E-2</v>
          </cell>
          <cell r="M28">
            <v>32.700000000000003</v>
          </cell>
          <cell r="N28">
            <v>33.6</v>
          </cell>
          <cell r="O28">
            <v>-2.6785714285714243E-2</v>
          </cell>
        </row>
        <row r="29">
          <cell r="B29" t="str">
            <v>Historical numbers have been restated following organizational changes</v>
          </cell>
        </row>
      </sheetData>
      <sheetData sheetId="10">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17</v>
          </cell>
        </row>
        <row r="2">
          <cell r="B2" t="str">
            <v>Banking Finland</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row>
        <row r="4">
          <cell r="A4" t="str">
            <v>Net interest income</v>
          </cell>
          <cell r="B4" t="str">
            <v>Net interest income</v>
          </cell>
          <cell r="C4">
            <v>187</v>
          </cell>
          <cell r="D4">
            <v>188</v>
          </cell>
          <cell r="E4">
            <v>188</v>
          </cell>
          <cell r="F4">
            <v>190</v>
          </cell>
          <cell r="G4">
            <v>190</v>
          </cell>
          <cell r="H4">
            <v>184</v>
          </cell>
          <cell r="K4">
            <v>-5.3191489361702126E-3</v>
          </cell>
          <cell r="L4">
            <v>-1.5789473684210527E-2</v>
          </cell>
          <cell r="M4">
            <v>375</v>
          </cell>
          <cell r="N4">
            <v>374</v>
          </cell>
          <cell r="O4">
            <v>2.6737967914438501E-3</v>
          </cell>
        </row>
        <row r="5">
          <cell r="A5" t="str">
            <v>Net fee and commission income</v>
          </cell>
          <cell r="B5" t="str">
            <v>Net fee and commission income</v>
          </cell>
          <cell r="C5">
            <v>93</v>
          </cell>
          <cell r="D5">
            <v>92</v>
          </cell>
          <cell r="E5">
            <v>93</v>
          </cell>
          <cell r="F5">
            <v>92</v>
          </cell>
          <cell r="G5">
            <v>95</v>
          </cell>
          <cell r="H5">
            <v>93</v>
          </cell>
          <cell r="K5">
            <v>1.0869565217391304E-2</v>
          </cell>
          <cell r="L5">
            <v>-2.1052631578947368E-2</v>
          </cell>
          <cell r="M5">
            <v>185</v>
          </cell>
          <cell r="N5">
            <v>188</v>
          </cell>
          <cell r="O5">
            <v>-1.5957446808510637E-2</v>
          </cell>
        </row>
        <row r="6">
          <cell r="A6" t="str">
            <v>Net result from items at fair value</v>
          </cell>
          <cell r="B6" t="str">
            <v>Net result from items at fair value</v>
          </cell>
          <cell r="C6">
            <v>35</v>
          </cell>
          <cell r="D6">
            <v>36</v>
          </cell>
          <cell r="E6">
            <v>32</v>
          </cell>
          <cell r="F6">
            <v>25</v>
          </cell>
          <cell r="G6">
            <v>23</v>
          </cell>
          <cell r="H6">
            <v>22</v>
          </cell>
          <cell r="K6">
            <v>-2.7777777777777776E-2</v>
          </cell>
          <cell r="L6">
            <v>0.52173913043478259</v>
          </cell>
          <cell r="M6">
            <v>71</v>
          </cell>
          <cell r="N6">
            <v>45</v>
          </cell>
          <cell r="O6">
            <v>0.57777777777777772</v>
          </cell>
        </row>
        <row r="7">
          <cell r="A7" t="str">
            <v>Equity method &amp; other income</v>
          </cell>
          <cell r="B7" t="str">
            <v>Equity method &amp; other income</v>
          </cell>
          <cell r="C7">
            <v>1</v>
          </cell>
          <cell r="D7">
            <v>0</v>
          </cell>
          <cell r="E7">
            <v>1</v>
          </cell>
          <cell r="F7">
            <v>1</v>
          </cell>
          <cell r="G7">
            <v>1</v>
          </cell>
          <cell r="H7">
            <v>0</v>
          </cell>
          <cell r="K7"/>
          <cell r="L7">
            <v>0</v>
          </cell>
          <cell r="M7">
            <v>1</v>
          </cell>
          <cell r="N7">
            <v>1</v>
          </cell>
          <cell r="O7">
            <v>0</v>
          </cell>
        </row>
        <row r="8">
          <cell r="A8" t="str">
            <v>Total income incl. allocations</v>
          </cell>
          <cell r="B8" t="str">
            <v>Total income incl. allocations</v>
          </cell>
          <cell r="C8">
            <v>316</v>
          </cell>
          <cell r="D8">
            <v>316</v>
          </cell>
          <cell r="E8">
            <v>314</v>
          </cell>
          <cell r="F8">
            <v>308</v>
          </cell>
          <cell r="G8">
            <v>309</v>
          </cell>
          <cell r="H8">
            <v>299</v>
          </cell>
          <cell r="K8">
            <v>0</v>
          </cell>
          <cell r="L8">
            <v>2.2653721682847898E-2</v>
          </cell>
          <cell r="M8">
            <v>632</v>
          </cell>
          <cell r="N8">
            <v>608</v>
          </cell>
          <cell r="O8">
            <v>3.9473684210526314E-2</v>
          </cell>
        </row>
        <row r="9">
          <cell r="A9" t="str">
            <v>Staff costs</v>
          </cell>
          <cell r="B9" t="str">
            <v>Staff costs</v>
          </cell>
          <cell r="C9">
            <v>-54</v>
          </cell>
          <cell r="D9">
            <v>-55</v>
          </cell>
          <cell r="E9">
            <v>-59</v>
          </cell>
          <cell r="F9">
            <v>-54</v>
          </cell>
          <cell r="G9">
            <v>-55</v>
          </cell>
          <cell r="H9">
            <v>-57</v>
          </cell>
          <cell r="K9">
            <v>-1.8181818181818181E-2</v>
          </cell>
          <cell r="L9">
            <v>-1.8181818181818181E-2</v>
          </cell>
          <cell r="M9">
            <v>-109</v>
          </cell>
          <cell r="N9">
            <v>-112</v>
          </cell>
          <cell r="O9">
            <v>-2.6785714285714284E-2</v>
          </cell>
        </row>
        <row r="10">
          <cell r="A10" t="str">
            <v>Other exp, excl depriciations</v>
          </cell>
          <cell r="B10" t="str">
            <v>Other exp. excl. depreciations</v>
          </cell>
          <cell r="C10">
            <v>-95</v>
          </cell>
          <cell r="D10">
            <v>-94</v>
          </cell>
          <cell r="E10">
            <v>-99</v>
          </cell>
          <cell r="F10">
            <v>-97</v>
          </cell>
          <cell r="G10">
            <v>-102</v>
          </cell>
          <cell r="H10">
            <v>-100</v>
          </cell>
          <cell r="K10">
            <v>1.0638297872340425E-2</v>
          </cell>
          <cell r="L10">
            <v>-6.8627450980392163E-2</v>
          </cell>
          <cell r="M10">
            <v>-189</v>
          </cell>
          <cell r="N10">
            <v>-202</v>
          </cell>
          <cell r="O10">
            <v>-6.4356435643564358E-2</v>
          </cell>
        </row>
        <row r="11">
          <cell r="A11" t="str">
            <v>Total expenses incl. allocations</v>
          </cell>
          <cell r="B11" t="str">
            <v>Total expenses incl. allocations</v>
          </cell>
          <cell r="C11">
            <v>-152</v>
          </cell>
          <cell r="D11">
            <v>-152</v>
          </cell>
          <cell r="E11">
            <v>-161</v>
          </cell>
          <cell r="F11">
            <v>-153</v>
          </cell>
          <cell r="G11">
            <v>-159</v>
          </cell>
          <cell r="H11">
            <v>-160</v>
          </cell>
          <cell r="K11">
            <v>0</v>
          </cell>
          <cell r="L11">
            <v>-4.40251572327044E-2</v>
          </cell>
          <cell r="M11">
            <v>-304</v>
          </cell>
          <cell r="N11">
            <v>-319</v>
          </cell>
          <cell r="O11">
            <v>-4.7021943573667714E-2</v>
          </cell>
        </row>
        <row r="12">
          <cell r="A12" t="str">
            <v>Profit before loan losses</v>
          </cell>
          <cell r="B12" t="str">
            <v>Profit before loan losses</v>
          </cell>
          <cell r="C12">
            <v>164</v>
          </cell>
          <cell r="D12">
            <v>164</v>
          </cell>
          <cell r="E12">
            <v>153</v>
          </cell>
          <cell r="F12">
            <v>155</v>
          </cell>
          <cell r="G12">
            <v>150</v>
          </cell>
          <cell r="H12">
            <v>139</v>
          </cell>
          <cell r="K12">
            <v>0</v>
          </cell>
          <cell r="L12">
            <v>9.3333333333333338E-2</v>
          </cell>
          <cell r="M12">
            <v>328</v>
          </cell>
          <cell r="N12">
            <v>289</v>
          </cell>
          <cell r="O12">
            <v>0.13494809688581316</v>
          </cell>
        </row>
        <row r="13">
          <cell r="A13" t="str">
            <v>Net loan losses</v>
          </cell>
          <cell r="B13" t="str">
            <v>Net loan losses</v>
          </cell>
          <cell r="C13">
            <v>-16</v>
          </cell>
          <cell r="D13">
            <v>-20</v>
          </cell>
          <cell r="E13">
            <v>-21</v>
          </cell>
          <cell r="F13">
            <v>-24</v>
          </cell>
          <cell r="G13">
            <v>-20</v>
          </cell>
          <cell r="H13">
            <v>-7</v>
          </cell>
          <cell r="K13">
            <v>-0.2</v>
          </cell>
          <cell r="L13">
            <v>-0.2</v>
          </cell>
          <cell r="M13">
            <v>-36</v>
          </cell>
          <cell r="N13">
            <v>-27</v>
          </cell>
          <cell r="O13">
            <v>0.33333333333333331</v>
          </cell>
        </row>
        <row r="14">
          <cell r="A14" t="str">
            <v>Operating profit</v>
          </cell>
          <cell r="B14" t="str">
            <v>Operating profit</v>
          </cell>
          <cell r="C14">
            <v>148</v>
          </cell>
          <cell r="D14">
            <v>144</v>
          </cell>
          <cell r="E14">
            <v>132</v>
          </cell>
          <cell r="F14">
            <v>131</v>
          </cell>
          <cell r="G14">
            <v>130</v>
          </cell>
          <cell r="H14">
            <v>132</v>
          </cell>
          <cell r="K14">
            <v>2.7777777777777776E-2</v>
          </cell>
          <cell r="L14">
            <v>0.13846153846153847</v>
          </cell>
          <cell r="M14">
            <v>292</v>
          </cell>
          <cell r="N14">
            <v>262</v>
          </cell>
          <cell r="O14">
            <v>0.11450381679389313</v>
          </cell>
        </row>
        <row r="15">
          <cell r="A15" t="str">
            <v>Cost/income ratio, %</v>
          </cell>
          <cell r="B15" t="str">
            <v>Cost/income ratio, %</v>
          </cell>
          <cell r="C15">
            <v>48.1</v>
          </cell>
          <cell r="D15">
            <v>48.1</v>
          </cell>
          <cell r="E15">
            <v>51.3</v>
          </cell>
          <cell r="F15">
            <v>49.7</v>
          </cell>
          <cell r="G15">
            <v>51.5</v>
          </cell>
          <cell r="H15">
            <v>53.5</v>
          </cell>
          <cell r="M15">
            <v>48.1</v>
          </cell>
          <cell r="N15">
            <v>52.5</v>
          </cell>
        </row>
        <row r="16">
          <cell r="A16" t="str">
            <v>RAROCAR, %</v>
          </cell>
          <cell r="B16" t="str">
            <v>ROCAR, %</v>
          </cell>
          <cell r="C16">
            <v>23.2</v>
          </cell>
          <cell r="D16">
            <v>22.7</v>
          </cell>
          <cell r="E16">
            <v>20.399999999999999</v>
          </cell>
          <cell r="F16">
            <v>20</v>
          </cell>
          <cell r="G16">
            <v>19.7</v>
          </cell>
          <cell r="H16">
            <v>20</v>
          </cell>
          <cell r="M16">
            <v>22.9</v>
          </cell>
          <cell r="N16">
            <v>19.899999999999999</v>
          </cell>
        </row>
        <row r="17">
          <cell r="A17" t="str">
            <v>RAROCAR, %</v>
          </cell>
          <cell r="B17" t="str">
            <v>RAROCAR, %</v>
          </cell>
          <cell r="C17">
            <v>22.7</v>
          </cell>
          <cell r="D17">
            <v>22.8</v>
          </cell>
          <cell r="E17">
            <v>21.1</v>
          </cell>
          <cell r="F17">
            <v>21.7</v>
          </cell>
          <cell r="G17">
            <v>21</v>
          </cell>
          <cell r="H17">
            <v>19.2</v>
          </cell>
          <cell r="M17">
            <v>22.7</v>
          </cell>
          <cell r="N17">
            <v>20.100000000000001</v>
          </cell>
        </row>
        <row r="18">
          <cell r="A18" t="str">
            <v>Economic capital (EC)</v>
          </cell>
          <cell r="B18" t="str">
            <v>Economic capital (EC)</v>
          </cell>
          <cell r="C18">
            <v>1976</v>
          </cell>
          <cell r="D18">
            <v>1937</v>
          </cell>
          <cell r="E18">
            <v>1933</v>
          </cell>
          <cell r="F18">
            <v>2009</v>
          </cell>
          <cell r="G18">
            <v>1979</v>
          </cell>
          <cell r="H18">
            <v>2003</v>
          </cell>
          <cell r="K18">
            <v>2.0134228187919462E-2</v>
          </cell>
          <cell r="L18">
            <v>-1.5159171298635675E-3</v>
          </cell>
          <cell r="M18">
            <v>1976</v>
          </cell>
          <cell r="N18">
            <v>1979</v>
          </cell>
          <cell r="O18">
            <v>-1.5159171298635675E-3</v>
          </cell>
        </row>
        <row r="19">
          <cell r="A19" t="str">
            <v>Risk-weighted assets (RWA)</v>
          </cell>
          <cell r="B19" t="str">
            <v>Risk exposure amount (REA)</v>
          </cell>
          <cell r="C19">
            <v>12949</v>
          </cell>
          <cell r="D19">
            <v>12890</v>
          </cell>
          <cell r="E19">
            <v>12591</v>
          </cell>
          <cell r="F19">
            <v>13505</v>
          </cell>
          <cell r="G19">
            <v>13174</v>
          </cell>
          <cell r="H19">
            <v>13389</v>
          </cell>
          <cell r="K19">
            <v>4.5771916214119475E-3</v>
          </cell>
          <cell r="L19">
            <v>-1.7079095187490512E-2</v>
          </cell>
          <cell r="M19">
            <v>12949</v>
          </cell>
          <cell r="N19">
            <v>13174</v>
          </cell>
          <cell r="O19">
            <v>-1.7079095187490512E-2</v>
          </cell>
        </row>
        <row r="20">
          <cell r="A20" t="str">
            <v>Number of employees (FTEs)</v>
          </cell>
          <cell r="B20" t="str">
            <v>Number of employees (FTEs)</v>
          </cell>
          <cell r="C20">
            <v>3760</v>
          </cell>
          <cell r="D20">
            <v>3684</v>
          </cell>
          <cell r="E20">
            <v>3726</v>
          </cell>
          <cell r="F20">
            <v>3757</v>
          </cell>
          <cell r="G20">
            <v>3874</v>
          </cell>
          <cell r="H20">
            <v>3934</v>
          </cell>
          <cell r="K20">
            <v>2.0629750271444081E-2</v>
          </cell>
          <cell r="L20">
            <v>-2.942694889003614E-2</v>
          </cell>
          <cell r="M20">
            <v>3760</v>
          </cell>
          <cell r="N20">
            <v>3874</v>
          </cell>
          <cell r="O20">
            <v>-2.942694889003614E-2</v>
          </cell>
        </row>
        <row r="21">
          <cell r="A21" t="str">
            <v>Volumes, EURbn:</v>
          </cell>
          <cell r="B21" t="str">
            <v>Volumes, EURbn:</v>
          </cell>
          <cell r="K21"/>
          <cell r="L21"/>
        </row>
        <row r="22">
          <cell r="A22" t="str">
            <v>Lending to corporates</v>
          </cell>
          <cell r="B22" t="str">
            <v>Lending to corporates</v>
          </cell>
          <cell r="C22">
            <v>15.5</v>
          </cell>
          <cell r="D22">
            <v>15.5</v>
          </cell>
          <cell r="E22">
            <v>15.300000000000004</v>
          </cell>
          <cell r="F22">
            <v>15.199999999999996</v>
          </cell>
          <cell r="G22">
            <v>15.200000000000003</v>
          </cell>
          <cell r="H22">
            <v>15</v>
          </cell>
          <cell r="K22">
            <v>0</v>
          </cell>
          <cell r="L22">
            <v>1.9736842105262966E-2</v>
          </cell>
          <cell r="M22">
            <v>15.5</v>
          </cell>
          <cell r="N22">
            <v>15.200000000000003</v>
          </cell>
          <cell r="O22">
            <v>1.9736842105262966E-2</v>
          </cell>
        </row>
        <row r="23">
          <cell r="A23" t="str">
            <v>Household mortgage lending</v>
          </cell>
          <cell r="B23" t="str">
            <v>Household mortgage lending</v>
          </cell>
          <cell r="C23">
            <v>27.6</v>
          </cell>
          <cell r="D23">
            <v>27.4</v>
          </cell>
          <cell r="E23">
            <v>27.4</v>
          </cell>
          <cell r="F23">
            <v>27.3</v>
          </cell>
          <cell r="G23">
            <v>27.1</v>
          </cell>
          <cell r="H23">
            <v>27</v>
          </cell>
          <cell r="K23">
            <v>7.2992700729928046E-3</v>
          </cell>
          <cell r="L23">
            <v>1.8450184501845018E-2</v>
          </cell>
          <cell r="M23">
            <v>27.6</v>
          </cell>
          <cell r="N23">
            <v>27.1</v>
          </cell>
          <cell r="O23">
            <v>1.8450184501845018E-2</v>
          </cell>
        </row>
        <row r="24">
          <cell r="A24" t="str">
            <v>Consumer lending</v>
          </cell>
          <cell r="B24" t="str">
            <v>Consumer lending</v>
          </cell>
          <cell r="C24">
            <v>6.5</v>
          </cell>
          <cell r="D24">
            <v>6.5</v>
          </cell>
          <cell r="E24">
            <v>6.3999999999999986</v>
          </cell>
          <cell r="F24">
            <v>6.4000000000000021</v>
          </cell>
          <cell r="G24">
            <v>6.3999999999999986</v>
          </cell>
          <cell r="H24">
            <v>6.2999999999999972</v>
          </cell>
          <cell r="K24">
            <v>0</v>
          </cell>
          <cell r="L24">
            <v>1.5625000000000226E-2</v>
          </cell>
          <cell r="M24">
            <v>6.5</v>
          </cell>
          <cell r="N24">
            <v>6.3999999999999986</v>
          </cell>
          <cell r="O24">
            <v>1.5625000000000226E-2</v>
          </cell>
        </row>
        <row r="25">
          <cell r="A25" t="str">
            <v>Total lending</v>
          </cell>
          <cell r="B25" t="str">
            <v>Total lending</v>
          </cell>
          <cell r="C25">
            <v>49.6</v>
          </cell>
          <cell r="D25">
            <v>49.4</v>
          </cell>
          <cell r="E25">
            <v>49.1</v>
          </cell>
          <cell r="F25">
            <v>48.9</v>
          </cell>
          <cell r="G25">
            <v>48.7</v>
          </cell>
          <cell r="H25">
            <v>48.3</v>
          </cell>
          <cell r="K25">
            <v>4.0485829959514743E-3</v>
          </cell>
          <cell r="L25">
            <v>1.8480492813141652E-2</v>
          </cell>
          <cell r="M25">
            <v>49.6</v>
          </cell>
          <cell r="N25">
            <v>48.7</v>
          </cell>
          <cell r="O25">
            <v>1.8480492813141652E-2</v>
          </cell>
        </row>
        <row r="26">
          <cell r="A26" t="str">
            <v>Corporate deposits</v>
          </cell>
          <cell r="B26" t="str">
            <v>Corporate deposits</v>
          </cell>
          <cell r="C26">
            <v>10.600000000000001</v>
          </cell>
          <cell r="D26">
            <v>10</v>
          </cell>
          <cell r="E26">
            <v>10.099999999999998</v>
          </cell>
          <cell r="F26">
            <v>10</v>
          </cell>
          <cell r="G26">
            <v>9.7000000000000028</v>
          </cell>
          <cell r="H26">
            <v>9.3000000000000007</v>
          </cell>
          <cell r="K26">
            <v>6.0000000000000143E-2</v>
          </cell>
          <cell r="L26">
            <v>9.2783505154638998E-2</v>
          </cell>
          <cell r="M26">
            <v>10.600000000000001</v>
          </cell>
          <cell r="N26">
            <v>9.7000000000000028</v>
          </cell>
          <cell r="O26">
            <v>9.2783505154638998E-2</v>
          </cell>
        </row>
        <row r="27">
          <cell r="A27" t="str">
            <v>Household deposits</v>
          </cell>
          <cell r="B27" t="str">
            <v>Household deposits</v>
          </cell>
          <cell r="C27">
            <v>20.7</v>
          </cell>
          <cell r="D27">
            <v>20.5</v>
          </cell>
          <cell r="E27">
            <v>20.8</v>
          </cell>
          <cell r="F27">
            <v>21</v>
          </cell>
          <cell r="G27">
            <v>21.4</v>
          </cell>
          <cell r="H27">
            <v>21.3</v>
          </cell>
          <cell r="K27">
            <v>9.7560975609755751E-3</v>
          </cell>
          <cell r="L27">
            <v>-3.2710280373831745E-2</v>
          </cell>
          <cell r="M27">
            <v>20.7</v>
          </cell>
          <cell r="N27">
            <v>21.4</v>
          </cell>
          <cell r="O27">
            <v>-3.2710280373831745E-2</v>
          </cell>
        </row>
        <row r="28">
          <cell r="A28" t="str">
            <v>Total deposits</v>
          </cell>
          <cell r="B28" t="str">
            <v>Total deposits</v>
          </cell>
          <cell r="C28">
            <v>31.3</v>
          </cell>
          <cell r="D28">
            <v>30.5</v>
          </cell>
          <cell r="E28">
            <v>30.9</v>
          </cell>
          <cell r="F28">
            <v>31</v>
          </cell>
          <cell r="G28">
            <v>31.1</v>
          </cell>
          <cell r="H28">
            <v>30.6</v>
          </cell>
          <cell r="K28">
            <v>2.6229508196721336E-2</v>
          </cell>
          <cell r="L28">
            <v>6.4308681672025489E-3</v>
          </cell>
          <cell r="M28">
            <v>31.3</v>
          </cell>
          <cell r="N28">
            <v>31.1</v>
          </cell>
          <cell r="O28">
            <v>6.4308681672025489E-3</v>
          </cell>
        </row>
        <row r="29">
          <cell r="B29" t="str">
            <v>Historical numbers have been restated following organizational changes</v>
          </cell>
        </row>
      </sheetData>
      <sheetData sheetId="11">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B2" t="str">
            <v>Banking Norway</v>
          </cell>
        </row>
        <row r="3">
          <cell r="M3" t="str">
            <v>Chg local curr.</v>
          </cell>
          <cell r="O3" t="str">
            <v>H1 15</v>
          </cell>
          <cell r="P3" t="str">
            <v>H1 14</v>
          </cell>
          <cell r="Q3" t="str">
            <v>H1/H1</v>
          </cell>
        </row>
        <row r="4">
          <cell r="A4" t="str">
            <v>headingqyGroup</v>
          </cell>
          <cell r="B4" t="str">
            <v>EURm</v>
          </cell>
          <cell r="C4" t="str">
            <v>Q215</v>
          </cell>
          <cell r="D4" t="str">
            <v>Q115</v>
          </cell>
          <cell r="E4" t="str">
            <v>Q414</v>
          </cell>
          <cell r="F4" t="str">
            <v>Q314</v>
          </cell>
          <cell r="G4" t="str">
            <v>Q214</v>
          </cell>
          <cell r="H4" t="str">
            <v>Q114</v>
          </cell>
          <cell r="I4" t="str">
            <v>Q413</v>
          </cell>
          <cell r="J4" t="str">
            <v>Q313</v>
          </cell>
          <cell r="K4" t="str">
            <v>Q2/Q1</v>
          </cell>
          <cell r="L4" t="str">
            <v>Q2/Q2</v>
          </cell>
          <cell r="M4" t="str">
            <v>Q2/Q1</v>
          </cell>
          <cell r="N4" t="str">
            <v>Q2/Q2</v>
          </cell>
          <cell r="Q4" t="str">
            <v>14 vs
EUR</v>
          </cell>
          <cell r="R4" t="str">
            <v>13
Local</v>
          </cell>
        </row>
        <row r="5">
          <cell r="A5" t="str">
            <v>Net interest income</v>
          </cell>
          <cell r="B5" t="str">
            <v>Net interest income</v>
          </cell>
          <cell r="C5">
            <v>177</v>
          </cell>
          <cell r="D5">
            <v>185</v>
          </cell>
          <cell r="E5">
            <v>192</v>
          </cell>
          <cell r="F5">
            <v>191</v>
          </cell>
          <cell r="G5">
            <v>190</v>
          </cell>
          <cell r="H5">
            <v>194</v>
          </cell>
          <cell r="K5">
            <v>-4.3243243243243246E-2</v>
          </cell>
          <cell r="L5">
            <v>-6.8421052631578952E-2</v>
          </cell>
          <cell r="M5">
            <v>-6.1005557147753908E-2</v>
          </cell>
          <cell r="N5">
            <v>-2.8007206717491573E-2</v>
          </cell>
          <cell r="O5">
            <v>362</v>
          </cell>
          <cell r="P5">
            <v>384</v>
          </cell>
          <cell r="Q5">
            <v>-5.7291666666666664E-2</v>
          </cell>
          <cell r="R5">
            <v>-1.3692759669470256E-2</v>
          </cell>
        </row>
        <row r="6">
          <cell r="A6" t="str">
            <v>Net fee and commission income</v>
          </cell>
          <cell r="B6" t="str">
            <v>Net fee and commission income</v>
          </cell>
          <cell r="C6">
            <v>41</v>
          </cell>
          <cell r="D6">
            <v>40</v>
          </cell>
          <cell r="E6">
            <v>43</v>
          </cell>
          <cell r="F6">
            <v>44</v>
          </cell>
          <cell r="G6">
            <v>45</v>
          </cell>
          <cell r="H6">
            <v>41</v>
          </cell>
          <cell r="K6">
            <v>2.5000000000000001E-2</v>
          </cell>
          <cell r="L6">
            <v>-8.8888888888888892E-2</v>
          </cell>
          <cell r="M6">
            <v>3.8104997782657524E-3</v>
          </cell>
          <cell r="N6">
            <v>-3.919648103138873E-2</v>
          </cell>
          <cell r="O6">
            <v>81</v>
          </cell>
          <cell r="P6">
            <v>86</v>
          </cell>
          <cell r="Q6">
            <v>-5.8139534883720929E-2</v>
          </cell>
          <cell r="R6">
            <v>-8.9774564955409364E-3</v>
          </cell>
        </row>
        <row r="7">
          <cell r="A7" t="str">
            <v>Net result from items at fair value</v>
          </cell>
          <cell r="B7" t="str">
            <v>Net result from items at fair value</v>
          </cell>
          <cell r="C7">
            <v>20</v>
          </cell>
          <cell r="D7">
            <v>32</v>
          </cell>
          <cell r="E7">
            <v>20</v>
          </cell>
          <cell r="F7">
            <v>16</v>
          </cell>
          <cell r="G7">
            <v>19</v>
          </cell>
          <cell r="H7">
            <v>14</v>
          </cell>
          <cell r="K7">
            <v>-0.375</v>
          </cell>
          <cell r="L7">
            <v>5.2631578947368418E-2</v>
          </cell>
          <cell r="M7">
            <v>-0.39451365099523528</v>
          </cell>
          <cell r="N7">
            <v>6.9678427306818058E-2</v>
          </cell>
          <cell r="O7">
            <v>52</v>
          </cell>
          <cell r="P7">
            <v>33</v>
          </cell>
          <cell r="Q7">
            <v>0.5757575757575758</v>
          </cell>
          <cell r="R7">
            <v>0.62319912857209969</v>
          </cell>
        </row>
        <row r="8">
          <cell r="A8" t="str">
            <v>Equity method &amp; other income</v>
          </cell>
          <cell r="B8" t="str">
            <v>Equity method &amp; other income</v>
          </cell>
          <cell r="C8">
            <v>0</v>
          </cell>
          <cell r="D8">
            <v>0</v>
          </cell>
          <cell r="E8">
            <v>0</v>
          </cell>
          <cell r="F8">
            <v>0</v>
          </cell>
          <cell r="G8">
            <v>0</v>
          </cell>
          <cell r="H8">
            <v>0</v>
          </cell>
          <cell r="K8"/>
          <cell r="L8"/>
          <cell r="M8">
            <v>-0.7687242935388795</v>
          </cell>
          <cell r="N8">
            <v>-1.4700582528568473</v>
          </cell>
          <cell r="O8">
            <v>0</v>
          </cell>
          <cell r="P8">
            <v>0</v>
          </cell>
          <cell r="Q8"/>
        </row>
        <row r="9">
          <cell r="A9" t="str">
            <v>Total income incl. allocations</v>
          </cell>
          <cell r="B9" t="str">
            <v>Total income incl. allocations</v>
          </cell>
          <cell r="C9">
            <v>238</v>
          </cell>
          <cell r="D9">
            <v>257</v>
          </cell>
          <cell r="E9">
            <v>255</v>
          </cell>
          <cell r="F9">
            <v>251</v>
          </cell>
          <cell r="G9">
            <v>254</v>
          </cell>
          <cell r="H9">
            <v>249</v>
          </cell>
          <cell r="K9">
            <v>-7.3929961089494164E-2</v>
          </cell>
          <cell r="L9">
            <v>-6.2992125984251968E-2</v>
          </cell>
          <cell r="M9">
            <v>-9.2676903526963672E-2</v>
          </cell>
          <cell r="N9">
            <v>-2.2223112120791089E-2</v>
          </cell>
          <cell r="O9">
            <v>495</v>
          </cell>
          <cell r="P9">
            <v>503</v>
          </cell>
          <cell r="Q9">
            <v>-1.5904572564612324E-2</v>
          </cell>
          <cell r="R9">
            <v>2.9815215465038403E-2</v>
          </cell>
        </row>
        <row r="10">
          <cell r="A10" t="str">
            <v>Staff costs</v>
          </cell>
          <cell r="B10" t="str">
            <v>Staff costs</v>
          </cell>
          <cell r="C10">
            <v>-35</v>
          </cell>
          <cell r="D10">
            <v>-35</v>
          </cell>
          <cell r="E10">
            <v>-36</v>
          </cell>
          <cell r="F10">
            <v>-36</v>
          </cell>
          <cell r="G10">
            <v>-37</v>
          </cell>
          <cell r="H10">
            <v>-38</v>
          </cell>
          <cell r="K10">
            <v>0</v>
          </cell>
          <cell r="L10">
            <v>-5.4054054054054057E-2</v>
          </cell>
          <cell r="M10">
            <v>-2.4342252572694401E-2</v>
          </cell>
          <cell r="N10">
            <v>-2.2337483859705465E-2</v>
          </cell>
          <cell r="O10">
            <v>-70</v>
          </cell>
          <cell r="P10">
            <v>-75</v>
          </cell>
          <cell r="Q10">
            <v>-6.6666666666666666E-2</v>
          </cell>
          <cell r="R10">
            <v>-2.5745691456850128E-2</v>
          </cell>
        </row>
        <row r="11">
          <cell r="A11" t="str">
            <v>Other exp, excl depriciations</v>
          </cell>
          <cell r="B11" t="str">
            <v>Other exp. excl. depreciations</v>
          </cell>
          <cell r="C11">
            <v>-67</v>
          </cell>
          <cell r="D11">
            <v>-67</v>
          </cell>
          <cell r="E11">
            <v>-72</v>
          </cell>
          <cell r="F11">
            <v>-71</v>
          </cell>
          <cell r="G11">
            <v>-72</v>
          </cell>
          <cell r="H11">
            <v>-71</v>
          </cell>
          <cell r="K11">
            <v>0</v>
          </cell>
          <cell r="L11">
            <v>-6.9444444444444448E-2</v>
          </cell>
          <cell r="M11">
            <v>-1.6069136218379576E-2</v>
          </cell>
          <cell r="N11">
            <v>-2.6174309393447781E-2</v>
          </cell>
          <cell r="O11">
            <v>-134</v>
          </cell>
          <cell r="P11">
            <v>-143</v>
          </cell>
          <cell r="Q11">
            <v>-6.2937062937062943E-2</v>
          </cell>
          <cell r="R11">
            <v>-1.7381598487594352E-2</v>
          </cell>
        </row>
        <row r="12">
          <cell r="A12" t="str">
            <v>Total expenses incl. allocations</v>
          </cell>
          <cell r="B12" t="str">
            <v>Total expenses incl. allocations</v>
          </cell>
          <cell r="C12">
            <v>-104</v>
          </cell>
          <cell r="D12">
            <v>-104</v>
          </cell>
          <cell r="E12">
            <v>-109</v>
          </cell>
          <cell r="F12">
            <v>-109</v>
          </cell>
          <cell r="G12">
            <v>-111</v>
          </cell>
          <cell r="H12">
            <v>-110</v>
          </cell>
          <cell r="K12">
            <v>0</v>
          </cell>
          <cell r="L12">
            <v>-6.3063063063063057E-2</v>
          </cell>
          <cell r="M12">
            <v>-1.862034679671476E-2</v>
          </cell>
          <cell r="N12">
            <v>-2.7164482527794798E-2</v>
          </cell>
          <cell r="O12">
            <v>-208</v>
          </cell>
          <cell r="P12">
            <v>-221</v>
          </cell>
          <cell r="Q12">
            <v>-5.8823529411764705E-2</v>
          </cell>
          <cell r="R12">
            <v>-2.2577586163255448E-2</v>
          </cell>
        </row>
        <row r="13">
          <cell r="A13" t="str">
            <v>Profit before loan losses</v>
          </cell>
          <cell r="B13" t="str">
            <v>Profit before loan losses</v>
          </cell>
          <cell r="C13">
            <v>134</v>
          </cell>
          <cell r="D13">
            <v>153</v>
          </cell>
          <cell r="E13">
            <v>146</v>
          </cell>
          <cell r="F13">
            <v>142</v>
          </cell>
          <cell r="G13">
            <v>143</v>
          </cell>
          <cell r="H13">
            <v>139</v>
          </cell>
          <cell r="K13">
            <v>-0.12418300653594772</v>
          </cell>
          <cell r="L13">
            <v>-6.2937062937062943E-2</v>
          </cell>
          <cell r="M13">
            <v>-0.14256982171514909</v>
          </cell>
          <cell r="N13">
            <v>-1.8378382699774209E-2</v>
          </cell>
          <cell r="O13">
            <v>287</v>
          </cell>
          <cell r="P13">
            <v>282</v>
          </cell>
          <cell r="Q13">
            <v>1.7730496453900711E-2</v>
          </cell>
          <cell r="R13">
            <v>7.1076269476316734E-2</v>
          </cell>
        </row>
        <row r="14">
          <cell r="A14" t="str">
            <v>Net loan losses</v>
          </cell>
          <cell r="B14" t="str">
            <v>Net loan losses</v>
          </cell>
          <cell r="C14">
            <v>-10</v>
          </cell>
          <cell r="D14">
            <v>-18</v>
          </cell>
          <cell r="E14">
            <v>-15</v>
          </cell>
          <cell r="F14">
            <v>-8</v>
          </cell>
          <cell r="G14">
            <v>-17</v>
          </cell>
          <cell r="H14">
            <v>-14</v>
          </cell>
          <cell r="K14">
            <v>-0.44444444444444442</v>
          </cell>
          <cell r="L14">
            <v>-0.41176470588235292</v>
          </cell>
          <cell r="M14">
            <v>-0.4400000084568908</v>
          </cell>
          <cell r="N14">
            <v>-0.36830641308803891</v>
          </cell>
          <cell r="O14">
            <v>-28</v>
          </cell>
          <cell r="P14">
            <v>-31</v>
          </cell>
          <cell r="Q14">
            <v>-9.6774193548387094E-2</v>
          </cell>
          <cell r="R14">
            <v>-2.4798295827204164E-2</v>
          </cell>
        </row>
        <row r="15">
          <cell r="A15" t="str">
            <v>Operating profit</v>
          </cell>
          <cell r="B15" t="str">
            <v>Operating profit</v>
          </cell>
          <cell r="C15">
            <v>124</v>
          </cell>
          <cell r="D15">
            <v>135</v>
          </cell>
          <cell r="E15">
            <v>131</v>
          </cell>
          <cell r="F15">
            <v>134</v>
          </cell>
          <cell r="G15">
            <v>126</v>
          </cell>
          <cell r="H15">
            <v>125</v>
          </cell>
          <cell r="K15">
            <v>-8.1481481481481488E-2</v>
          </cell>
          <cell r="L15">
            <v>-1.5873015873015872E-2</v>
          </cell>
          <cell r="M15">
            <v>-0.10275738188676942</v>
          </cell>
          <cell r="N15">
            <v>2.9254505689956467E-2</v>
          </cell>
          <cell r="O15">
            <v>259</v>
          </cell>
          <cell r="P15">
            <v>251</v>
          </cell>
          <cell r="Q15">
            <v>3.1872509960159362E-2</v>
          </cell>
          <cell r="R15">
            <v>8.2792548026721757E-2</v>
          </cell>
        </row>
        <row r="16">
          <cell r="A16" t="str">
            <v>Cost/income ratio, %</v>
          </cell>
          <cell r="B16" t="str">
            <v>Cost/income ratio, %</v>
          </cell>
          <cell r="C16">
            <v>43.7</v>
          </cell>
          <cell r="D16">
            <v>40.5</v>
          </cell>
          <cell r="E16">
            <v>42.7</v>
          </cell>
          <cell r="F16">
            <v>43.4</v>
          </cell>
          <cell r="G16">
            <v>43.7</v>
          </cell>
          <cell r="H16">
            <v>44.2</v>
          </cell>
          <cell r="O16">
            <v>42</v>
          </cell>
          <cell r="P16">
            <v>43.9</v>
          </cell>
        </row>
        <row r="17">
          <cell r="A17" t="str">
            <v>RAROCAR, %</v>
          </cell>
          <cell r="B17" t="str">
            <v>ROCAR, %</v>
          </cell>
          <cell r="C17">
            <v>14.2</v>
          </cell>
          <cell r="D17">
            <v>16.7</v>
          </cell>
          <cell r="E17">
            <v>17.100000000000001</v>
          </cell>
          <cell r="F17">
            <v>17.100000000000001</v>
          </cell>
          <cell r="G17">
            <v>15.9</v>
          </cell>
          <cell r="H17">
            <v>15</v>
          </cell>
          <cell r="O17">
            <v>15.7</v>
          </cell>
          <cell r="P17">
            <v>15.4</v>
          </cell>
        </row>
        <row r="18">
          <cell r="A18" t="str">
            <v>RAROCAR, %</v>
          </cell>
          <cell r="B18" t="str">
            <v>RAROCAR, %</v>
          </cell>
          <cell r="C18">
            <v>14.1</v>
          </cell>
          <cell r="D18">
            <v>17.600000000000001</v>
          </cell>
          <cell r="E18">
            <v>17.600000000000001</v>
          </cell>
          <cell r="F18">
            <v>16.600000000000001</v>
          </cell>
          <cell r="G18">
            <v>16.5</v>
          </cell>
          <cell r="H18">
            <v>15.2</v>
          </cell>
          <cell r="O18">
            <v>16</v>
          </cell>
          <cell r="P18">
            <v>15.8</v>
          </cell>
        </row>
        <row r="19">
          <cell r="A19" t="str">
            <v>Economic capital (EC)</v>
          </cell>
          <cell r="B19" t="str">
            <v>Economic capital (EC)</v>
          </cell>
          <cell r="C19">
            <v>2623</v>
          </cell>
          <cell r="D19">
            <v>2683</v>
          </cell>
          <cell r="E19">
            <v>2247</v>
          </cell>
          <cell r="F19">
            <v>2419</v>
          </cell>
          <cell r="G19">
            <v>2360</v>
          </cell>
          <cell r="H19">
            <v>2441</v>
          </cell>
          <cell r="K19">
            <v>-2.2363026462914649E-2</v>
          </cell>
          <cell r="L19">
            <v>0.1114406779661017</v>
          </cell>
          <cell r="O19">
            <v>2623</v>
          </cell>
          <cell r="P19">
            <v>2360</v>
          </cell>
          <cell r="Q19">
            <v>0.1114406779661017</v>
          </cell>
        </row>
        <row r="20">
          <cell r="A20" t="str">
            <v>Risk-weighted assets (RWA)</v>
          </cell>
          <cell r="B20" t="str">
            <v>Risk exposure amount (REA)</v>
          </cell>
          <cell r="C20">
            <v>15298</v>
          </cell>
          <cell r="D20">
            <v>15981</v>
          </cell>
          <cell r="E20">
            <v>15328</v>
          </cell>
          <cell r="F20">
            <v>16857</v>
          </cell>
          <cell r="G20">
            <v>16037</v>
          </cell>
          <cell r="H20">
            <v>16636</v>
          </cell>
          <cell r="K20">
            <v>-4.2738251673862714E-2</v>
          </cell>
          <cell r="L20">
            <v>-4.6080937831265198E-2</v>
          </cell>
          <cell r="O20">
            <v>15298</v>
          </cell>
          <cell r="P20">
            <v>16037</v>
          </cell>
          <cell r="Q20">
            <v>-4.6080937831265198E-2</v>
          </cell>
        </row>
        <row r="21">
          <cell r="A21" t="str">
            <v>Number of employees (FTEs)</v>
          </cell>
          <cell r="B21" t="str">
            <v>Number of employees (FTEs)</v>
          </cell>
          <cell r="C21">
            <v>1326</v>
          </cell>
          <cell r="D21">
            <v>1325</v>
          </cell>
          <cell r="E21">
            <v>1338</v>
          </cell>
          <cell r="F21">
            <v>1371</v>
          </cell>
          <cell r="G21">
            <v>1395</v>
          </cell>
          <cell r="H21">
            <v>1425</v>
          </cell>
          <cell r="K21">
            <v>7.5471698113207543E-4</v>
          </cell>
          <cell r="L21">
            <v>-4.9462365591397849E-2</v>
          </cell>
          <cell r="O21">
            <v>1326</v>
          </cell>
          <cell r="P21">
            <v>1395</v>
          </cell>
          <cell r="Q21">
            <v>-4.9462365591397849E-2</v>
          </cell>
        </row>
        <row r="22">
          <cell r="A22" t="str">
            <v>Volumes, EURbn:</v>
          </cell>
          <cell r="B22" t="str">
            <v>Volumes, EURbn:</v>
          </cell>
          <cell r="K22"/>
          <cell r="L22"/>
        </row>
        <row r="23">
          <cell r="A23" t="str">
            <v>Lending to corporates</v>
          </cell>
          <cell r="B23" t="str">
            <v>Lending to corporates</v>
          </cell>
          <cell r="C23">
            <v>19.300000000000004</v>
          </cell>
          <cell r="D23">
            <v>19.299999999999997</v>
          </cell>
          <cell r="E23">
            <v>18.899999999999999</v>
          </cell>
          <cell r="F23">
            <v>20.299999999999997</v>
          </cell>
          <cell r="G23">
            <v>19.599999999999998</v>
          </cell>
          <cell r="H23">
            <v>19.599999999999998</v>
          </cell>
          <cell r="K23">
            <v>3.6815685790678774E-16</v>
          </cell>
          <cell r="L23">
            <v>-1.5306122448979267E-2</v>
          </cell>
          <cell r="M23">
            <v>5.5934373654984437E-3</v>
          </cell>
          <cell r="N23">
            <v>2.8395692557371843E-2</v>
          </cell>
          <cell r="O23">
            <v>19.300000000000004</v>
          </cell>
          <cell r="P23">
            <v>19.599999999999998</v>
          </cell>
          <cell r="Q23">
            <v>-1.5306122448979267E-2</v>
          </cell>
        </row>
        <row r="24">
          <cell r="A24" t="str">
            <v>Household mortgage lending</v>
          </cell>
          <cell r="B24" t="str">
            <v>Household mortgage lending</v>
          </cell>
          <cell r="C24">
            <v>25.8</v>
          </cell>
          <cell r="D24">
            <v>25.4</v>
          </cell>
          <cell r="E24">
            <v>23.9</v>
          </cell>
          <cell r="F24">
            <v>26.3</v>
          </cell>
          <cell r="G24">
            <v>25.1</v>
          </cell>
          <cell r="H24">
            <v>25</v>
          </cell>
          <cell r="K24">
            <v>1.5748031496063079E-2</v>
          </cell>
          <cell r="L24">
            <v>2.7888446215139414E-2</v>
          </cell>
          <cell r="M24">
            <v>2.7167446675223861E-2</v>
          </cell>
          <cell r="N24">
            <v>7.7835889235836397E-2</v>
          </cell>
          <cell r="O24">
            <v>25.8</v>
          </cell>
          <cell r="P24">
            <v>25.1</v>
          </cell>
          <cell r="Q24">
            <v>2.7888446215139414E-2</v>
          </cell>
        </row>
        <row r="25">
          <cell r="A25" t="str">
            <v>Consumer lending</v>
          </cell>
          <cell r="B25" t="str">
            <v>Consumer lending</v>
          </cell>
          <cell r="C25">
            <v>0.6</v>
          </cell>
          <cell r="D25">
            <v>0.6</v>
          </cell>
          <cell r="E25">
            <v>0.6</v>
          </cell>
          <cell r="F25">
            <v>0.7</v>
          </cell>
          <cell r="G25">
            <v>0.6</v>
          </cell>
          <cell r="H25">
            <v>0.7</v>
          </cell>
          <cell r="K25">
            <v>0</v>
          </cell>
          <cell r="L25">
            <v>0</v>
          </cell>
          <cell r="M25">
            <v>8.0963738370287031E-2</v>
          </cell>
          <cell r="N25">
            <v>1.4211770163058413E-2</v>
          </cell>
          <cell r="O25">
            <v>0.6</v>
          </cell>
          <cell r="P25">
            <v>0.6</v>
          </cell>
          <cell r="Q25">
            <v>0</v>
          </cell>
        </row>
        <row r="26">
          <cell r="A26" t="str">
            <v>Total lending</v>
          </cell>
          <cell r="B26" t="str">
            <v>Total lending</v>
          </cell>
          <cell r="C26">
            <v>45.7</v>
          </cell>
          <cell r="D26">
            <v>45.3</v>
          </cell>
          <cell r="E26">
            <v>43.4</v>
          </cell>
          <cell r="F26">
            <v>47.3</v>
          </cell>
          <cell r="G26">
            <v>45.3</v>
          </cell>
          <cell r="H26">
            <v>45.3</v>
          </cell>
          <cell r="K26">
            <v>8.8300220750553143E-3</v>
          </cell>
          <cell r="L26">
            <v>8.8300220750553143E-3</v>
          </cell>
          <cell r="M26">
            <v>1.8662633053207367E-2</v>
          </cell>
          <cell r="N26">
            <v>5.5526612658129082E-2</v>
          </cell>
          <cell r="O26">
            <v>45.7</v>
          </cell>
          <cell r="P26">
            <v>45.3</v>
          </cell>
          <cell r="Q26">
            <v>8.8300220750553143E-3</v>
          </cell>
        </row>
        <row r="27">
          <cell r="A27" t="str">
            <v>Corporate deposits</v>
          </cell>
          <cell r="B27" t="str">
            <v>Corporate deposits</v>
          </cell>
          <cell r="C27">
            <v>9.6</v>
          </cell>
          <cell r="D27">
            <v>9.6000000000000014</v>
          </cell>
          <cell r="E27">
            <v>9.8000000000000007</v>
          </cell>
          <cell r="F27">
            <v>10.6</v>
          </cell>
          <cell r="G27">
            <v>11.600000000000001</v>
          </cell>
          <cell r="H27">
            <v>10.4</v>
          </cell>
          <cell r="K27">
            <v>-1.8503717077085941E-16</v>
          </cell>
          <cell r="L27">
            <v>-0.1724137931034484</v>
          </cell>
          <cell r="M27">
            <v>9.8706913112256434E-3</v>
          </cell>
          <cell r="N27">
            <v>-0.12988462122299671</v>
          </cell>
          <cell r="O27">
            <v>9.6</v>
          </cell>
          <cell r="P27">
            <v>11.600000000000001</v>
          </cell>
          <cell r="Q27">
            <v>-0.1724137931034484</v>
          </cell>
        </row>
        <row r="28">
          <cell r="A28" t="str">
            <v>Household deposits</v>
          </cell>
          <cell r="B28" t="str">
            <v>Household deposits</v>
          </cell>
          <cell r="C28">
            <v>8.6</v>
          </cell>
          <cell r="D28">
            <v>8.1999999999999993</v>
          </cell>
          <cell r="E28">
            <v>8</v>
          </cell>
          <cell r="F28">
            <v>8.9</v>
          </cell>
          <cell r="G28">
            <v>8.6999999999999993</v>
          </cell>
          <cell r="H28">
            <v>8.1</v>
          </cell>
          <cell r="K28">
            <v>4.8780487804878099E-2</v>
          </cell>
          <cell r="L28">
            <v>-1.1494252873563178E-2</v>
          </cell>
          <cell r="M28">
            <v>6.7367015616255355E-2</v>
          </cell>
          <cell r="N28">
            <v>4.2619560991808747E-2</v>
          </cell>
          <cell r="O28">
            <v>8.6</v>
          </cell>
          <cell r="P28">
            <v>8.6999999999999993</v>
          </cell>
          <cell r="Q28">
            <v>-1.1494252873563178E-2</v>
          </cell>
        </row>
        <row r="29">
          <cell r="A29" t="str">
            <v>Total deposits</v>
          </cell>
          <cell r="B29" t="str">
            <v>Total deposits</v>
          </cell>
          <cell r="C29">
            <v>18.2</v>
          </cell>
          <cell r="D29">
            <v>17.8</v>
          </cell>
          <cell r="E29">
            <v>17.8</v>
          </cell>
          <cell r="F29">
            <v>19.5</v>
          </cell>
          <cell r="G29">
            <v>20.3</v>
          </cell>
          <cell r="H29">
            <v>18.5</v>
          </cell>
          <cell r="K29">
            <v>2.247191011235947E-2</v>
          </cell>
          <cell r="L29">
            <v>-0.10344827586206903</v>
          </cell>
          <cell r="M29">
            <v>3.6256760561824253E-2</v>
          </cell>
          <cell r="N29">
            <v>-5.6060379890077838E-2</v>
          </cell>
          <cell r="O29">
            <v>18.2</v>
          </cell>
          <cell r="P29">
            <v>20.3</v>
          </cell>
          <cell r="Q29">
            <v>-0.10344827586206903</v>
          </cell>
        </row>
      </sheetData>
      <sheetData sheetId="12">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B2" t="str">
            <v>Banking Sweden</v>
          </cell>
        </row>
        <row r="3">
          <cell r="M3" t="str">
            <v>Chg local curr.</v>
          </cell>
          <cell r="O3" t="str">
            <v>H1 15</v>
          </cell>
          <cell r="P3" t="str">
            <v>H1 14</v>
          </cell>
          <cell r="Q3" t="str">
            <v>H1/H1</v>
          </cell>
        </row>
        <row r="4">
          <cell r="A4" t="str">
            <v>headingqyGroup</v>
          </cell>
          <cell r="B4" t="str">
            <v>EURm</v>
          </cell>
          <cell r="C4" t="str">
            <v>Q215</v>
          </cell>
          <cell r="D4" t="str">
            <v>Q115</v>
          </cell>
          <cell r="E4" t="str">
            <v>Q414</v>
          </cell>
          <cell r="F4" t="str">
            <v>Q314</v>
          </cell>
          <cell r="G4" t="str">
            <v>Q214</v>
          </cell>
          <cell r="H4" t="str">
            <v>Q114</v>
          </cell>
          <cell r="I4" t="str">
            <v>Q413</v>
          </cell>
          <cell r="J4" t="str">
            <v>Q313</v>
          </cell>
          <cell r="K4" t="str">
            <v>Q2/Q1</v>
          </cell>
          <cell r="L4" t="str">
            <v>Q2/Q2</v>
          </cell>
          <cell r="M4" t="str">
            <v>Q2/Q1</v>
          </cell>
          <cell r="N4" t="str">
            <v>Q2/Q2</v>
          </cell>
          <cell r="Q4" t="str">
            <v>14 vs
EUR</v>
          </cell>
          <cell r="R4" t="str">
            <v>13
Local</v>
          </cell>
        </row>
        <row r="5">
          <cell r="A5" t="str">
            <v>Net interest income</v>
          </cell>
          <cell r="B5" t="str">
            <v>Net interest income</v>
          </cell>
          <cell r="C5">
            <v>225</v>
          </cell>
          <cell r="D5">
            <v>232</v>
          </cell>
          <cell r="E5">
            <v>250</v>
          </cell>
          <cell r="F5">
            <v>253</v>
          </cell>
          <cell r="G5">
            <v>256</v>
          </cell>
          <cell r="H5">
            <v>254</v>
          </cell>
          <cell r="K5">
            <v>-3.017241379310345E-2</v>
          </cell>
          <cell r="L5">
            <v>-0.12109375</v>
          </cell>
          <cell r="M5">
            <v>-3.9748475886877799E-2</v>
          </cell>
          <cell r="N5">
            <v>-0.1017626741851918</v>
          </cell>
          <cell r="O5">
            <v>457</v>
          </cell>
          <cell r="P5">
            <v>510</v>
          </cell>
          <cell r="Q5">
            <v>-0.10392156862745099</v>
          </cell>
          <cell r="R5">
            <v>-7.0241407952929102E-2</v>
          </cell>
        </row>
        <row r="6">
          <cell r="A6" t="str">
            <v>Net fee and commission income</v>
          </cell>
          <cell r="B6" t="str">
            <v>Net fee and commission income</v>
          </cell>
          <cell r="C6">
            <v>97</v>
          </cell>
          <cell r="D6">
            <v>95</v>
          </cell>
          <cell r="E6">
            <v>103</v>
          </cell>
          <cell r="F6">
            <v>93</v>
          </cell>
          <cell r="G6">
            <v>88</v>
          </cell>
          <cell r="H6">
            <v>94</v>
          </cell>
          <cell r="K6">
            <v>2.1052631578947368E-2</v>
          </cell>
          <cell r="L6">
            <v>0.10227272727272728</v>
          </cell>
          <cell r="M6">
            <v>3.7425546740569304E-2</v>
          </cell>
          <cell r="N6">
            <v>0.16347531187635789</v>
          </cell>
          <cell r="O6">
            <v>192</v>
          </cell>
          <cell r="P6">
            <v>182</v>
          </cell>
          <cell r="Q6">
            <v>5.4945054945054944E-2</v>
          </cell>
          <cell r="R6">
            <v>0.11843812433583167</v>
          </cell>
        </row>
        <row r="7">
          <cell r="A7" t="str">
            <v>Net result from items at fair value</v>
          </cell>
          <cell r="B7" t="str">
            <v>Net result from items at fair value</v>
          </cell>
          <cell r="C7">
            <v>31</v>
          </cell>
          <cell r="D7">
            <v>29</v>
          </cell>
          <cell r="E7">
            <v>53</v>
          </cell>
          <cell r="F7">
            <v>21</v>
          </cell>
          <cell r="G7">
            <v>29</v>
          </cell>
          <cell r="H7">
            <v>25</v>
          </cell>
          <cell r="K7">
            <v>6.8965517241379309E-2</v>
          </cell>
          <cell r="L7">
            <v>6.8965517241379309E-2</v>
          </cell>
          <cell r="M7">
            <v>5.5980298930676575E-2</v>
          </cell>
          <cell r="N7">
            <v>0.12226205100145915</v>
          </cell>
          <cell r="O7">
            <v>60</v>
          </cell>
          <cell r="P7">
            <v>54</v>
          </cell>
          <cell r="Q7">
            <v>0.1111111111111111</v>
          </cell>
          <cell r="R7">
            <v>0.18120616785332833</v>
          </cell>
        </row>
        <row r="8">
          <cell r="A8" t="str">
            <v>Equity method &amp; other income</v>
          </cell>
          <cell r="B8" t="str">
            <v>Equity method &amp; other income</v>
          </cell>
          <cell r="C8">
            <v>0</v>
          </cell>
          <cell r="D8">
            <v>0</v>
          </cell>
          <cell r="E8">
            <v>0</v>
          </cell>
          <cell r="F8">
            <v>0</v>
          </cell>
          <cell r="G8">
            <v>1</v>
          </cell>
          <cell r="H8">
            <v>1</v>
          </cell>
          <cell r="K8"/>
          <cell r="L8">
            <v>-1</v>
          </cell>
          <cell r="M8">
            <v>-0.78989883627846447</v>
          </cell>
          <cell r="N8">
            <v>-0.98734741507324297</v>
          </cell>
          <cell r="O8">
            <v>0</v>
          </cell>
          <cell r="P8">
            <v>2</v>
          </cell>
          <cell r="Q8">
            <v>-1</v>
          </cell>
          <cell r="R8">
            <v>-0.96289811446258522</v>
          </cell>
        </row>
        <row r="9">
          <cell r="A9" t="str">
            <v>Total income incl. allocations</v>
          </cell>
          <cell r="B9" t="str">
            <v>Total income incl. allocations</v>
          </cell>
          <cell r="C9">
            <v>353</v>
          </cell>
          <cell r="D9">
            <v>356</v>
          </cell>
          <cell r="E9">
            <v>406</v>
          </cell>
          <cell r="F9">
            <v>367</v>
          </cell>
          <cell r="G9">
            <v>374</v>
          </cell>
          <cell r="H9">
            <v>374</v>
          </cell>
          <cell r="K9">
            <v>-8.4269662921348312E-3</v>
          </cell>
          <cell r="L9">
            <v>-5.6149732620320858E-2</v>
          </cell>
          <cell r="M9">
            <v>-1.133710123319065E-2</v>
          </cell>
          <cell r="N9">
            <v>-2.4353413270481128E-2</v>
          </cell>
          <cell r="O9">
            <v>709</v>
          </cell>
          <cell r="P9">
            <v>748</v>
          </cell>
          <cell r="Q9">
            <v>-5.213903743315508E-2</v>
          </cell>
          <cell r="R9">
            <v>-8.5334387445570314E-3</v>
          </cell>
        </row>
        <row r="10">
          <cell r="A10" t="str">
            <v>Staff costs</v>
          </cell>
          <cell r="B10" t="str">
            <v>Staff costs</v>
          </cell>
          <cell r="C10">
            <v>-68</v>
          </cell>
          <cell r="D10">
            <v>-68</v>
          </cell>
          <cell r="E10">
            <v>-71</v>
          </cell>
          <cell r="F10">
            <v>-67</v>
          </cell>
          <cell r="G10">
            <v>-71</v>
          </cell>
          <cell r="H10">
            <v>-73</v>
          </cell>
          <cell r="K10">
            <v>0</v>
          </cell>
          <cell r="L10">
            <v>-4.2253521126760563E-2</v>
          </cell>
          <cell r="M10">
            <v>-6.3242243252219499E-3</v>
          </cell>
          <cell r="N10">
            <v>-1.7040323483167197E-2</v>
          </cell>
          <cell r="O10">
            <v>-136</v>
          </cell>
          <cell r="P10">
            <v>-144</v>
          </cell>
          <cell r="Q10">
            <v>-5.5555555555555552E-2</v>
          </cell>
          <cell r="R10">
            <v>-2.0313489628399406E-2</v>
          </cell>
        </row>
        <row r="11">
          <cell r="A11" t="str">
            <v>Other exp, excl depriciations</v>
          </cell>
          <cell r="B11" t="str">
            <v>Other exp. excl. depreciations</v>
          </cell>
          <cell r="C11">
            <v>-119</v>
          </cell>
          <cell r="D11">
            <v>-118</v>
          </cell>
          <cell r="E11">
            <v>-126</v>
          </cell>
          <cell r="F11">
            <v>-125</v>
          </cell>
          <cell r="G11">
            <v>-131</v>
          </cell>
          <cell r="H11">
            <v>-135</v>
          </cell>
          <cell r="K11">
            <v>8.4745762711864406E-3</v>
          </cell>
          <cell r="L11">
            <v>-9.1603053435114504E-2</v>
          </cell>
          <cell r="M11">
            <v>-2.7969189792641513E-3</v>
          </cell>
          <cell r="N11">
            <v>-6.3341627051166971E-2</v>
          </cell>
          <cell r="O11">
            <v>-237</v>
          </cell>
          <cell r="P11">
            <v>-266</v>
          </cell>
          <cell r="Q11">
            <v>-0.10902255639097744</v>
          </cell>
          <cell r="R11">
            <v>-6.8075077820922036E-2</v>
          </cell>
        </row>
        <row r="12">
          <cell r="A12" t="str">
            <v>Total expenses incl. allocations</v>
          </cell>
          <cell r="B12" t="str">
            <v>Total expenses incl. allocations</v>
          </cell>
          <cell r="C12">
            <v>-189</v>
          </cell>
          <cell r="D12">
            <v>-189</v>
          </cell>
          <cell r="E12">
            <v>-200</v>
          </cell>
          <cell r="F12">
            <v>-195</v>
          </cell>
          <cell r="G12">
            <v>-205</v>
          </cell>
          <cell r="H12">
            <v>-213</v>
          </cell>
          <cell r="K12">
            <v>0</v>
          </cell>
          <cell r="L12">
            <v>-7.8048780487804878E-2</v>
          </cell>
          <cell r="M12">
            <v>-3.9012942748435364E-3</v>
          </cell>
          <cell r="N12">
            <v>-5.0552711349689639E-2</v>
          </cell>
          <cell r="O12">
            <v>-378</v>
          </cell>
          <cell r="P12">
            <v>-418</v>
          </cell>
          <cell r="Q12">
            <v>-9.569377990430622E-2</v>
          </cell>
          <cell r="R12">
            <v>-5.5510983757067534E-2</v>
          </cell>
        </row>
        <row r="13">
          <cell r="A13" t="str">
            <v>Profit before loan losses</v>
          </cell>
          <cell r="B13" t="str">
            <v>Profit before loan losses</v>
          </cell>
          <cell r="C13">
            <v>164</v>
          </cell>
          <cell r="D13">
            <v>167</v>
          </cell>
          <cell r="E13">
            <v>206</v>
          </cell>
          <cell r="F13">
            <v>172</v>
          </cell>
          <cell r="G13">
            <v>169</v>
          </cell>
          <cell r="H13">
            <v>161</v>
          </cell>
          <cell r="K13">
            <v>-1.7964071856287425E-2</v>
          </cell>
          <cell r="L13">
            <v>-2.9585798816568046E-2</v>
          </cell>
          <cell r="M13">
            <v>-1.9727417590277185E-2</v>
          </cell>
          <cell r="N13">
            <v>7.5237630867148741E-3</v>
          </cell>
          <cell r="O13">
            <v>331</v>
          </cell>
          <cell r="P13">
            <v>330</v>
          </cell>
          <cell r="Q13">
            <v>3.0303030303030303E-3</v>
          </cell>
          <cell r="R13">
            <v>5.0919035350250663E-2</v>
          </cell>
        </row>
        <row r="14">
          <cell r="A14" t="str">
            <v>Net loan losses</v>
          </cell>
          <cell r="B14" t="str">
            <v>Net loan losses</v>
          </cell>
          <cell r="C14">
            <v>-12</v>
          </cell>
          <cell r="D14">
            <v>-7</v>
          </cell>
          <cell r="E14">
            <v>-6</v>
          </cell>
          <cell r="F14">
            <v>8</v>
          </cell>
          <cell r="G14">
            <v>-6</v>
          </cell>
          <cell r="H14">
            <v>-6</v>
          </cell>
          <cell r="K14">
            <v>0.7142857142857143</v>
          </cell>
          <cell r="L14">
            <v>1</v>
          </cell>
          <cell r="M14">
            <v>0.87792449368910441</v>
          </cell>
          <cell r="N14">
            <v>1.2959370519443389</v>
          </cell>
          <cell r="O14">
            <v>-19</v>
          </cell>
          <cell r="P14">
            <v>-12</v>
          </cell>
          <cell r="Q14">
            <v>0.58333333333333337</v>
          </cell>
          <cell r="R14">
            <v>0.71695201877414916</v>
          </cell>
        </row>
        <row r="15">
          <cell r="A15" t="str">
            <v>Operating profit</v>
          </cell>
          <cell r="B15" t="str">
            <v>Operating profit</v>
          </cell>
          <cell r="C15">
            <v>152</v>
          </cell>
          <cell r="D15">
            <v>160</v>
          </cell>
          <cell r="E15">
            <v>200</v>
          </cell>
          <cell r="F15">
            <v>180</v>
          </cell>
          <cell r="G15">
            <v>163</v>
          </cell>
          <cell r="H15">
            <v>155</v>
          </cell>
          <cell r="K15">
            <v>-0.05</v>
          </cell>
          <cell r="L15">
            <v>-6.7484662576687116E-2</v>
          </cell>
          <cell r="M15">
            <v>-5.6230204374233539E-2</v>
          </cell>
          <cell r="N15">
            <v>-3.6238030924169773E-2</v>
          </cell>
          <cell r="O15">
            <v>312</v>
          </cell>
          <cell r="P15">
            <v>318</v>
          </cell>
          <cell r="Q15">
            <v>-1.8867924528301886E-2</v>
          </cell>
          <cell r="R15">
            <v>2.6934411439897943E-2</v>
          </cell>
        </row>
        <row r="16">
          <cell r="A16" t="str">
            <v>Cost/income ratio, %</v>
          </cell>
          <cell r="B16" t="str">
            <v>Cost/income ratio, %</v>
          </cell>
          <cell r="C16">
            <v>53.5</v>
          </cell>
          <cell r="D16">
            <v>53.1</v>
          </cell>
          <cell r="E16">
            <v>49.3</v>
          </cell>
          <cell r="F16">
            <v>53.1</v>
          </cell>
          <cell r="G16">
            <v>54.8</v>
          </cell>
          <cell r="H16">
            <v>57</v>
          </cell>
          <cell r="O16">
            <v>53.3</v>
          </cell>
          <cell r="P16">
            <v>55.9</v>
          </cell>
        </row>
        <row r="17">
          <cell r="A17" t="str">
            <v>RAROCAR, %</v>
          </cell>
          <cell r="B17" t="str">
            <v>ROCAR, %</v>
          </cell>
          <cell r="C17">
            <v>14.3</v>
          </cell>
          <cell r="D17">
            <v>15.5</v>
          </cell>
          <cell r="E17">
            <v>19.3</v>
          </cell>
          <cell r="F17">
            <v>18.5</v>
          </cell>
          <cell r="G17">
            <v>18.3</v>
          </cell>
          <cell r="H17">
            <v>16.8</v>
          </cell>
          <cell r="O17">
            <v>14.9</v>
          </cell>
          <cell r="P17">
            <v>17.5</v>
          </cell>
        </row>
        <row r="18">
          <cell r="A18" t="str">
            <v>RAROCAR, %</v>
          </cell>
          <cell r="B18" t="str">
            <v>RAROCAR, %</v>
          </cell>
          <cell r="C18">
            <v>14.4</v>
          </cell>
          <cell r="D18">
            <v>15.1</v>
          </cell>
          <cell r="E18">
            <v>18.8</v>
          </cell>
          <cell r="F18">
            <v>16.5</v>
          </cell>
          <cell r="G18">
            <v>17.399999999999999</v>
          </cell>
          <cell r="H18">
            <v>16</v>
          </cell>
          <cell r="O18">
            <v>14.8</v>
          </cell>
          <cell r="P18">
            <v>16.7</v>
          </cell>
        </row>
        <row r="19">
          <cell r="A19" t="str">
            <v>Economic capital (EC)</v>
          </cell>
          <cell r="B19" t="str">
            <v>Economic capital (EC)</v>
          </cell>
          <cell r="C19">
            <v>3246</v>
          </cell>
          <cell r="D19">
            <v>3213</v>
          </cell>
          <cell r="E19">
            <v>3087</v>
          </cell>
          <cell r="F19">
            <v>3198</v>
          </cell>
          <cell r="G19">
            <v>2682</v>
          </cell>
          <cell r="H19">
            <v>2754</v>
          </cell>
          <cell r="K19">
            <v>1.027077497665733E-2</v>
          </cell>
          <cell r="L19">
            <v>0.21029082774049218</v>
          </cell>
          <cell r="O19">
            <v>3246</v>
          </cell>
          <cell r="P19">
            <v>2682</v>
          </cell>
          <cell r="Q19">
            <v>0.21029082774049218</v>
          </cell>
        </row>
        <row r="20">
          <cell r="A20" t="str">
            <v>Risk-weighted assets (RWA)</v>
          </cell>
          <cell r="B20" t="str">
            <v>Risk exposure amount (REA)</v>
          </cell>
          <cell r="C20">
            <v>13155</v>
          </cell>
          <cell r="D20">
            <v>13377</v>
          </cell>
          <cell r="E20">
            <v>13065</v>
          </cell>
          <cell r="F20">
            <v>13808</v>
          </cell>
          <cell r="G20">
            <v>13585</v>
          </cell>
          <cell r="H20">
            <v>14557</v>
          </cell>
          <cell r="K20">
            <v>-1.6595649248710473E-2</v>
          </cell>
          <cell r="L20">
            <v>-3.1652557968347442E-2</v>
          </cell>
          <cell r="O20">
            <v>13155</v>
          </cell>
          <cell r="P20">
            <v>13585</v>
          </cell>
          <cell r="Q20">
            <v>-3.1652557968347442E-2</v>
          </cell>
        </row>
        <row r="21">
          <cell r="A21" t="str">
            <v>Number of employees (FTEs)</v>
          </cell>
          <cell r="B21" t="str">
            <v>Number of employees (FTEs)</v>
          </cell>
          <cell r="C21">
            <v>2933</v>
          </cell>
          <cell r="D21">
            <v>3020</v>
          </cell>
          <cell r="E21">
            <v>3041</v>
          </cell>
          <cell r="F21">
            <v>3146</v>
          </cell>
          <cell r="G21">
            <v>3207</v>
          </cell>
          <cell r="H21">
            <v>3265</v>
          </cell>
          <cell r="K21">
            <v>-2.8807947019867549E-2</v>
          </cell>
          <cell r="L21">
            <v>-8.5438104147178048E-2</v>
          </cell>
          <cell r="O21">
            <v>2933</v>
          </cell>
          <cell r="P21">
            <v>3207</v>
          </cell>
          <cell r="Q21">
            <v>-8.5438104147178048E-2</v>
          </cell>
        </row>
        <row r="22">
          <cell r="A22" t="str">
            <v>Volumes, EURbn:</v>
          </cell>
          <cell r="B22" t="str">
            <v>Volumes, EURbn:</v>
          </cell>
          <cell r="K22"/>
          <cell r="L22"/>
        </row>
        <row r="23">
          <cell r="A23" t="str">
            <v>Lending to corporates</v>
          </cell>
          <cell r="B23" t="str">
            <v>Lending to corporates</v>
          </cell>
          <cell r="C23">
            <v>19.299999999999997</v>
          </cell>
          <cell r="D23">
            <v>19.299999999999997</v>
          </cell>
          <cell r="E23">
            <v>19.200000000000003</v>
          </cell>
          <cell r="F23">
            <v>20.199999999999996</v>
          </cell>
          <cell r="G23">
            <v>19.700000000000003</v>
          </cell>
          <cell r="H23">
            <v>20.499999999999993</v>
          </cell>
          <cell r="K23">
            <v>0</v>
          </cell>
          <cell r="L23">
            <v>-2.0304568527919068E-2</v>
          </cell>
          <cell r="M23">
            <v>-7.2768908161671142E-3</v>
          </cell>
          <cell r="N23">
            <v>-1.6625571857709409E-2</v>
          </cell>
          <cell r="O23">
            <v>19.299999999999997</v>
          </cell>
          <cell r="P23">
            <v>19.700000000000003</v>
          </cell>
          <cell r="Q23">
            <v>-2.0304568527919068E-2</v>
          </cell>
        </row>
        <row r="24">
          <cell r="A24" t="str">
            <v>Household mortgage lending</v>
          </cell>
          <cell r="B24" t="str">
            <v>Household mortgage lending</v>
          </cell>
          <cell r="C24">
            <v>41.8</v>
          </cell>
          <cell r="D24">
            <v>40.700000000000003</v>
          </cell>
          <cell r="E24">
            <v>39.700000000000003</v>
          </cell>
          <cell r="F24">
            <v>40</v>
          </cell>
          <cell r="G24">
            <v>39.200000000000003</v>
          </cell>
          <cell r="H24">
            <v>39.4</v>
          </cell>
          <cell r="K24">
            <v>2.7027027027026886E-2</v>
          </cell>
          <cell r="L24">
            <v>6.632653061224475E-2</v>
          </cell>
          <cell r="M24">
            <v>2.0312380752501857E-2</v>
          </cell>
          <cell r="N24">
            <v>7.2683631861932829E-2</v>
          </cell>
          <cell r="O24">
            <v>41.8</v>
          </cell>
          <cell r="P24">
            <v>39.200000000000003</v>
          </cell>
          <cell r="Q24">
            <v>6.632653061224475E-2</v>
          </cell>
        </row>
        <row r="25">
          <cell r="A25" t="str">
            <v>Consumer lending</v>
          </cell>
          <cell r="B25" t="str">
            <v>Consumer lending</v>
          </cell>
          <cell r="C25">
            <v>4.9000000000000057</v>
          </cell>
          <cell r="D25">
            <v>4.7999999999999972</v>
          </cell>
          <cell r="E25">
            <v>4.7999999999999972</v>
          </cell>
          <cell r="F25">
            <v>5.1000000000000014</v>
          </cell>
          <cell r="G25">
            <v>5.0999999999999943</v>
          </cell>
          <cell r="H25">
            <v>5.2000000000000028</v>
          </cell>
          <cell r="K25">
            <v>2.0833333333335122E-2</v>
          </cell>
          <cell r="L25">
            <v>-3.9215686274507618E-2</v>
          </cell>
          <cell r="M25">
            <v>-5.5580570459301537E-3</v>
          </cell>
          <cell r="N25">
            <v>-5.2158883084868823E-2</v>
          </cell>
          <cell r="O25">
            <v>4.9000000000000057</v>
          </cell>
          <cell r="P25">
            <v>5.0999999999999943</v>
          </cell>
          <cell r="Q25">
            <v>-3.9215686274507618E-2</v>
          </cell>
        </row>
        <row r="26">
          <cell r="A26" t="str">
            <v>Total lending</v>
          </cell>
          <cell r="B26" t="str">
            <v>Total lending</v>
          </cell>
          <cell r="C26">
            <v>66</v>
          </cell>
          <cell r="D26">
            <v>64.8</v>
          </cell>
          <cell r="E26">
            <v>63.7</v>
          </cell>
          <cell r="F26">
            <v>65.3</v>
          </cell>
          <cell r="G26">
            <v>64</v>
          </cell>
          <cell r="H26">
            <v>65.099999999999994</v>
          </cell>
          <cell r="K26">
            <v>1.8518518518518563E-2</v>
          </cell>
          <cell r="L26">
            <v>3.125E-2</v>
          </cell>
          <cell r="M26">
            <v>1.0169895412490249E-2</v>
          </cell>
          <cell r="N26">
            <v>3.5183172052227762E-2</v>
          </cell>
          <cell r="O26">
            <v>66</v>
          </cell>
          <cell r="P26">
            <v>64</v>
          </cell>
          <cell r="Q26">
            <v>3.125E-2</v>
          </cell>
        </row>
        <row r="27">
          <cell r="A27" t="str">
            <v>Corporate deposits</v>
          </cell>
          <cell r="B27" t="str">
            <v>Corporate deposits</v>
          </cell>
          <cell r="C27">
            <v>13.099999999999998</v>
          </cell>
          <cell r="D27">
            <v>12.200000000000003</v>
          </cell>
          <cell r="E27">
            <v>12.600000000000001</v>
          </cell>
          <cell r="F27">
            <v>11.8</v>
          </cell>
          <cell r="G27">
            <v>12.600000000000001</v>
          </cell>
          <cell r="H27">
            <v>12.3</v>
          </cell>
          <cell r="K27">
            <v>7.3770491803278257E-2</v>
          </cell>
          <cell r="L27">
            <v>3.9682539682539396E-2</v>
          </cell>
          <cell r="M27">
            <v>5.8337624552302403E-2</v>
          </cell>
          <cell r="N27">
            <v>4.4420189101244789E-2</v>
          </cell>
          <cell r="O27">
            <v>13.099999999999998</v>
          </cell>
          <cell r="P27">
            <v>12.600000000000001</v>
          </cell>
          <cell r="Q27">
            <v>3.9682539682539396E-2</v>
          </cell>
        </row>
        <row r="28">
          <cell r="A28" t="str">
            <v>Household deposits</v>
          </cell>
          <cell r="B28" t="str">
            <v>Household deposits</v>
          </cell>
          <cell r="C28">
            <v>20.7</v>
          </cell>
          <cell r="D28">
            <v>19.399999999999999</v>
          </cell>
          <cell r="E28">
            <v>19.600000000000001</v>
          </cell>
          <cell r="F28">
            <v>20.3</v>
          </cell>
          <cell r="G28">
            <v>20.399999999999999</v>
          </cell>
          <cell r="H28">
            <v>20.3</v>
          </cell>
          <cell r="K28">
            <v>6.7010309278350555E-2</v>
          </cell>
          <cell r="L28">
            <v>1.4705882352941213E-2</v>
          </cell>
          <cell r="M28">
            <v>5.837355216256368E-2</v>
          </cell>
          <cell r="N28">
            <v>1.785281139459638E-2</v>
          </cell>
          <cell r="O28">
            <v>20.7</v>
          </cell>
          <cell r="P28">
            <v>20.399999999999999</v>
          </cell>
          <cell r="Q28">
            <v>1.4705882352941213E-2</v>
          </cell>
        </row>
        <row r="29">
          <cell r="A29" t="str">
            <v>Total deposits</v>
          </cell>
          <cell r="B29" t="str">
            <v>Total deposits</v>
          </cell>
          <cell r="C29">
            <v>33.799999999999997</v>
          </cell>
          <cell r="D29">
            <v>31.6</v>
          </cell>
          <cell r="E29">
            <v>32.200000000000003</v>
          </cell>
          <cell r="F29">
            <v>32.1</v>
          </cell>
          <cell r="G29">
            <v>33</v>
          </cell>
          <cell r="H29">
            <v>32.6</v>
          </cell>
          <cell r="K29">
            <v>6.962025316455682E-2</v>
          </cell>
          <cell r="L29">
            <v>2.4242424242424156E-2</v>
          </cell>
          <cell r="M29">
            <v>5.8359651234023868E-2</v>
          </cell>
          <cell r="N29">
            <v>2.79700109943255E-2</v>
          </cell>
          <cell r="O29">
            <v>33.799999999999997</v>
          </cell>
          <cell r="P29">
            <v>33</v>
          </cell>
          <cell r="Q29">
            <v>2.4242424242424156E-2</v>
          </cell>
        </row>
      </sheetData>
      <sheetData sheetId="13">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17</v>
          </cell>
        </row>
        <row r="2">
          <cell r="B2" t="str">
            <v>Banking Baltic countries</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row>
        <row r="4">
          <cell r="A4" t="str">
            <v>Net interest income</v>
          </cell>
          <cell r="B4" t="str">
            <v>Net interest income</v>
          </cell>
          <cell r="C4">
            <v>37</v>
          </cell>
          <cell r="D4">
            <v>35</v>
          </cell>
          <cell r="E4">
            <v>37</v>
          </cell>
          <cell r="F4">
            <v>37</v>
          </cell>
          <cell r="G4">
            <v>36</v>
          </cell>
          <cell r="H4">
            <v>35</v>
          </cell>
          <cell r="K4">
            <v>5.7142857142857141E-2</v>
          </cell>
          <cell r="L4">
            <v>2.7777777777777776E-2</v>
          </cell>
          <cell r="M4">
            <v>72</v>
          </cell>
          <cell r="N4">
            <v>71</v>
          </cell>
          <cell r="O4">
            <v>1.4084507042253521E-2</v>
          </cell>
        </row>
        <row r="5">
          <cell r="A5" t="str">
            <v>Net fee and commission income</v>
          </cell>
          <cell r="B5" t="str">
            <v>Net fee and commission income</v>
          </cell>
          <cell r="C5">
            <v>7</v>
          </cell>
          <cell r="D5">
            <v>6</v>
          </cell>
          <cell r="E5">
            <v>7</v>
          </cell>
          <cell r="F5">
            <v>7</v>
          </cell>
          <cell r="G5">
            <v>6</v>
          </cell>
          <cell r="H5">
            <v>5</v>
          </cell>
          <cell r="K5">
            <v>0.16666666666666666</v>
          </cell>
          <cell r="L5">
            <v>0.16666666666666666</v>
          </cell>
          <cell r="M5">
            <v>13</v>
          </cell>
          <cell r="N5">
            <v>11</v>
          </cell>
          <cell r="O5">
            <v>0.18181818181818182</v>
          </cell>
        </row>
        <row r="6">
          <cell r="A6" t="str">
            <v>Net result from items at fair value</v>
          </cell>
          <cell r="B6" t="str">
            <v>Net result from items at fair value</v>
          </cell>
          <cell r="C6">
            <v>3</v>
          </cell>
          <cell r="D6">
            <v>3</v>
          </cell>
          <cell r="E6">
            <v>2</v>
          </cell>
          <cell r="F6">
            <v>0</v>
          </cell>
          <cell r="G6">
            <v>1</v>
          </cell>
          <cell r="H6">
            <v>0</v>
          </cell>
          <cell r="K6">
            <v>0</v>
          </cell>
          <cell r="L6">
            <v>2</v>
          </cell>
          <cell r="M6">
            <v>6</v>
          </cell>
          <cell r="N6">
            <v>1</v>
          </cell>
          <cell r="O6"/>
        </row>
        <row r="7">
          <cell r="A7" t="str">
            <v>Equity method &amp; other income</v>
          </cell>
          <cell r="B7" t="str">
            <v>Equity method &amp; other income</v>
          </cell>
          <cell r="C7">
            <v>1</v>
          </cell>
          <cell r="D7">
            <v>1</v>
          </cell>
          <cell r="E7">
            <v>0</v>
          </cell>
          <cell r="F7">
            <v>0</v>
          </cell>
          <cell r="G7">
            <v>2</v>
          </cell>
          <cell r="H7">
            <v>0</v>
          </cell>
          <cell r="K7">
            <v>0</v>
          </cell>
          <cell r="L7">
            <v>-0.5</v>
          </cell>
          <cell r="M7">
            <v>2</v>
          </cell>
          <cell r="N7">
            <v>2</v>
          </cell>
          <cell r="O7">
            <v>0</v>
          </cell>
        </row>
        <row r="8">
          <cell r="A8" t="str">
            <v>Total income incl. allocations</v>
          </cell>
          <cell r="B8" t="str">
            <v>Total income incl. allocations</v>
          </cell>
          <cell r="C8">
            <v>48</v>
          </cell>
          <cell r="D8">
            <v>45</v>
          </cell>
          <cell r="E8">
            <v>46</v>
          </cell>
          <cell r="F8">
            <v>44</v>
          </cell>
          <cell r="G8">
            <v>45</v>
          </cell>
          <cell r="H8">
            <v>40</v>
          </cell>
          <cell r="K8">
            <v>6.6666666666666666E-2</v>
          </cell>
          <cell r="L8">
            <v>6.6666666666666666E-2</v>
          </cell>
          <cell r="M8">
            <v>93</v>
          </cell>
          <cell r="N8">
            <v>85</v>
          </cell>
          <cell r="O8">
            <v>9.4117647058823528E-2</v>
          </cell>
        </row>
        <row r="9">
          <cell r="A9" t="str">
            <v>Staff costs</v>
          </cell>
          <cell r="B9" t="str">
            <v>Staff costs</v>
          </cell>
          <cell r="C9">
            <v>-7</v>
          </cell>
          <cell r="D9">
            <v>-6</v>
          </cell>
          <cell r="E9">
            <v>-7</v>
          </cell>
          <cell r="F9">
            <v>-6</v>
          </cell>
          <cell r="G9">
            <v>-6</v>
          </cell>
          <cell r="H9">
            <v>-6</v>
          </cell>
          <cell r="K9">
            <v>0.16666666666666666</v>
          </cell>
          <cell r="L9">
            <v>0.16666666666666666</v>
          </cell>
          <cell r="M9">
            <v>-13</v>
          </cell>
          <cell r="N9">
            <v>-12</v>
          </cell>
          <cell r="O9">
            <v>8.3333333333333329E-2</v>
          </cell>
        </row>
        <row r="10">
          <cell r="A10" t="str">
            <v>Other exp, excl depriciations</v>
          </cell>
          <cell r="B10" t="str">
            <v>Other exp. excl. depreciations</v>
          </cell>
          <cell r="C10">
            <v>-15</v>
          </cell>
          <cell r="D10">
            <v>-13</v>
          </cell>
          <cell r="E10">
            <v>-19</v>
          </cell>
          <cell r="F10">
            <v>-16</v>
          </cell>
          <cell r="G10">
            <v>-15</v>
          </cell>
          <cell r="H10">
            <v>-15</v>
          </cell>
          <cell r="K10">
            <v>0.15384615384615385</v>
          </cell>
          <cell r="L10">
            <v>0</v>
          </cell>
          <cell r="M10">
            <v>-28</v>
          </cell>
          <cell r="N10">
            <v>-30</v>
          </cell>
          <cell r="O10">
            <v>-6.6666666666666666E-2</v>
          </cell>
        </row>
        <row r="11">
          <cell r="A11" t="str">
            <v>Total expenses incl. allocations</v>
          </cell>
          <cell r="B11" t="str">
            <v>Total expenses incl. allocations</v>
          </cell>
          <cell r="C11">
            <v>-21</v>
          </cell>
          <cell r="D11">
            <v>-20</v>
          </cell>
          <cell r="E11">
            <v>-26</v>
          </cell>
          <cell r="F11">
            <v>-22</v>
          </cell>
          <cell r="G11">
            <v>-21</v>
          </cell>
          <cell r="H11">
            <v>-21</v>
          </cell>
          <cell r="K11">
            <v>0.05</v>
          </cell>
          <cell r="L11">
            <v>0</v>
          </cell>
          <cell r="M11">
            <v>-41</v>
          </cell>
          <cell r="N11">
            <v>-42</v>
          </cell>
          <cell r="O11">
            <v>-2.3809523809523808E-2</v>
          </cell>
        </row>
        <row r="12">
          <cell r="A12" t="str">
            <v>Profit before loan losses</v>
          </cell>
          <cell r="B12" t="str">
            <v>Profit before loan losses</v>
          </cell>
          <cell r="C12">
            <v>27</v>
          </cell>
          <cell r="D12">
            <v>25</v>
          </cell>
          <cell r="E12">
            <v>20</v>
          </cell>
          <cell r="F12">
            <v>22</v>
          </cell>
          <cell r="G12">
            <v>24</v>
          </cell>
          <cell r="H12">
            <v>19</v>
          </cell>
          <cell r="K12">
            <v>0.08</v>
          </cell>
          <cell r="L12">
            <v>0.125</v>
          </cell>
          <cell r="M12">
            <v>52</v>
          </cell>
          <cell r="N12">
            <v>43</v>
          </cell>
          <cell r="O12">
            <v>0.20930232558139536</v>
          </cell>
        </row>
        <row r="13">
          <cell r="A13" t="str">
            <v>Net loan losses</v>
          </cell>
          <cell r="B13" t="str">
            <v>Net loan losses</v>
          </cell>
          <cell r="C13">
            <v>1</v>
          </cell>
          <cell r="D13">
            <v>1</v>
          </cell>
          <cell r="E13">
            <v>-5</v>
          </cell>
          <cell r="F13">
            <v>-14</v>
          </cell>
          <cell r="G13">
            <v>-13</v>
          </cell>
          <cell r="H13">
            <v>-29</v>
          </cell>
          <cell r="K13">
            <v>0</v>
          </cell>
          <cell r="L13"/>
          <cell r="M13">
            <v>2</v>
          </cell>
          <cell r="N13">
            <v>-42</v>
          </cell>
          <cell r="O13"/>
        </row>
        <row r="14">
          <cell r="A14" t="str">
            <v>Operating profit</v>
          </cell>
          <cell r="B14" t="str">
            <v>Operating profit</v>
          </cell>
          <cell r="C14">
            <v>28</v>
          </cell>
          <cell r="D14">
            <v>26</v>
          </cell>
          <cell r="E14">
            <v>15</v>
          </cell>
          <cell r="F14">
            <v>8</v>
          </cell>
          <cell r="G14">
            <v>11</v>
          </cell>
          <cell r="H14">
            <v>-10</v>
          </cell>
          <cell r="K14">
            <v>7.6923076923076927E-2</v>
          </cell>
          <cell r="L14">
            <v>1.5454545454545454</v>
          </cell>
          <cell r="M14">
            <v>54</v>
          </cell>
          <cell r="N14">
            <v>1</v>
          </cell>
          <cell r="O14"/>
        </row>
        <row r="15">
          <cell r="A15" t="str">
            <v>Cost/income ratio, %</v>
          </cell>
          <cell r="B15" t="str">
            <v>Cost/income ratio, %</v>
          </cell>
          <cell r="C15">
            <v>43.8</v>
          </cell>
          <cell r="D15">
            <v>44.4</v>
          </cell>
          <cell r="E15">
            <v>56.5</v>
          </cell>
          <cell r="F15">
            <v>50</v>
          </cell>
          <cell r="G15">
            <v>46.7</v>
          </cell>
          <cell r="H15">
            <v>52.5</v>
          </cell>
          <cell r="M15">
            <v>44.1</v>
          </cell>
          <cell r="N15">
            <v>49.4</v>
          </cell>
        </row>
        <row r="16">
          <cell r="A16" t="str">
            <v>RAROCAR, %</v>
          </cell>
          <cell r="B16" t="str">
            <v>ROCAR, %</v>
          </cell>
          <cell r="C16">
            <v>12.4</v>
          </cell>
          <cell r="D16">
            <v>11.6</v>
          </cell>
          <cell r="E16">
            <v>6.1</v>
          </cell>
          <cell r="F16">
            <v>3</v>
          </cell>
          <cell r="G16">
            <v>4.4000000000000004</v>
          </cell>
          <cell r="H16">
            <v>-3.9</v>
          </cell>
          <cell r="M16">
            <v>12</v>
          </cell>
          <cell r="N16">
            <v>-0.1</v>
          </cell>
        </row>
        <row r="17">
          <cell r="A17" t="str">
            <v>RAROCAR, %</v>
          </cell>
          <cell r="B17" t="str">
            <v>RAROCAR, %</v>
          </cell>
          <cell r="C17">
            <v>10</v>
          </cell>
          <cell r="D17">
            <v>9.3000000000000007</v>
          </cell>
          <cell r="E17">
            <v>6.3</v>
          </cell>
          <cell r="F17">
            <v>7</v>
          </cell>
          <cell r="G17">
            <v>7.9</v>
          </cell>
          <cell r="H17">
            <v>6.1</v>
          </cell>
          <cell r="M17">
            <v>9.6999999999999993</v>
          </cell>
          <cell r="N17">
            <v>7</v>
          </cell>
        </row>
        <row r="18">
          <cell r="A18" t="str">
            <v>Economic capital (EC)</v>
          </cell>
          <cell r="B18" t="str">
            <v>Economic capital (EC)</v>
          </cell>
          <cell r="C18">
            <v>694</v>
          </cell>
          <cell r="D18">
            <v>691</v>
          </cell>
          <cell r="E18">
            <v>696</v>
          </cell>
          <cell r="F18">
            <v>745</v>
          </cell>
          <cell r="G18">
            <v>748</v>
          </cell>
          <cell r="H18">
            <v>745</v>
          </cell>
          <cell r="K18">
            <v>4.3415340086830683E-3</v>
          </cell>
          <cell r="L18">
            <v>-7.2192513368983954E-2</v>
          </cell>
          <cell r="M18">
            <v>694</v>
          </cell>
          <cell r="N18">
            <v>748</v>
          </cell>
          <cell r="O18">
            <v>-7.2192513368983954E-2</v>
          </cell>
        </row>
        <row r="19">
          <cell r="A19" t="str">
            <v>Risk-weighted assets (RWA)</v>
          </cell>
          <cell r="B19" t="str">
            <v>Risk exposure amount (REA)</v>
          </cell>
          <cell r="C19">
            <v>4963</v>
          </cell>
          <cell r="D19">
            <v>4909</v>
          </cell>
          <cell r="E19">
            <v>4939</v>
          </cell>
          <cell r="F19">
            <v>5173</v>
          </cell>
          <cell r="G19">
            <v>5173</v>
          </cell>
          <cell r="H19">
            <v>5197</v>
          </cell>
          <cell r="K19">
            <v>1.1000203707476064E-2</v>
          </cell>
          <cell r="L19">
            <v>-4.0595399188092018E-2</v>
          </cell>
          <cell r="M19">
            <v>4963</v>
          </cell>
          <cell r="N19">
            <v>5173</v>
          </cell>
          <cell r="O19">
            <v>-4.0595399188092018E-2</v>
          </cell>
        </row>
        <row r="20">
          <cell r="A20" t="str">
            <v>Number of employees (FTEs)</v>
          </cell>
          <cell r="B20" t="str">
            <v>Number of employees (FTEs)</v>
          </cell>
          <cell r="C20">
            <v>783</v>
          </cell>
          <cell r="D20">
            <v>789</v>
          </cell>
          <cell r="E20">
            <v>771</v>
          </cell>
          <cell r="F20">
            <v>772</v>
          </cell>
          <cell r="G20">
            <v>765</v>
          </cell>
          <cell r="H20">
            <v>771</v>
          </cell>
          <cell r="K20">
            <v>-7.6045627376425855E-3</v>
          </cell>
          <cell r="L20">
            <v>2.3529411764705882E-2</v>
          </cell>
          <cell r="M20">
            <v>783</v>
          </cell>
          <cell r="N20">
            <v>765</v>
          </cell>
          <cell r="O20">
            <v>2.3529411764705882E-2</v>
          </cell>
        </row>
        <row r="21">
          <cell r="A21" t="str">
            <v>Volumes, EURbn:</v>
          </cell>
          <cell r="B21" t="str">
            <v>Volumes, EURbn:</v>
          </cell>
          <cell r="K21"/>
          <cell r="L21"/>
        </row>
        <row r="22">
          <cell r="A22" t="str">
            <v>Lending to corporates</v>
          </cell>
          <cell r="B22" t="str">
            <v>Lending to corporates</v>
          </cell>
          <cell r="C22">
            <v>5.1999999999999993</v>
          </cell>
          <cell r="D22">
            <v>5.0999999999999996</v>
          </cell>
          <cell r="E22">
            <v>5.1999999999999993</v>
          </cell>
          <cell r="F22">
            <v>5.2999999999999989</v>
          </cell>
          <cell r="G22">
            <v>5.4</v>
          </cell>
          <cell r="H22">
            <v>5.3000000000000007</v>
          </cell>
          <cell r="K22">
            <v>1.9607843137254832E-2</v>
          </cell>
          <cell r="L22">
            <v>-3.7037037037037229E-2</v>
          </cell>
          <cell r="M22">
            <v>5.1999999999999993</v>
          </cell>
          <cell r="N22">
            <v>5.4</v>
          </cell>
          <cell r="O22">
            <v>-3.7037037037037229E-2</v>
          </cell>
        </row>
        <row r="23">
          <cell r="A23" t="str">
            <v>Household mortgage lending</v>
          </cell>
          <cell r="B23" t="str">
            <v>Household mortgage lending</v>
          </cell>
          <cell r="C23">
            <v>2.6</v>
          </cell>
          <cell r="D23">
            <v>2.6</v>
          </cell>
          <cell r="E23">
            <v>2.6</v>
          </cell>
          <cell r="F23">
            <v>2.6</v>
          </cell>
          <cell r="G23">
            <v>2.6</v>
          </cell>
          <cell r="H23">
            <v>2.6</v>
          </cell>
          <cell r="K23">
            <v>0</v>
          </cell>
          <cell r="L23">
            <v>0</v>
          </cell>
          <cell r="M23">
            <v>2.6</v>
          </cell>
          <cell r="N23">
            <v>2.6</v>
          </cell>
          <cell r="O23">
            <v>0</v>
          </cell>
        </row>
        <row r="24">
          <cell r="A24" t="str">
            <v>Consumer lending</v>
          </cell>
          <cell r="B24" t="str">
            <v>Consumer lending</v>
          </cell>
          <cell r="C24">
            <v>0.29999999999999982</v>
          </cell>
          <cell r="D24">
            <v>0.29999999999999982</v>
          </cell>
          <cell r="E24">
            <v>0.29999999999999982</v>
          </cell>
          <cell r="F24">
            <v>0.29999999999999982</v>
          </cell>
          <cell r="G24">
            <v>0.29999999999999982</v>
          </cell>
          <cell r="H24">
            <v>0.39999999999999991</v>
          </cell>
          <cell r="K24">
            <v>0</v>
          </cell>
          <cell r="L24">
            <v>0</v>
          </cell>
          <cell r="M24">
            <v>0.29999999999999982</v>
          </cell>
          <cell r="N24">
            <v>0.29999999999999982</v>
          </cell>
          <cell r="O24">
            <v>0</v>
          </cell>
        </row>
        <row r="25">
          <cell r="A25" t="str">
            <v>Total lending</v>
          </cell>
          <cell r="B25" t="str">
            <v>Total lending</v>
          </cell>
          <cell r="C25">
            <v>8.1</v>
          </cell>
          <cell r="D25">
            <v>8</v>
          </cell>
          <cell r="E25">
            <v>8.1</v>
          </cell>
          <cell r="F25">
            <v>8.1999999999999993</v>
          </cell>
          <cell r="G25">
            <v>8.3000000000000007</v>
          </cell>
          <cell r="H25">
            <v>8.3000000000000007</v>
          </cell>
          <cell r="K25">
            <v>1.2499999999999956E-2</v>
          </cell>
          <cell r="L25">
            <v>-2.4096385542168801E-2</v>
          </cell>
          <cell r="M25">
            <v>8.1</v>
          </cell>
          <cell r="N25">
            <v>8.3000000000000007</v>
          </cell>
          <cell r="O25">
            <v>-2.4096385542168801E-2</v>
          </cell>
        </row>
        <row r="26">
          <cell r="A26" t="str">
            <v>Corporate deposits</v>
          </cell>
          <cell r="B26" t="str">
            <v>Corporate deposits</v>
          </cell>
          <cell r="C26">
            <v>2.7</v>
          </cell>
          <cell r="D26">
            <v>2.7</v>
          </cell>
          <cell r="E26">
            <v>3</v>
          </cell>
          <cell r="F26">
            <v>3.1</v>
          </cell>
          <cell r="G26">
            <v>2.8</v>
          </cell>
          <cell r="H26">
            <v>2.7</v>
          </cell>
          <cell r="K26">
            <v>0</v>
          </cell>
          <cell r="L26">
            <v>-3.5714285714285587E-2</v>
          </cell>
          <cell r="M26">
            <v>2.7</v>
          </cell>
          <cell r="N26">
            <v>2.8</v>
          </cell>
          <cell r="O26">
            <v>-3.5714285714285587E-2</v>
          </cell>
        </row>
        <row r="27">
          <cell r="A27" t="str">
            <v>Household deposits</v>
          </cell>
          <cell r="B27" t="str">
            <v>Household deposits</v>
          </cell>
          <cell r="C27">
            <v>1.3</v>
          </cell>
          <cell r="D27">
            <v>1.2</v>
          </cell>
          <cell r="E27">
            <v>1.2</v>
          </cell>
          <cell r="F27">
            <v>1.1000000000000001</v>
          </cell>
          <cell r="G27">
            <v>1</v>
          </cell>
          <cell r="H27">
            <v>1</v>
          </cell>
          <cell r="K27">
            <v>8.3333333333333412E-2</v>
          </cell>
          <cell r="L27">
            <v>0.30000000000000004</v>
          </cell>
          <cell r="M27">
            <v>1.3</v>
          </cell>
          <cell r="N27">
            <v>1</v>
          </cell>
          <cell r="O27">
            <v>0.30000000000000004</v>
          </cell>
        </row>
        <row r="28">
          <cell r="A28" t="str">
            <v>Total deposits</v>
          </cell>
          <cell r="B28" t="str">
            <v>Total deposits</v>
          </cell>
          <cell r="C28">
            <v>4</v>
          </cell>
          <cell r="D28">
            <v>3.9</v>
          </cell>
          <cell r="E28">
            <v>4.2</v>
          </cell>
          <cell r="F28">
            <v>4.2</v>
          </cell>
          <cell r="G28">
            <v>3.8</v>
          </cell>
          <cell r="H28">
            <v>3.7</v>
          </cell>
          <cell r="K28">
            <v>2.5641025641025664E-2</v>
          </cell>
          <cell r="L28">
            <v>5.2631578947368474E-2</v>
          </cell>
          <cell r="M28">
            <v>4</v>
          </cell>
          <cell r="N28">
            <v>3.8</v>
          </cell>
          <cell r="O28">
            <v>5.2631578947368474E-2</v>
          </cell>
        </row>
        <row r="29">
          <cell r="B29" t="str">
            <v>Historical numbers have been restated following organizational changes</v>
          </cell>
        </row>
        <row r="32">
          <cell r="B32" t="str">
            <v>Check IS</v>
          </cell>
          <cell r="C32">
            <v>0</v>
          </cell>
          <cell r="D32">
            <v>0</v>
          </cell>
          <cell r="E32">
            <v>0</v>
          </cell>
          <cell r="F32">
            <v>0</v>
          </cell>
          <cell r="G32">
            <v>0</v>
          </cell>
          <cell r="H32">
            <v>0</v>
          </cell>
          <cell r="I32">
            <v>0</v>
          </cell>
          <cell r="J32">
            <v>0</v>
          </cell>
          <cell r="M32">
            <v>0</v>
          </cell>
          <cell r="N32">
            <v>0</v>
          </cell>
        </row>
        <row r="33">
          <cell r="B33" t="str">
            <v>Check Lend/Dep</v>
          </cell>
          <cell r="C33">
            <v>0</v>
          </cell>
          <cell r="D33">
            <v>0</v>
          </cell>
          <cell r="E33">
            <v>0</v>
          </cell>
          <cell r="F33">
            <v>0</v>
          </cell>
          <cell r="G33">
            <v>0</v>
          </cell>
          <cell r="H33">
            <v>0</v>
          </cell>
          <cell r="I33">
            <v>0</v>
          </cell>
          <cell r="J33">
            <v>0</v>
          </cell>
          <cell r="M33">
            <v>0</v>
          </cell>
          <cell r="N33">
            <v>0</v>
          </cell>
        </row>
        <row r="35">
          <cell r="B35" t="str">
            <v>Check Tot Lend</v>
          </cell>
          <cell r="C35">
            <v>0</v>
          </cell>
          <cell r="D35">
            <v>0</v>
          </cell>
          <cell r="E35">
            <v>0</v>
          </cell>
          <cell r="F35">
            <v>0</v>
          </cell>
          <cell r="G35">
            <v>0</v>
          </cell>
        </row>
        <row r="36">
          <cell r="B36" t="str">
            <v>Check Tot Dep</v>
          </cell>
          <cell r="C36">
            <v>0</v>
          </cell>
          <cell r="D36">
            <v>0</v>
          </cell>
          <cell r="E36">
            <v>0</v>
          </cell>
          <cell r="F36">
            <v>0</v>
          </cell>
          <cell r="G36">
            <v>0</v>
          </cell>
        </row>
        <row r="55">
          <cell r="B55" t="str">
            <v>Previous figures</v>
          </cell>
        </row>
        <row r="56">
          <cell r="B56" t="str">
            <v>EURm</v>
          </cell>
          <cell r="C56" t="str">
            <v>Q115</v>
          </cell>
          <cell r="D56" t="str">
            <v>Q414</v>
          </cell>
          <cell r="E56" t="str">
            <v>Q314</v>
          </cell>
          <cell r="F56" t="str">
            <v>Q214</v>
          </cell>
          <cell r="G56" t="str">
            <v>Q114</v>
          </cell>
          <cell r="H56" t="str">
            <v>Q413</v>
          </cell>
          <cell r="I56" t="str">
            <v>Q313</v>
          </cell>
          <cell r="J56" t="str">
            <v>Q213</v>
          </cell>
        </row>
      </sheetData>
      <sheetData sheetId="14" refreshError="1"/>
      <sheetData sheetId="15">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17</v>
          </cell>
        </row>
        <row r="2">
          <cell r="B2" t="str">
            <v>Retail Banking Other</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row>
        <row r="4">
          <cell r="A4" t="str">
            <v>Net interest income</v>
          </cell>
          <cell r="B4" t="str">
            <v>Net interest income</v>
          </cell>
          <cell r="C4">
            <v>-21</v>
          </cell>
          <cell r="D4">
            <v>-18</v>
          </cell>
          <cell r="E4">
            <v>-6</v>
          </cell>
          <cell r="F4">
            <v>-13</v>
          </cell>
          <cell r="G4">
            <v>-28</v>
          </cell>
          <cell r="H4">
            <v>-33</v>
          </cell>
          <cell r="K4">
            <v>0.16666666666666666</v>
          </cell>
          <cell r="L4">
            <v>-0.25</v>
          </cell>
          <cell r="M4">
            <v>-39</v>
          </cell>
          <cell r="N4">
            <v>-61</v>
          </cell>
          <cell r="O4">
            <v>-0.36065573770491804</v>
          </cell>
        </row>
        <row r="5">
          <cell r="A5" t="str">
            <v>Net fee and commission income</v>
          </cell>
          <cell r="B5" t="str">
            <v>Net fee and commission income</v>
          </cell>
          <cell r="C5">
            <v>-16</v>
          </cell>
          <cell r="D5">
            <v>-10</v>
          </cell>
          <cell r="E5">
            <v>-16</v>
          </cell>
          <cell r="F5">
            <v>-8</v>
          </cell>
          <cell r="G5">
            <v>-11</v>
          </cell>
          <cell r="H5">
            <v>-5</v>
          </cell>
          <cell r="K5">
            <v>0.6</v>
          </cell>
          <cell r="L5">
            <v>0.45454545454545453</v>
          </cell>
          <cell r="M5">
            <v>-26</v>
          </cell>
          <cell r="N5">
            <v>-16</v>
          </cell>
          <cell r="O5">
            <v>0.625</v>
          </cell>
        </row>
        <row r="6">
          <cell r="A6" t="str">
            <v>Net result from items at fair value</v>
          </cell>
          <cell r="B6" t="str">
            <v>Net result from items at fair value</v>
          </cell>
          <cell r="C6">
            <v>2</v>
          </cell>
          <cell r="D6">
            <v>1</v>
          </cell>
          <cell r="E6">
            <v>-1</v>
          </cell>
          <cell r="F6">
            <v>-1</v>
          </cell>
          <cell r="G6">
            <v>0</v>
          </cell>
          <cell r="H6">
            <v>0</v>
          </cell>
          <cell r="K6">
            <v>1</v>
          </cell>
          <cell r="L6"/>
          <cell r="M6">
            <v>3</v>
          </cell>
          <cell r="N6">
            <v>0</v>
          </cell>
          <cell r="O6"/>
        </row>
        <row r="7">
          <cell r="A7" t="str">
            <v>Equity method &amp; other income</v>
          </cell>
          <cell r="B7" t="str">
            <v>Equity method &amp; other income</v>
          </cell>
          <cell r="C7">
            <v>8</v>
          </cell>
          <cell r="D7">
            <v>6</v>
          </cell>
          <cell r="E7">
            <v>7</v>
          </cell>
          <cell r="F7">
            <v>6</v>
          </cell>
          <cell r="G7">
            <v>4</v>
          </cell>
          <cell r="H7">
            <v>8</v>
          </cell>
          <cell r="K7">
            <v>0.33333333333333331</v>
          </cell>
          <cell r="L7">
            <v>1</v>
          </cell>
          <cell r="M7">
            <v>14</v>
          </cell>
          <cell r="N7">
            <v>12</v>
          </cell>
          <cell r="O7">
            <v>0.16666666666666666</v>
          </cell>
        </row>
        <row r="8">
          <cell r="A8" t="str">
            <v>Total income incl. allocations</v>
          </cell>
          <cell r="B8" t="str">
            <v>Total income incl. allocations</v>
          </cell>
          <cell r="C8">
            <v>-27</v>
          </cell>
          <cell r="D8">
            <v>-21</v>
          </cell>
          <cell r="E8">
            <v>-16</v>
          </cell>
          <cell r="F8">
            <v>-16</v>
          </cell>
          <cell r="G8">
            <v>-35</v>
          </cell>
          <cell r="H8">
            <v>-30</v>
          </cell>
          <cell r="K8">
            <v>0.2857142857142857</v>
          </cell>
          <cell r="L8">
            <v>-0.22857142857142856</v>
          </cell>
          <cell r="M8">
            <v>-48</v>
          </cell>
          <cell r="N8">
            <v>-65</v>
          </cell>
          <cell r="O8">
            <v>-0.26153846153846155</v>
          </cell>
        </row>
        <row r="9">
          <cell r="A9" t="str">
            <v>Staff costs</v>
          </cell>
          <cell r="B9" t="str">
            <v>Staff costs</v>
          </cell>
          <cell r="C9">
            <v>-94</v>
          </cell>
          <cell r="D9">
            <v>-91</v>
          </cell>
          <cell r="E9">
            <v>-94</v>
          </cell>
          <cell r="F9">
            <v>-90</v>
          </cell>
          <cell r="G9">
            <v>-93</v>
          </cell>
          <cell r="H9">
            <v>-88</v>
          </cell>
          <cell r="K9">
            <v>3.2967032967032968E-2</v>
          </cell>
          <cell r="L9">
            <v>1.0752688172043012E-2</v>
          </cell>
          <cell r="M9">
            <v>-185</v>
          </cell>
          <cell r="N9">
            <v>-181</v>
          </cell>
          <cell r="O9">
            <v>2.2099447513812154E-2</v>
          </cell>
        </row>
        <row r="10">
          <cell r="A10" t="str">
            <v>Other exp, excl depriciations</v>
          </cell>
          <cell r="B10" t="str">
            <v>Other exp. excl. depreciations</v>
          </cell>
          <cell r="C10">
            <v>97</v>
          </cell>
          <cell r="D10">
            <v>88</v>
          </cell>
          <cell r="E10">
            <v>79</v>
          </cell>
          <cell r="F10">
            <v>97</v>
          </cell>
          <cell r="G10">
            <v>96</v>
          </cell>
          <cell r="H10">
            <v>94</v>
          </cell>
          <cell r="K10">
            <v>0.10227272727272728</v>
          </cell>
          <cell r="L10">
            <v>1.0416666666666666E-2</v>
          </cell>
          <cell r="M10">
            <v>185</v>
          </cell>
          <cell r="N10">
            <v>190</v>
          </cell>
          <cell r="O10">
            <v>-2.6315789473684209E-2</v>
          </cell>
        </row>
        <row r="11">
          <cell r="A11" t="str">
            <v>Total expenses incl. allocations</v>
          </cell>
          <cell r="B11" t="str">
            <v>Total expenses incl. allocations</v>
          </cell>
          <cell r="C11">
            <v>-5</v>
          </cell>
          <cell r="D11">
            <v>-11</v>
          </cell>
          <cell r="E11">
            <v>-22</v>
          </cell>
          <cell r="F11">
            <v>-9</v>
          </cell>
          <cell r="G11">
            <v>-14</v>
          </cell>
          <cell r="H11">
            <v>-9</v>
          </cell>
          <cell r="K11">
            <v>-0.54545454545454541</v>
          </cell>
          <cell r="L11">
            <v>-0.6428571428571429</v>
          </cell>
          <cell r="M11">
            <v>-16</v>
          </cell>
          <cell r="N11">
            <v>-23</v>
          </cell>
          <cell r="O11">
            <v>-0.30434782608695654</v>
          </cell>
        </row>
        <row r="12">
          <cell r="A12" t="str">
            <v>Profit before loan losses</v>
          </cell>
          <cell r="B12" t="str">
            <v>Profit before loan losses</v>
          </cell>
          <cell r="C12">
            <v>-32</v>
          </cell>
          <cell r="D12">
            <v>-32</v>
          </cell>
          <cell r="E12">
            <v>-38</v>
          </cell>
          <cell r="F12">
            <v>-25</v>
          </cell>
          <cell r="G12">
            <v>-49</v>
          </cell>
          <cell r="H12">
            <v>-39</v>
          </cell>
          <cell r="K12">
            <v>0</v>
          </cell>
          <cell r="L12">
            <v>-0.34693877551020408</v>
          </cell>
          <cell r="M12">
            <v>-64</v>
          </cell>
          <cell r="N12">
            <v>-88</v>
          </cell>
          <cell r="O12">
            <v>-0.27272727272727271</v>
          </cell>
        </row>
        <row r="13">
          <cell r="A13" t="str">
            <v>Net loan losses</v>
          </cell>
          <cell r="B13" t="str">
            <v>Net loan losses</v>
          </cell>
          <cell r="C13">
            <v>1</v>
          </cell>
          <cell r="D13">
            <v>-2</v>
          </cell>
          <cell r="E13">
            <v>-3</v>
          </cell>
          <cell r="F13">
            <v>-4</v>
          </cell>
          <cell r="G13">
            <v>-4</v>
          </cell>
          <cell r="H13">
            <v>-1</v>
          </cell>
          <cell r="K13"/>
          <cell r="L13"/>
          <cell r="M13">
            <v>-1</v>
          </cell>
          <cell r="N13">
            <v>-5</v>
          </cell>
          <cell r="O13">
            <v>-0.8</v>
          </cell>
        </row>
        <row r="14">
          <cell r="A14" t="str">
            <v>Operating profit</v>
          </cell>
          <cell r="B14" t="str">
            <v>Operating profit</v>
          </cell>
          <cell r="C14">
            <v>-31</v>
          </cell>
          <cell r="D14">
            <v>-34</v>
          </cell>
          <cell r="E14">
            <v>-41</v>
          </cell>
          <cell r="F14">
            <v>-29</v>
          </cell>
          <cell r="G14">
            <v>-53</v>
          </cell>
          <cell r="H14">
            <v>-40</v>
          </cell>
          <cell r="K14">
            <v>-8.8235294117647065E-2</v>
          </cell>
          <cell r="L14">
            <v>-0.41509433962264153</v>
          </cell>
          <cell r="M14">
            <v>-65</v>
          </cell>
          <cell r="N14">
            <v>-93</v>
          </cell>
          <cell r="O14">
            <v>-0.30107526881720431</v>
          </cell>
        </row>
        <row r="15">
          <cell r="A15" t="str">
            <v>Economic capital (EC)</v>
          </cell>
          <cell r="B15" t="str">
            <v>Economic capital (EC)</v>
          </cell>
          <cell r="C15">
            <v>0</v>
          </cell>
          <cell r="D15">
            <v>4</v>
          </cell>
          <cell r="E15">
            <v>18</v>
          </cell>
          <cell r="F15">
            <v>17</v>
          </cell>
          <cell r="G15">
            <v>20</v>
          </cell>
          <cell r="H15">
            <v>12</v>
          </cell>
          <cell r="K15">
            <v>-1</v>
          </cell>
          <cell r="L15">
            <v>-1</v>
          </cell>
          <cell r="M15">
            <v>0</v>
          </cell>
          <cell r="N15">
            <v>20</v>
          </cell>
          <cell r="O15"/>
        </row>
        <row r="16">
          <cell r="A16" t="str">
            <v>Number of employees (FTEs)</v>
          </cell>
          <cell r="B16" t="str">
            <v>Number of employees (FTEs)</v>
          </cell>
          <cell r="C16">
            <v>4697</v>
          </cell>
          <cell r="D16">
            <v>4598</v>
          </cell>
          <cell r="E16">
            <v>4527</v>
          </cell>
          <cell r="F16">
            <v>4442</v>
          </cell>
          <cell r="G16">
            <v>4418</v>
          </cell>
          <cell r="H16">
            <v>4414</v>
          </cell>
          <cell r="K16">
            <v>2.1531100478468901E-2</v>
          </cell>
          <cell r="L16">
            <v>6.31507469443187E-2</v>
          </cell>
          <cell r="M16">
            <v>4697</v>
          </cell>
          <cell r="N16">
            <v>4418</v>
          </cell>
          <cell r="O16">
            <v>6.31507469443187E-2</v>
          </cell>
        </row>
        <row r="17">
          <cell r="A17" t="str">
            <v>Volumes, EURbn:</v>
          </cell>
          <cell r="B17" t="str">
            <v>Volumes, EURbn:</v>
          </cell>
          <cell r="C17">
            <v>0</v>
          </cell>
          <cell r="D17">
            <v>13</v>
          </cell>
          <cell r="E17">
            <v>73</v>
          </cell>
          <cell r="F17">
            <v>13</v>
          </cell>
          <cell r="G17">
            <v>89</v>
          </cell>
          <cell r="H17">
            <v>91</v>
          </cell>
          <cell r="K17">
            <v>-1</v>
          </cell>
          <cell r="L17">
            <v>-1</v>
          </cell>
          <cell r="M17">
            <v>0</v>
          </cell>
          <cell r="N17">
            <v>89</v>
          </cell>
          <cell r="O17">
            <v>-1</v>
          </cell>
        </row>
        <row r="18">
          <cell r="A18" t="str">
            <v>Lending to corporates</v>
          </cell>
          <cell r="B18" t="str">
            <v>Lending to corporates</v>
          </cell>
          <cell r="C18">
            <v>0</v>
          </cell>
          <cell r="D18">
            <v>1</v>
          </cell>
          <cell r="E18">
            <v>0</v>
          </cell>
          <cell r="F18">
            <v>1</v>
          </cell>
          <cell r="G18">
            <v>1</v>
          </cell>
          <cell r="H18">
            <v>0</v>
          </cell>
          <cell r="M18">
            <v>0</v>
          </cell>
          <cell r="N18">
            <v>1</v>
          </cell>
        </row>
        <row r="19">
          <cell r="A19" t="str">
            <v>Household mortgage lending</v>
          </cell>
          <cell r="B19" t="str">
            <v>Household mortgage lending</v>
          </cell>
          <cell r="C19">
            <v>4550</v>
          </cell>
          <cell r="D19">
            <v>4550</v>
          </cell>
          <cell r="E19">
            <v>4562</v>
          </cell>
          <cell r="F19">
            <v>4537</v>
          </cell>
          <cell r="G19">
            <v>4380</v>
          </cell>
          <cell r="H19">
            <v>4350</v>
          </cell>
          <cell r="K19">
            <v>0</v>
          </cell>
          <cell r="L19">
            <v>3.8812785388127852E-2</v>
          </cell>
          <cell r="M19">
            <v>4550</v>
          </cell>
          <cell r="N19">
            <v>4380</v>
          </cell>
          <cell r="O19">
            <v>3.8812785388127852E-2</v>
          </cell>
        </row>
        <row r="20">
          <cell r="A20" t="str">
            <v>Consumer lending</v>
          </cell>
          <cell r="B20" t="str">
            <v>Consumer lending</v>
          </cell>
          <cell r="K20"/>
          <cell r="L20"/>
        </row>
        <row r="21">
          <cell r="A21" t="str">
            <v>Total lending</v>
          </cell>
          <cell r="B21" t="str">
            <v>Total lending</v>
          </cell>
          <cell r="K21"/>
          <cell r="L21"/>
          <cell r="O21"/>
        </row>
        <row r="22">
          <cell r="A22" t="str">
            <v>Corporate deposits</v>
          </cell>
          <cell r="B22" t="str">
            <v>Corporate deposits</v>
          </cell>
          <cell r="K22"/>
          <cell r="L22"/>
          <cell r="O22"/>
        </row>
        <row r="23">
          <cell r="A23" t="str">
            <v>Household deposits</v>
          </cell>
          <cell r="B23" t="str">
            <v>Household deposits</v>
          </cell>
          <cell r="K23"/>
          <cell r="L23"/>
          <cell r="O23"/>
        </row>
        <row r="24">
          <cell r="A24" t="str">
            <v>Total deposits</v>
          </cell>
          <cell r="B24" t="str">
            <v>Total deposits</v>
          </cell>
          <cell r="K24"/>
          <cell r="L24"/>
          <cell r="O24"/>
        </row>
        <row r="25">
          <cell r="A25">
            <v>1</v>
          </cell>
          <cell r="B25" t="str">
            <v>Historical numbers have been restated following organizational changes</v>
          </cell>
        </row>
        <row r="26">
          <cell r="A26">
            <v>3</v>
          </cell>
        </row>
        <row r="27">
          <cell r="D27" t="str">
            <v xml:space="preserve"> </v>
          </cell>
        </row>
        <row r="28">
          <cell r="B28" t="str">
            <v>Check IS</v>
          </cell>
          <cell r="C28">
            <v>0</v>
          </cell>
          <cell r="D28">
            <v>0</v>
          </cell>
          <cell r="E28">
            <v>0</v>
          </cell>
          <cell r="F28">
            <v>0</v>
          </cell>
          <cell r="G28">
            <v>0</v>
          </cell>
          <cell r="H28">
            <v>0</v>
          </cell>
          <cell r="I28">
            <v>0</v>
          </cell>
          <cell r="J28">
            <v>0</v>
          </cell>
          <cell r="M28">
            <v>0</v>
          </cell>
          <cell r="N28">
            <v>0</v>
          </cell>
        </row>
        <row r="49">
          <cell r="B49" t="str">
            <v>Previous figures</v>
          </cell>
        </row>
        <row r="50">
          <cell r="B50" t="str">
            <v>EURm</v>
          </cell>
          <cell r="C50" t="str">
            <v>Q115</v>
          </cell>
          <cell r="D50" t="str">
            <v>Q414</v>
          </cell>
          <cell r="E50" t="str">
            <v>Q314</v>
          </cell>
          <cell r="F50" t="str">
            <v>Q214</v>
          </cell>
          <cell r="G50" t="str">
            <v>Q114</v>
          </cell>
          <cell r="H50" t="str">
            <v>Q413</v>
          </cell>
          <cell r="I50" t="str">
            <v>Q313</v>
          </cell>
          <cell r="J50" t="str">
            <v>Q213</v>
          </cell>
        </row>
      </sheetData>
      <sheetData sheetId="16">
        <row r="1">
          <cell r="A1" t="str">
            <v>Group</v>
          </cell>
          <cell r="B1">
            <v>2</v>
          </cell>
          <cell r="C1">
            <v>3</v>
          </cell>
          <cell r="D1">
            <v>4</v>
          </cell>
          <cell r="E1">
            <v>5</v>
          </cell>
          <cell r="F1">
            <v>6</v>
          </cell>
          <cell r="G1">
            <v>7</v>
          </cell>
          <cell r="H1">
            <v>8</v>
          </cell>
          <cell r="I1">
            <v>9</v>
          </cell>
          <cell r="J1">
            <v>10</v>
          </cell>
          <cell r="K1">
            <v>11</v>
          </cell>
          <cell r="L1">
            <v>12</v>
          </cell>
          <cell r="O1">
            <v>13</v>
          </cell>
          <cell r="P1">
            <v>14</v>
          </cell>
          <cell r="Q1">
            <v>15</v>
          </cell>
        </row>
        <row r="2">
          <cell r="B2" t="str">
            <v>Wholesale Banking total</v>
          </cell>
        </row>
        <row r="3">
          <cell r="M3" t="str">
            <v>Chg local curr.</v>
          </cell>
          <cell r="O3" t="str">
            <v>H1 15</v>
          </cell>
          <cell r="P3" t="str">
            <v>H1 14</v>
          </cell>
          <cell r="Q3" t="str">
            <v>H1/H1</v>
          </cell>
        </row>
        <row r="4">
          <cell r="A4" t="str">
            <v>headingqyGroup</v>
          </cell>
          <cell r="B4" t="str">
            <v>EURm</v>
          </cell>
          <cell r="C4" t="str">
            <v>Q215</v>
          </cell>
          <cell r="D4" t="str">
            <v>Q115</v>
          </cell>
          <cell r="E4" t="str">
            <v>Q414</v>
          </cell>
          <cell r="F4" t="str">
            <v>Q314</v>
          </cell>
          <cell r="G4" t="str">
            <v>Q214</v>
          </cell>
          <cell r="H4" t="str">
            <v>Q114</v>
          </cell>
          <cell r="I4" t="str">
            <v>Q413</v>
          </cell>
          <cell r="J4" t="str">
            <v>Q313</v>
          </cell>
          <cell r="K4" t="str">
            <v>Q2/Q1</v>
          </cell>
          <cell r="L4" t="str">
            <v>Q2/Q2</v>
          </cell>
          <cell r="M4" t="str">
            <v>Q2/Q1</v>
          </cell>
          <cell r="N4" t="str">
            <v>Q2/Q2</v>
          </cell>
          <cell r="Q4" t="str">
            <v>14 vs
EUR</v>
          </cell>
        </row>
        <row r="5">
          <cell r="A5" t="str">
            <v>Net interest income</v>
          </cell>
          <cell r="B5" t="str">
            <v>Net interest income</v>
          </cell>
          <cell r="C5">
            <v>265</v>
          </cell>
          <cell r="D5">
            <v>254</v>
          </cell>
          <cell r="E5">
            <v>294</v>
          </cell>
          <cell r="F5">
            <v>283</v>
          </cell>
          <cell r="G5">
            <v>278</v>
          </cell>
          <cell r="H5">
            <v>271</v>
          </cell>
          <cell r="K5">
            <v>4.3307086614173228E-2</v>
          </cell>
          <cell r="L5">
            <v>-4.6762589928057555E-2</v>
          </cell>
          <cell r="M5">
            <v>-4.0000000000000001E-3</v>
          </cell>
          <cell r="N5">
            <v>-3.3000000000000002E-2</v>
          </cell>
          <cell r="O5">
            <v>519</v>
          </cell>
          <cell r="P5">
            <v>549</v>
          </cell>
          <cell r="Q5">
            <v>-5.4644808743169397E-2</v>
          </cell>
        </row>
        <row r="6">
          <cell r="A6" t="str">
            <v>Net fee and commission income</v>
          </cell>
          <cell r="B6" t="str">
            <v>Net fee and commission income</v>
          </cell>
          <cell r="C6">
            <v>139</v>
          </cell>
          <cell r="D6">
            <v>143</v>
          </cell>
          <cell r="E6">
            <v>172</v>
          </cell>
          <cell r="F6">
            <v>138</v>
          </cell>
          <cell r="G6">
            <v>157</v>
          </cell>
          <cell r="H6">
            <v>173</v>
          </cell>
          <cell r="K6">
            <v>-2.7972027972027972E-2</v>
          </cell>
          <cell r="L6">
            <v>-0.11464968152866242</v>
          </cell>
          <cell r="M6">
            <v>-3.6999999999999998E-2</v>
          </cell>
          <cell r="N6">
            <v>-0.11899999999999999</v>
          </cell>
          <cell r="O6">
            <v>282</v>
          </cell>
          <cell r="P6">
            <v>330</v>
          </cell>
          <cell r="Q6">
            <v>-0.14545454545454545</v>
          </cell>
        </row>
        <row r="7">
          <cell r="A7" t="str">
            <v>Net result from items at fair value</v>
          </cell>
          <cell r="B7" t="str">
            <v>Net result from items at fair value</v>
          </cell>
          <cell r="C7">
            <v>233</v>
          </cell>
          <cell r="D7">
            <v>312</v>
          </cell>
          <cell r="E7">
            <v>120</v>
          </cell>
          <cell r="F7">
            <v>138</v>
          </cell>
          <cell r="G7">
            <v>206</v>
          </cell>
          <cell r="H7">
            <v>215</v>
          </cell>
          <cell r="K7">
            <v>-0.25320512820512819</v>
          </cell>
          <cell r="L7">
            <v>0.13106796116504854</v>
          </cell>
          <cell r="M7">
            <v>-0.25600000000000001</v>
          </cell>
          <cell r="N7">
            <v>0.128</v>
          </cell>
          <cell r="O7">
            <v>545</v>
          </cell>
          <cell r="P7">
            <v>421</v>
          </cell>
          <cell r="Q7">
            <v>0.29453681710213775</v>
          </cell>
        </row>
        <row r="8">
          <cell r="A8" t="str">
            <v>Equity method &amp; other income</v>
          </cell>
          <cell r="B8" t="str">
            <v>Equity method &amp; other income</v>
          </cell>
          <cell r="C8">
            <v>1</v>
          </cell>
          <cell r="D8">
            <v>1</v>
          </cell>
          <cell r="E8">
            <v>1</v>
          </cell>
          <cell r="F8">
            <v>1</v>
          </cell>
          <cell r="G8">
            <v>1</v>
          </cell>
          <cell r="H8">
            <v>1</v>
          </cell>
          <cell r="K8">
            <v>0</v>
          </cell>
          <cell r="L8">
            <v>0</v>
          </cell>
          <cell r="M8">
            <v>0</v>
          </cell>
          <cell r="N8">
            <v>0</v>
          </cell>
          <cell r="O8">
            <v>2</v>
          </cell>
          <cell r="P8">
            <v>2</v>
          </cell>
          <cell r="Q8">
            <v>0</v>
          </cell>
        </row>
        <row r="9">
          <cell r="A9" t="str">
            <v>Total income incl. allocations</v>
          </cell>
          <cell r="B9" t="str">
            <v>Total income incl. allocations</v>
          </cell>
          <cell r="C9">
            <v>638</v>
          </cell>
          <cell r="D9">
            <v>710</v>
          </cell>
          <cell r="E9">
            <v>587</v>
          </cell>
          <cell r="F9">
            <v>560</v>
          </cell>
          <cell r="G9">
            <v>642</v>
          </cell>
          <cell r="H9">
            <v>660</v>
          </cell>
          <cell r="K9">
            <v>-0.10140845070422536</v>
          </cell>
          <cell r="L9">
            <v>-6.2305295950155761E-3</v>
          </cell>
          <cell r="M9">
            <v>-0.12</v>
          </cell>
          <cell r="N9">
            <v>-1E-3</v>
          </cell>
          <cell r="O9">
            <v>1348</v>
          </cell>
          <cell r="P9">
            <v>1302</v>
          </cell>
          <cell r="Q9">
            <v>3.5330261136712747E-2</v>
          </cell>
        </row>
        <row r="10">
          <cell r="A10" t="str">
            <v>Staff costs</v>
          </cell>
          <cell r="B10" t="str">
            <v>Staff costs</v>
          </cell>
          <cell r="C10">
            <v>-204</v>
          </cell>
          <cell r="D10">
            <v>-203</v>
          </cell>
          <cell r="E10">
            <v>-197</v>
          </cell>
          <cell r="F10">
            <v>-177</v>
          </cell>
          <cell r="G10">
            <v>-198</v>
          </cell>
          <cell r="H10">
            <v>-196</v>
          </cell>
          <cell r="K10">
            <v>4.9261083743842365E-3</v>
          </cell>
          <cell r="L10">
            <v>3.0303030303030304E-2</v>
          </cell>
          <cell r="M10">
            <v>-1.4E-2</v>
          </cell>
          <cell r="N10">
            <v>4.9000000000000002E-2</v>
          </cell>
          <cell r="O10">
            <v>-407</v>
          </cell>
          <cell r="P10">
            <v>-394</v>
          </cell>
          <cell r="Q10">
            <v>3.2994923857868022E-2</v>
          </cell>
        </row>
        <row r="11">
          <cell r="A11" t="str">
            <v>Other exp, excl depriciations</v>
          </cell>
          <cell r="B11" t="str">
            <v>Other exp. excl. depreciations</v>
          </cell>
          <cell r="C11">
            <v>-22</v>
          </cell>
          <cell r="D11">
            <v>-20</v>
          </cell>
          <cell r="E11">
            <v>-27</v>
          </cell>
          <cell r="F11">
            <v>-14</v>
          </cell>
          <cell r="G11">
            <v>-15</v>
          </cell>
          <cell r="H11">
            <v>-13</v>
          </cell>
          <cell r="K11">
            <v>0.1</v>
          </cell>
          <cell r="L11">
            <v>0.46666666666666667</v>
          </cell>
          <cell r="M11">
            <v>4.7E-2</v>
          </cell>
          <cell r="N11">
            <v>0.53800000000000003</v>
          </cell>
          <cell r="O11">
            <v>-42</v>
          </cell>
          <cell r="P11">
            <v>-28</v>
          </cell>
          <cell r="Q11">
            <v>0.5</v>
          </cell>
        </row>
        <row r="12">
          <cell r="A12" t="str">
            <v>Total expenses incl. allocations</v>
          </cell>
          <cell r="B12" t="str">
            <v>Total expenses incl. allocations</v>
          </cell>
          <cell r="C12">
            <v>-236</v>
          </cell>
          <cell r="D12">
            <v>-226</v>
          </cell>
          <cell r="E12">
            <v>-227</v>
          </cell>
          <cell r="F12">
            <v>-200</v>
          </cell>
          <cell r="G12">
            <v>-222</v>
          </cell>
          <cell r="H12">
            <v>-217</v>
          </cell>
          <cell r="K12">
            <v>4.4247787610619468E-2</v>
          </cell>
          <cell r="L12">
            <v>6.3063063063063057E-2</v>
          </cell>
          <cell r="M12">
            <v>1.9E-2</v>
          </cell>
          <cell r="N12">
            <v>8.2000000000000003E-2</v>
          </cell>
          <cell r="O12">
            <v>-462</v>
          </cell>
          <cell r="P12">
            <v>-439</v>
          </cell>
          <cell r="Q12">
            <v>5.2391799544419138E-2</v>
          </cell>
        </row>
        <row r="13">
          <cell r="A13" t="str">
            <v>Profit before loan losses</v>
          </cell>
          <cell r="B13" t="str">
            <v>Profit before loan losses</v>
          </cell>
          <cell r="C13">
            <v>402</v>
          </cell>
          <cell r="D13">
            <v>484</v>
          </cell>
          <cell r="E13">
            <v>360</v>
          </cell>
          <cell r="F13">
            <v>360</v>
          </cell>
          <cell r="G13">
            <v>420</v>
          </cell>
          <cell r="H13">
            <v>443</v>
          </cell>
          <cell r="K13">
            <v>-0.16942148760330578</v>
          </cell>
          <cell r="L13">
            <v>-4.2857142857142858E-2</v>
          </cell>
          <cell r="M13">
            <v>-0.186</v>
          </cell>
          <cell r="N13">
            <v>-4.3999999999999997E-2</v>
          </cell>
          <cell r="O13">
            <v>886</v>
          </cell>
          <cell r="P13">
            <v>863</v>
          </cell>
          <cell r="Q13">
            <v>2.6651216685979143E-2</v>
          </cell>
        </row>
        <row r="14">
          <cell r="A14" t="str">
            <v>Net loan losses</v>
          </cell>
          <cell r="B14" t="str">
            <v>Net loan losses</v>
          </cell>
          <cell r="C14">
            <v>-25</v>
          </cell>
          <cell r="D14">
            <v>-30</v>
          </cell>
          <cell r="E14">
            <v>-26</v>
          </cell>
          <cell r="F14">
            <v>-25</v>
          </cell>
          <cell r="G14">
            <v>-13</v>
          </cell>
          <cell r="H14">
            <v>-34</v>
          </cell>
          <cell r="K14">
            <v>-0.16666666666666666</v>
          </cell>
          <cell r="L14">
            <v>0.92307692307692313</v>
          </cell>
          <cell r="M14">
            <v>-0.182</v>
          </cell>
          <cell r="N14">
            <v>0.95299999999999996</v>
          </cell>
          <cell r="O14">
            <v>-55</v>
          </cell>
          <cell r="P14">
            <v>-47</v>
          </cell>
          <cell r="Q14">
            <v>0.1702127659574468</v>
          </cell>
        </row>
        <row r="15">
          <cell r="A15" t="str">
            <v>Operating profit</v>
          </cell>
          <cell r="B15" t="str">
            <v>Operating profit</v>
          </cell>
          <cell r="C15">
            <v>377</v>
          </cell>
          <cell r="D15">
            <v>454</v>
          </cell>
          <cell r="E15">
            <v>334</v>
          </cell>
          <cell r="F15">
            <v>335</v>
          </cell>
          <cell r="G15">
            <v>407</v>
          </cell>
          <cell r="H15">
            <v>409</v>
          </cell>
          <cell r="K15">
            <v>-0.1696035242290749</v>
          </cell>
          <cell r="L15">
            <v>-7.3710073710073709E-2</v>
          </cell>
          <cell r="M15">
            <v>-0.186</v>
          </cell>
          <cell r="N15">
            <v>-7.5999999999999998E-2</v>
          </cell>
          <cell r="O15">
            <v>831</v>
          </cell>
          <cell r="P15">
            <v>816</v>
          </cell>
          <cell r="Q15">
            <v>1.8382352941176471E-2</v>
          </cell>
        </row>
        <row r="16">
          <cell r="A16" t="str">
            <v>Cost/income ratio, %</v>
          </cell>
          <cell r="B16" t="str">
            <v>Cost/income ratio, %</v>
          </cell>
          <cell r="C16">
            <v>37</v>
          </cell>
          <cell r="D16">
            <v>32</v>
          </cell>
          <cell r="E16">
            <v>39</v>
          </cell>
          <cell r="F16">
            <v>36</v>
          </cell>
          <cell r="G16">
            <v>35</v>
          </cell>
          <cell r="H16">
            <v>33</v>
          </cell>
          <cell r="O16">
            <v>34</v>
          </cell>
          <cell r="P16">
            <v>34</v>
          </cell>
        </row>
        <row r="17">
          <cell r="A17" t="str">
            <v>RAROCAR, %</v>
          </cell>
          <cell r="B17" t="str">
            <v>ROCAR, %</v>
          </cell>
          <cell r="C17">
            <v>14</v>
          </cell>
          <cell r="D17">
            <v>17</v>
          </cell>
          <cell r="E17">
            <v>12</v>
          </cell>
          <cell r="F17">
            <v>12</v>
          </cell>
          <cell r="G17">
            <v>15</v>
          </cell>
          <cell r="H17">
            <v>15</v>
          </cell>
          <cell r="O17">
            <v>16</v>
          </cell>
          <cell r="P17">
            <v>15</v>
          </cell>
        </row>
        <row r="18">
          <cell r="A18" t="str">
            <v>RAROCAR, %</v>
          </cell>
          <cell r="B18" t="str">
            <v>RAROCAR, %</v>
          </cell>
          <cell r="C18">
            <v>14</v>
          </cell>
          <cell r="D18">
            <v>17</v>
          </cell>
          <cell r="E18">
            <v>13</v>
          </cell>
          <cell r="F18">
            <v>12</v>
          </cell>
          <cell r="G18">
            <v>14</v>
          </cell>
          <cell r="H18">
            <v>15</v>
          </cell>
          <cell r="O18">
            <v>16</v>
          </cell>
          <cell r="P18">
            <v>15</v>
          </cell>
        </row>
        <row r="19">
          <cell r="A19" t="str">
            <v>Economic capital (EC)</v>
          </cell>
          <cell r="B19" t="str">
            <v>Economic capital (EC)</v>
          </cell>
          <cell r="C19">
            <v>7872</v>
          </cell>
          <cell r="D19">
            <v>8379</v>
          </cell>
          <cell r="E19">
            <v>7926</v>
          </cell>
          <cell r="F19">
            <v>8427</v>
          </cell>
          <cell r="G19">
            <v>8361</v>
          </cell>
          <cell r="H19">
            <v>8542</v>
          </cell>
          <cell r="K19">
            <v>-6.0508413891872538E-2</v>
          </cell>
          <cell r="L19">
            <v>-5.8485827054180123E-2</v>
          </cell>
          <cell r="O19">
            <v>7872</v>
          </cell>
          <cell r="P19">
            <v>8361</v>
          </cell>
          <cell r="Q19">
            <v>-5.8485827054180123E-2</v>
          </cell>
        </row>
        <row r="20">
          <cell r="A20" t="str">
            <v>Risk-weighted assets (RWA)</v>
          </cell>
          <cell r="B20" t="str">
            <v>Risk exposure amount (REA)</v>
          </cell>
          <cell r="C20">
            <v>53120</v>
          </cell>
          <cell r="D20">
            <v>56330</v>
          </cell>
          <cell r="E20">
            <v>53415</v>
          </cell>
          <cell r="F20">
            <v>57346</v>
          </cell>
          <cell r="G20">
            <v>58011</v>
          </cell>
          <cell r="H20">
            <v>59307</v>
          </cell>
          <cell r="K20">
            <v>-5.6985620450914258E-2</v>
          </cell>
          <cell r="L20">
            <v>-8.4311596076606155E-2</v>
          </cell>
          <cell r="O20">
            <v>53120</v>
          </cell>
          <cell r="P20">
            <v>58011</v>
          </cell>
          <cell r="Q20">
            <v>-8.4311596076606155E-2</v>
          </cell>
        </row>
        <row r="21">
          <cell r="A21" t="str">
            <v>Number of employees (FTEs)</v>
          </cell>
          <cell r="B21" t="str">
            <v>Number of employees (FTEs)</v>
          </cell>
          <cell r="C21">
            <v>5836</v>
          </cell>
          <cell r="D21">
            <v>5924</v>
          </cell>
          <cell r="E21">
            <v>5985</v>
          </cell>
          <cell r="F21">
            <v>6004</v>
          </cell>
          <cell r="G21">
            <v>5968</v>
          </cell>
          <cell r="H21">
            <v>6007</v>
          </cell>
          <cell r="K21">
            <v>-1.4854827819041188E-2</v>
          </cell>
          <cell r="L21">
            <v>-2.2117962466487937E-2</v>
          </cell>
          <cell r="O21">
            <v>5836</v>
          </cell>
          <cell r="P21">
            <v>5968</v>
          </cell>
          <cell r="Q21">
            <v>-2.2117962466487937E-2</v>
          </cell>
        </row>
        <row r="22">
          <cell r="A22" t="str">
            <v>Volumes, EURbn:</v>
          </cell>
          <cell r="B22" t="str">
            <v>Volumes, EURbn:</v>
          </cell>
          <cell r="K22"/>
          <cell r="L22"/>
        </row>
        <row r="23">
          <cell r="A23" t="str">
            <v>Lending to corporates</v>
          </cell>
          <cell r="B23" t="str">
            <v>Lending to corporates</v>
          </cell>
          <cell r="C23">
            <v>113.20000000000002</v>
          </cell>
          <cell r="D23">
            <v>113.30000000000001</v>
          </cell>
          <cell r="E23">
            <v>106.6</v>
          </cell>
          <cell r="F23">
            <v>113.2</v>
          </cell>
          <cell r="G23">
            <v>103.2</v>
          </cell>
          <cell r="H23">
            <v>100.5</v>
          </cell>
          <cell r="K23">
            <v>-8.8261253309791972E-4</v>
          </cell>
          <cell r="L23">
            <v>9.6899224806201681E-2</v>
          </cell>
          <cell r="O23">
            <v>113.20000000000002</v>
          </cell>
          <cell r="P23">
            <v>103.2</v>
          </cell>
          <cell r="Q23">
            <v>9.6899224806201681E-2</v>
          </cell>
        </row>
        <row r="24">
          <cell r="A24" t="str">
            <v>Lending to households</v>
          </cell>
          <cell r="B24" t="str">
            <v>Lending to households</v>
          </cell>
          <cell r="C24">
            <v>0.4</v>
          </cell>
          <cell r="D24">
            <v>0.4</v>
          </cell>
          <cell r="E24">
            <v>0.3</v>
          </cell>
          <cell r="F24">
            <v>0.5</v>
          </cell>
          <cell r="G24">
            <v>0.5</v>
          </cell>
          <cell r="H24">
            <v>0.5</v>
          </cell>
          <cell r="K24">
            <v>0</v>
          </cell>
          <cell r="L24">
            <v>-0.19999999999999996</v>
          </cell>
          <cell r="O24">
            <v>0.4</v>
          </cell>
          <cell r="P24">
            <v>0.5</v>
          </cell>
          <cell r="Q24">
            <v>-0.19999999999999996</v>
          </cell>
        </row>
        <row r="25">
          <cell r="A25" t="str">
            <v>Total lending</v>
          </cell>
          <cell r="B25" t="str">
            <v>Total lending</v>
          </cell>
          <cell r="C25">
            <v>113.60000000000002</v>
          </cell>
          <cell r="D25">
            <v>113.70000000000002</v>
          </cell>
          <cell r="E25">
            <v>106.89999999999999</v>
          </cell>
          <cell r="F25">
            <v>113.7</v>
          </cell>
          <cell r="G25">
            <v>103.7</v>
          </cell>
          <cell r="H25">
            <v>101</v>
          </cell>
          <cell r="K25">
            <v>-8.7950747581349426E-4</v>
          </cell>
          <cell r="L25">
            <v>9.5467695274831427E-2</v>
          </cell>
          <cell r="M25">
            <v>6.2884784520668919E-3</v>
          </cell>
          <cell r="N25">
            <v>6.0176466519374104E-2</v>
          </cell>
          <cell r="O25">
            <v>113.60000000000002</v>
          </cell>
          <cell r="P25">
            <v>103.7</v>
          </cell>
          <cell r="Q25">
            <v>9.5467695274831427E-2</v>
          </cell>
        </row>
        <row r="26">
          <cell r="A26" t="str">
            <v>Corporate deposits</v>
          </cell>
          <cell r="B26" t="str">
            <v>Corporate deposits</v>
          </cell>
          <cell r="C26">
            <v>71.8</v>
          </cell>
          <cell r="D26">
            <v>76.400000000000006</v>
          </cell>
          <cell r="E26">
            <v>63.400000000000006</v>
          </cell>
          <cell r="F26">
            <v>70.8</v>
          </cell>
          <cell r="G26">
            <v>67.600000000000009</v>
          </cell>
          <cell r="H26">
            <v>69.900000000000006</v>
          </cell>
          <cell r="K26">
            <v>-6.0209424083769739E-2</v>
          </cell>
          <cell r="L26">
            <v>6.2130177514792724E-2</v>
          </cell>
          <cell r="O26">
            <v>71.8</v>
          </cell>
          <cell r="P26">
            <v>67.600000000000009</v>
          </cell>
          <cell r="Q26">
            <v>6.2130177514792724E-2</v>
          </cell>
        </row>
        <row r="27">
          <cell r="A27" t="str">
            <v>Household deposits</v>
          </cell>
          <cell r="B27" t="str">
            <v>Household deposits</v>
          </cell>
          <cell r="C27">
            <v>0.1</v>
          </cell>
          <cell r="D27">
            <v>0.1</v>
          </cell>
          <cell r="E27">
            <v>0.1</v>
          </cell>
          <cell r="F27">
            <v>0.2</v>
          </cell>
          <cell r="G27">
            <v>0.2</v>
          </cell>
          <cell r="H27">
            <v>0.2</v>
          </cell>
          <cell r="K27">
            <v>0</v>
          </cell>
          <cell r="L27">
            <v>-0.5</v>
          </cell>
          <cell r="O27">
            <v>0.1</v>
          </cell>
          <cell r="P27">
            <v>0.2</v>
          </cell>
          <cell r="Q27">
            <v>-0.5</v>
          </cell>
        </row>
        <row r="28">
          <cell r="A28" t="str">
            <v>Total deposits</v>
          </cell>
          <cell r="B28" t="str">
            <v>Total deposits</v>
          </cell>
          <cell r="C28">
            <v>71.899999999999991</v>
          </cell>
          <cell r="D28">
            <v>76.5</v>
          </cell>
          <cell r="E28">
            <v>63.500000000000007</v>
          </cell>
          <cell r="F28">
            <v>71</v>
          </cell>
          <cell r="G28">
            <v>67.800000000000011</v>
          </cell>
          <cell r="H28">
            <v>70.100000000000009</v>
          </cell>
          <cell r="K28">
            <v>-6.0130718954248479E-2</v>
          </cell>
          <cell r="L28">
            <v>6.0471976401179635E-2</v>
          </cell>
          <cell r="M28">
            <v>-5.1618300653594879E-2</v>
          </cell>
          <cell r="N28">
            <v>6.0725663716813844E-2</v>
          </cell>
          <cell r="O28">
            <v>71.899999999999991</v>
          </cell>
          <cell r="P28">
            <v>67.800000000000011</v>
          </cell>
          <cell r="Q28">
            <v>6.0471976401179635E-2</v>
          </cell>
        </row>
        <row r="29">
          <cell r="A29">
            <v>1</v>
          </cell>
          <cell r="B29" t="str">
            <v>Volumes have been restated due to an adjustment in the reporting process</v>
          </cell>
        </row>
        <row r="30">
          <cell r="A30">
            <v>2</v>
          </cell>
        </row>
      </sheetData>
      <sheetData sheetId="17">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17</v>
          </cell>
        </row>
        <row r="2">
          <cell r="B2" t="str">
            <v>Corporate &amp; Institutional Banking</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row>
        <row r="4">
          <cell r="A4" t="str">
            <v>Net interest income</v>
          </cell>
          <cell r="B4" t="str">
            <v>Net interest income</v>
          </cell>
          <cell r="C4">
            <v>150</v>
          </cell>
          <cell r="D4">
            <v>155</v>
          </cell>
          <cell r="E4">
            <v>170</v>
          </cell>
          <cell r="F4">
            <v>168</v>
          </cell>
          <cell r="G4">
            <v>177</v>
          </cell>
          <cell r="H4">
            <v>167</v>
          </cell>
          <cell r="K4">
            <v>-3.2258064516129031E-2</v>
          </cell>
          <cell r="L4">
            <v>-0.15254237288135594</v>
          </cell>
          <cell r="M4">
            <v>305</v>
          </cell>
          <cell r="N4">
            <v>344</v>
          </cell>
          <cell r="O4">
            <v>-0.11337209302325581</v>
          </cell>
        </row>
        <row r="5">
          <cell r="A5" t="str">
            <v>Net fee and commission income</v>
          </cell>
          <cell r="B5" t="str">
            <v>Net fee and commission income</v>
          </cell>
          <cell r="C5">
            <v>121</v>
          </cell>
          <cell r="D5">
            <v>129</v>
          </cell>
          <cell r="E5">
            <v>148</v>
          </cell>
          <cell r="F5">
            <v>121</v>
          </cell>
          <cell r="G5">
            <v>136</v>
          </cell>
          <cell r="H5">
            <v>163</v>
          </cell>
          <cell r="K5">
            <v>-6.2015503875968991E-2</v>
          </cell>
          <cell r="L5">
            <v>-0.11029411764705882</v>
          </cell>
          <cell r="M5">
            <v>250</v>
          </cell>
          <cell r="N5">
            <v>299</v>
          </cell>
          <cell r="O5">
            <v>-0.16387959866220736</v>
          </cell>
        </row>
        <row r="6">
          <cell r="A6" t="str">
            <v>Net result from items at fair value</v>
          </cell>
          <cell r="B6" t="str">
            <v>Net result from items at fair value</v>
          </cell>
          <cell r="C6">
            <v>73</v>
          </cell>
          <cell r="D6">
            <v>91</v>
          </cell>
          <cell r="E6">
            <v>78</v>
          </cell>
          <cell r="F6">
            <v>53</v>
          </cell>
          <cell r="G6">
            <v>74</v>
          </cell>
          <cell r="H6">
            <v>58</v>
          </cell>
          <cell r="K6">
            <v>-0.19780219780219779</v>
          </cell>
          <cell r="L6">
            <v>-1.3513513513513514E-2</v>
          </cell>
          <cell r="M6">
            <v>164</v>
          </cell>
          <cell r="N6">
            <v>132</v>
          </cell>
          <cell r="O6">
            <v>0.24242424242424243</v>
          </cell>
        </row>
        <row r="7">
          <cell r="A7" t="str">
            <v>Equity method &amp; other income</v>
          </cell>
          <cell r="B7" t="str">
            <v>Equity method &amp; other income</v>
          </cell>
          <cell r="C7">
            <v>0</v>
          </cell>
          <cell r="D7">
            <v>0</v>
          </cell>
          <cell r="E7">
            <v>0</v>
          </cell>
          <cell r="F7">
            <v>0</v>
          </cell>
          <cell r="G7">
            <v>0</v>
          </cell>
          <cell r="H7">
            <v>0</v>
          </cell>
          <cell r="K7"/>
          <cell r="L7"/>
          <cell r="M7">
            <v>0</v>
          </cell>
          <cell r="N7">
            <v>0</v>
          </cell>
          <cell r="O7"/>
        </row>
        <row r="8">
          <cell r="A8" t="str">
            <v>Total income incl. allocations</v>
          </cell>
          <cell r="B8" t="str">
            <v>Total income incl. allocations</v>
          </cell>
          <cell r="C8">
            <v>344</v>
          </cell>
          <cell r="D8">
            <v>375</v>
          </cell>
          <cell r="E8">
            <v>396</v>
          </cell>
          <cell r="F8">
            <v>342</v>
          </cell>
          <cell r="G8">
            <v>387</v>
          </cell>
          <cell r="H8">
            <v>388</v>
          </cell>
          <cell r="K8">
            <v>-8.2666666666666666E-2</v>
          </cell>
          <cell r="L8">
            <v>-0.1111111111111111</v>
          </cell>
          <cell r="M8">
            <v>719</v>
          </cell>
          <cell r="N8">
            <v>775</v>
          </cell>
          <cell r="O8">
            <v>-7.2258064516129039E-2</v>
          </cell>
        </row>
        <row r="9">
          <cell r="A9" t="str">
            <v>Staff costs</v>
          </cell>
          <cell r="B9" t="str">
            <v>Staff costs</v>
          </cell>
          <cell r="C9">
            <v>-10</v>
          </cell>
          <cell r="D9">
            <v>-9</v>
          </cell>
          <cell r="E9">
            <v>-11</v>
          </cell>
          <cell r="F9">
            <v>-9</v>
          </cell>
          <cell r="G9">
            <v>-9</v>
          </cell>
          <cell r="H9">
            <v>-10</v>
          </cell>
          <cell r="K9">
            <v>0.1111111111111111</v>
          </cell>
          <cell r="L9">
            <v>0.1111111111111111</v>
          </cell>
          <cell r="M9">
            <v>-19</v>
          </cell>
          <cell r="N9">
            <v>-19</v>
          </cell>
          <cell r="O9">
            <v>0</v>
          </cell>
        </row>
        <row r="10">
          <cell r="A10" t="str">
            <v>Other exp, excl depriciations</v>
          </cell>
          <cell r="B10" t="str">
            <v>Other exp. excl. depreciations</v>
          </cell>
          <cell r="C10">
            <v>-95</v>
          </cell>
          <cell r="D10">
            <v>-95</v>
          </cell>
          <cell r="E10">
            <v>-91</v>
          </cell>
          <cell r="F10">
            <v>-96</v>
          </cell>
          <cell r="G10">
            <v>-96</v>
          </cell>
          <cell r="H10">
            <v>-102</v>
          </cell>
          <cell r="K10">
            <v>0</v>
          </cell>
          <cell r="L10">
            <v>-1.0416666666666666E-2</v>
          </cell>
          <cell r="M10">
            <v>-190</v>
          </cell>
          <cell r="N10">
            <v>-198</v>
          </cell>
          <cell r="O10">
            <v>-4.0404040404040407E-2</v>
          </cell>
        </row>
        <row r="11">
          <cell r="A11" t="str">
            <v>Total expenses incl. allocations</v>
          </cell>
          <cell r="B11" t="str">
            <v>Total expenses incl. allocations</v>
          </cell>
          <cell r="C11">
            <v>-105</v>
          </cell>
          <cell r="D11">
            <v>-104</v>
          </cell>
          <cell r="E11">
            <v>-102</v>
          </cell>
          <cell r="F11">
            <v>-105</v>
          </cell>
          <cell r="G11">
            <v>-105</v>
          </cell>
          <cell r="H11">
            <v>-112</v>
          </cell>
          <cell r="K11">
            <v>9.6153846153846159E-3</v>
          </cell>
          <cell r="L11">
            <v>0</v>
          </cell>
          <cell r="M11">
            <v>-209</v>
          </cell>
          <cell r="N11">
            <v>-217</v>
          </cell>
          <cell r="O11">
            <v>-3.6866359447004608E-2</v>
          </cell>
        </row>
        <row r="12">
          <cell r="A12" t="str">
            <v>Profit before loan losses</v>
          </cell>
          <cell r="B12" t="str">
            <v>Profit before loan losses</v>
          </cell>
          <cell r="C12">
            <v>239</v>
          </cell>
          <cell r="D12">
            <v>271</v>
          </cell>
          <cell r="E12">
            <v>294</v>
          </cell>
          <cell r="F12">
            <v>237</v>
          </cell>
          <cell r="G12">
            <v>282</v>
          </cell>
          <cell r="H12">
            <v>276</v>
          </cell>
          <cell r="K12">
            <v>-0.11808118081180811</v>
          </cell>
          <cell r="L12">
            <v>-0.1524822695035461</v>
          </cell>
          <cell r="M12">
            <v>510</v>
          </cell>
          <cell r="N12">
            <v>558</v>
          </cell>
          <cell r="O12">
            <v>-8.6021505376344093E-2</v>
          </cell>
        </row>
        <row r="13">
          <cell r="A13" t="str">
            <v>Net loan losses</v>
          </cell>
          <cell r="B13" t="str">
            <v>Net loan losses</v>
          </cell>
          <cell r="C13">
            <v>-19</v>
          </cell>
          <cell r="D13">
            <v>-26</v>
          </cell>
          <cell r="E13">
            <v>-15</v>
          </cell>
          <cell r="F13">
            <v>-27</v>
          </cell>
          <cell r="G13">
            <v>-42</v>
          </cell>
          <cell r="H13">
            <v>-38</v>
          </cell>
          <cell r="K13">
            <v>-0.26923076923076922</v>
          </cell>
          <cell r="L13">
            <v>-0.54761904761904767</v>
          </cell>
          <cell r="M13">
            <v>-45</v>
          </cell>
          <cell r="N13">
            <v>-80</v>
          </cell>
          <cell r="O13">
            <v>-0.4375</v>
          </cell>
        </row>
        <row r="14">
          <cell r="A14" t="str">
            <v>Operating profit</v>
          </cell>
          <cell r="B14" t="str">
            <v>Operating profit</v>
          </cell>
          <cell r="C14">
            <v>220</v>
          </cell>
          <cell r="D14">
            <v>245</v>
          </cell>
          <cell r="E14">
            <v>279</v>
          </cell>
          <cell r="F14">
            <v>210</v>
          </cell>
          <cell r="G14">
            <v>240</v>
          </cell>
          <cell r="H14">
            <v>238</v>
          </cell>
          <cell r="K14">
            <v>-0.10204081632653061</v>
          </cell>
          <cell r="L14">
            <v>-8.3333333333333329E-2</v>
          </cell>
          <cell r="M14">
            <v>465</v>
          </cell>
          <cell r="N14">
            <v>478</v>
          </cell>
          <cell r="O14">
            <v>-2.7196652719665274E-2</v>
          </cell>
        </row>
        <row r="15">
          <cell r="A15" t="str">
            <v>Cost/income ratio, %</v>
          </cell>
          <cell r="B15" t="str">
            <v>Cost/income ratio, %</v>
          </cell>
          <cell r="C15">
            <v>31</v>
          </cell>
          <cell r="D15">
            <v>28</v>
          </cell>
          <cell r="E15">
            <v>26</v>
          </cell>
          <cell r="F15">
            <v>31</v>
          </cell>
          <cell r="G15">
            <v>27</v>
          </cell>
          <cell r="H15">
            <v>29</v>
          </cell>
          <cell r="M15">
            <v>29</v>
          </cell>
          <cell r="N15">
            <v>28</v>
          </cell>
        </row>
        <row r="16">
          <cell r="A16" t="str">
            <v>RAROCAR, %</v>
          </cell>
          <cell r="B16" t="str">
            <v>ROCAR, %</v>
          </cell>
          <cell r="C16">
            <v>16</v>
          </cell>
          <cell r="D16">
            <v>18</v>
          </cell>
          <cell r="E16">
            <v>20</v>
          </cell>
          <cell r="F16">
            <v>14</v>
          </cell>
          <cell r="G16">
            <v>17</v>
          </cell>
          <cell r="H16">
            <v>16</v>
          </cell>
          <cell r="M16">
            <v>17</v>
          </cell>
          <cell r="N16">
            <v>16</v>
          </cell>
        </row>
        <row r="17">
          <cell r="A17" t="str">
            <v>RAROCAR, %</v>
          </cell>
          <cell r="B17" t="str">
            <v>RAROCAR, %</v>
          </cell>
          <cell r="C17">
            <v>16</v>
          </cell>
          <cell r="D17">
            <v>18</v>
          </cell>
          <cell r="E17">
            <v>20</v>
          </cell>
          <cell r="F17">
            <v>15</v>
          </cell>
          <cell r="G17">
            <v>18</v>
          </cell>
          <cell r="H17">
            <v>18</v>
          </cell>
          <cell r="M17">
            <v>18</v>
          </cell>
          <cell r="N17">
            <v>18</v>
          </cell>
          <cell r="O17">
            <v>0</v>
          </cell>
        </row>
        <row r="18">
          <cell r="A18" t="str">
            <v>Economic capital (EC)</v>
          </cell>
          <cell r="B18" t="str">
            <v>Economic capital (EC)</v>
          </cell>
          <cell r="C18">
            <v>4018</v>
          </cell>
          <cell r="D18">
            <v>4315</v>
          </cell>
          <cell r="E18">
            <v>4081</v>
          </cell>
          <cell r="F18">
            <v>4382</v>
          </cell>
          <cell r="G18">
            <v>4363</v>
          </cell>
          <cell r="H18">
            <v>4426</v>
          </cell>
          <cell r="K18">
            <v>-6.8829663962920049E-2</v>
          </cell>
          <cell r="L18">
            <v>-7.9074031629612657E-2</v>
          </cell>
          <cell r="M18">
            <v>4018</v>
          </cell>
          <cell r="N18">
            <v>4363</v>
          </cell>
          <cell r="O18">
            <v>-7.9074031629612657E-2</v>
          </cell>
        </row>
        <row r="19">
          <cell r="A19" t="str">
            <v>Risk-weighted assets (RWA)</v>
          </cell>
          <cell r="B19" t="str">
            <v>Risk exposure amount (REA)</v>
          </cell>
          <cell r="C19">
            <v>27950</v>
          </cell>
          <cell r="D19">
            <v>29755</v>
          </cell>
          <cell r="E19">
            <v>28842</v>
          </cell>
          <cell r="F19">
            <v>31181</v>
          </cell>
          <cell r="G19">
            <v>30900</v>
          </cell>
          <cell r="H19">
            <v>31283</v>
          </cell>
          <cell r="K19">
            <v>-6.066207360107545E-2</v>
          </cell>
          <cell r="L19">
            <v>-9.5469255663430425E-2</v>
          </cell>
          <cell r="M19">
            <v>27950</v>
          </cell>
          <cell r="N19">
            <v>30900</v>
          </cell>
          <cell r="O19">
            <v>-9.5469255663430425E-2</v>
          </cell>
        </row>
        <row r="20">
          <cell r="A20" t="str">
            <v>Number of employees (FTEs)</v>
          </cell>
          <cell r="B20" t="str">
            <v>Number of employees (FTEs)</v>
          </cell>
          <cell r="C20">
            <v>169</v>
          </cell>
          <cell r="D20">
            <v>168</v>
          </cell>
          <cell r="E20">
            <v>180</v>
          </cell>
          <cell r="F20">
            <v>177</v>
          </cell>
          <cell r="G20">
            <v>178</v>
          </cell>
          <cell r="H20">
            <v>171</v>
          </cell>
          <cell r="K20">
            <v>5.9523809523809521E-3</v>
          </cell>
          <cell r="L20">
            <v>-5.0561797752808987E-2</v>
          </cell>
          <cell r="M20">
            <v>169</v>
          </cell>
          <cell r="N20">
            <v>178</v>
          </cell>
          <cell r="O20">
            <v>-5.0561797752808987E-2</v>
          </cell>
        </row>
        <row r="21">
          <cell r="A21" t="str">
            <v>Volumes, EURbn:</v>
          </cell>
          <cell r="B21" t="str">
            <v>Volumes, EURbn:</v>
          </cell>
          <cell r="K21"/>
          <cell r="L21"/>
          <cell r="O21"/>
        </row>
        <row r="22">
          <cell r="A22" t="str">
            <v>Total lending</v>
          </cell>
          <cell r="B22" t="str">
            <v>Total lending</v>
          </cell>
          <cell r="C22">
            <v>39.6</v>
          </cell>
          <cell r="D22">
            <v>39.6</v>
          </cell>
          <cell r="E22">
            <v>38.5</v>
          </cell>
          <cell r="F22">
            <v>39.5</v>
          </cell>
          <cell r="G22">
            <v>39.5</v>
          </cell>
          <cell r="H22">
            <v>38.799999999999997</v>
          </cell>
          <cell r="K22">
            <v>0</v>
          </cell>
          <cell r="L22">
            <v>2.5316455696202892E-3</v>
          </cell>
          <cell r="M22">
            <v>39.6</v>
          </cell>
          <cell r="N22">
            <v>39.5</v>
          </cell>
          <cell r="O22">
            <v>2.5316455696202892E-3</v>
          </cell>
        </row>
        <row r="23">
          <cell r="A23" t="str">
            <v>Total deposits</v>
          </cell>
          <cell r="B23" t="str">
            <v>Total deposits</v>
          </cell>
          <cell r="C23">
            <v>35.299999999999997</v>
          </cell>
          <cell r="D23">
            <v>37.1</v>
          </cell>
          <cell r="E23">
            <v>33.4</v>
          </cell>
          <cell r="F23">
            <v>33.799999999999997</v>
          </cell>
          <cell r="G23">
            <v>33.200000000000003</v>
          </cell>
          <cell r="H23">
            <v>35</v>
          </cell>
          <cell r="K23">
            <v>-4.8517520215633533E-2</v>
          </cell>
          <cell r="L23">
            <v>6.32530120481926E-2</v>
          </cell>
          <cell r="M23">
            <v>35.299999999999997</v>
          </cell>
          <cell r="N23">
            <v>33.200000000000003</v>
          </cell>
          <cell r="O23">
            <v>6.32530120481926E-2</v>
          </cell>
        </row>
        <row r="24">
          <cell r="B24" t="str">
            <v>Volumes have been restated due to an adjustment in the reporting process</v>
          </cell>
        </row>
        <row r="27">
          <cell r="B27" t="str">
            <v>Check IS</v>
          </cell>
          <cell r="C27">
            <v>0</v>
          </cell>
          <cell r="D27">
            <v>0</v>
          </cell>
          <cell r="E27">
            <v>0</v>
          </cell>
          <cell r="F27">
            <v>0</v>
          </cell>
          <cell r="G27">
            <v>0</v>
          </cell>
          <cell r="H27">
            <v>0</v>
          </cell>
          <cell r="I27">
            <v>0</v>
          </cell>
          <cell r="M27">
            <v>0</v>
          </cell>
          <cell r="N27">
            <v>0</v>
          </cell>
        </row>
        <row r="50">
          <cell r="B50" t="str">
            <v>Previous figures</v>
          </cell>
        </row>
        <row r="51">
          <cell r="B51" t="str">
            <v>EURm</v>
          </cell>
          <cell r="C51" t="str">
            <v>Q115</v>
          </cell>
          <cell r="D51" t="str">
            <v>Q414</v>
          </cell>
          <cell r="E51" t="str">
            <v>Q314</v>
          </cell>
          <cell r="F51" t="str">
            <v>Q214</v>
          </cell>
          <cell r="G51" t="str">
            <v>Q114</v>
          </cell>
          <cell r="H51" t="str">
            <v>Q413</v>
          </cell>
          <cell r="I51" t="str">
            <v>Q313</v>
          </cell>
          <cell r="J51" t="str">
            <v>Q213</v>
          </cell>
        </row>
      </sheetData>
      <sheetData sheetId="18">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17</v>
          </cell>
        </row>
        <row r="2">
          <cell r="B2" t="str">
            <v>Shipping, Offshore &amp; Oil Services</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row>
        <row r="4">
          <cell r="A4" t="str">
            <v>Net interest income</v>
          </cell>
          <cell r="B4" t="str">
            <v>Net interest income</v>
          </cell>
          <cell r="C4">
            <v>75</v>
          </cell>
          <cell r="D4">
            <v>73</v>
          </cell>
          <cell r="E4">
            <v>70</v>
          </cell>
          <cell r="F4">
            <v>68</v>
          </cell>
          <cell r="G4">
            <v>62</v>
          </cell>
          <cell r="H4">
            <v>66</v>
          </cell>
          <cell r="K4">
            <v>2.7397260273972601E-2</v>
          </cell>
          <cell r="L4">
            <v>0.20967741935483872</v>
          </cell>
          <cell r="M4">
            <v>148</v>
          </cell>
          <cell r="N4">
            <v>128</v>
          </cell>
          <cell r="O4">
            <v>0.15625</v>
          </cell>
        </row>
        <row r="5">
          <cell r="A5" t="str">
            <v>Net fee and commission income</v>
          </cell>
          <cell r="B5" t="str">
            <v>Net fee and commission income</v>
          </cell>
          <cell r="C5">
            <v>15</v>
          </cell>
          <cell r="D5">
            <v>15</v>
          </cell>
          <cell r="E5">
            <v>19</v>
          </cell>
          <cell r="F5">
            <v>17</v>
          </cell>
          <cell r="G5">
            <v>16</v>
          </cell>
          <cell r="H5">
            <v>16</v>
          </cell>
          <cell r="K5">
            <v>0</v>
          </cell>
          <cell r="L5">
            <v>-6.25E-2</v>
          </cell>
          <cell r="M5">
            <v>30</v>
          </cell>
          <cell r="N5">
            <v>32</v>
          </cell>
          <cell r="O5">
            <v>-6.25E-2</v>
          </cell>
        </row>
        <row r="6">
          <cell r="A6" t="str">
            <v>Net result from items at fair value</v>
          </cell>
          <cell r="B6" t="str">
            <v>Net result from items at fair value</v>
          </cell>
          <cell r="C6">
            <v>7</v>
          </cell>
          <cell r="D6">
            <v>8</v>
          </cell>
          <cell r="E6">
            <v>6</v>
          </cell>
          <cell r="F6">
            <v>7</v>
          </cell>
          <cell r="G6">
            <v>10</v>
          </cell>
          <cell r="H6">
            <v>11</v>
          </cell>
          <cell r="K6">
            <v>-0.125</v>
          </cell>
          <cell r="L6">
            <v>-0.3</v>
          </cell>
          <cell r="M6">
            <v>15</v>
          </cell>
          <cell r="N6">
            <v>21</v>
          </cell>
          <cell r="O6">
            <v>-0.2857142857142857</v>
          </cell>
        </row>
        <row r="7">
          <cell r="A7" t="str">
            <v>Equity method &amp; other income</v>
          </cell>
          <cell r="B7" t="str">
            <v>Equity method &amp; other income</v>
          </cell>
          <cell r="C7">
            <v>0</v>
          </cell>
          <cell r="D7">
            <v>0</v>
          </cell>
          <cell r="E7">
            <v>0</v>
          </cell>
          <cell r="F7">
            <v>0</v>
          </cell>
          <cell r="G7">
            <v>0</v>
          </cell>
          <cell r="H7">
            <v>0</v>
          </cell>
          <cell r="K7"/>
          <cell r="L7"/>
          <cell r="M7">
            <v>0</v>
          </cell>
          <cell r="N7">
            <v>0</v>
          </cell>
          <cell r="O7"/>
        </row>
        <row r="8">
          <cell r="A8" t="str">
            <v>Total income incl. allocations</v>
          </cell>
          <cell r="B8" t="str">
            <v>Total income incl. allocations</v>
          </cell>
          <cell r="C8">
            <v>97</v>
          </cell>
          <cell r="D8">
            <v>96</v>
          </cell>
          <cell r="E8">
            <v>95</v>
          </cell>
          <cell r="F8">
            <v>92</v>
          </cell>
          <cell r="G8">
            <v>88</v>
          </cell>
          <cell r="H8">
            <v>93</v>
          </cell>
          <cell r="K8">
            <v>1.0416666666666666E-2</v>
          </cell>
          <cell r="L8">
            <v>0.10227272727272728</v>
          </cell>
          <cell r="M8">
            <v>193</v>
          </cell>
          <cell r="N8">
            <v>181</v>
          </cell>
          <cell r="O8">
            <v>6.6298342541436461E-2</v>
          </cell>
        </row>
        <row r="9">
          <cell r="A9" t="str">
            <v>Staff costs</v>
          </cell>
          <cell r="B9" t="str">
            <v>Staff costs</v>
          </cell>
          <cell r="C9">
            <v>-5</v>
          </cell>
          <cell r="D9">
            <v>-5</v>
          </cell>
          <cell r="E9">
            <v>-6</v>
          </cell>
          <cell r="F9">
            <v>-5</v>
          </cell>
          <cell r="G9">
            <v>-5</v>
          </cell>
          <cell r="H9">
            <v>-5</v>
          </cell>
          <cell r="K9">
            <v>0</v>
          </cell>
          <cell r="L9">
            <v>0</v>
          </cell>
          <cell r="M9">
            <v>-10</v>
          </cell>
          <cell r="N9">
            <v>-10</v>
          </cell>
          <cell r="O9">
            <v>0</v>
          </cell>
        </row>
        <row r="10">
          <cell r="A10" t="str">
            <v>Other exp, excl depriciations</v>
          </cell>
          <cell r="B10" t="str">
            <v>Other exp. excl. depreciations</v>
          </cell>
          <cell r="C10">
            <v>-10</v>
          </cell>
          <cell r="D10">
            <v>-10</v>
          </cell>
          <cell r="E10">
            <v>-9</v>
          </cell>
          <cell r="F10">
            <v>-11</v>
          </cell>
          <cell r="G10">
            <v>-11</v>
          </cell>
          <cell r="H10">
            <v>-11</v>
          </cell>
          <cell r="K10">
            <v>0</v>
          </cell>
          <cell r="L10">
            <v>-9.0909090909090912E-2</v>
          </cell>
          <cell r="M10">
            <v>-20</v>
          </cell>
          <cell r="N10">
            <v>-22</v>
          </cell>
          <cell r="O10">
            <v>-9.0909090909090912E-2</v>
          </cell>
        </row>
        <row r="11">
          <cell r="A11" t="str">
            <v>Total expenses incl. allocations</v>
          </cell>
          <cell r="B11" t="str">
            <v>Total expenses incl. allocations</v>
          </cell>
          <cell r="C11">
            <v>-15</v>
          </cell>
          <cell r="D11">
            <v>-15</v>
          </cell>
          <cell r="E11">
            <v>-15</v>
          </cell>
          <cell r="F11">
            <v>-16</v>
          </cell>
          <cell r="G11">
            <v>-16</v>
          </cell>
          <cell r="H11">
            <v>-16</v>
          </cell>
          <cell r="K11">
            <v>0</v>
          </cell>
          <cell r="L11">
            <v>-6.25E-2</v>
          </cell>
          <cell r="M11">
            <v>-30</v>
          </cell>
          <cell r="N11">
            <v>-32</v>
          </cell>
          <cell r="O11">
            <v>-6.25E-2</v>
          </cell>
        </row>
        <row r="12">
          <cell r="A12" t="str">
            <v>Profit before loan losses</v>
          </cell>
          <cell r="B12" t="str">
            <v>Profit before loan losses</v>
          </cell>
          <cell r="C12">
            <v>82</v>
          </cell>
          <cell r="D12">
            <v>81</v>
          </cell>
          <cell r="E12">
            <v>80</v>
          </cell>
          <cell r="F12">
            <v>76</v>
          </cell>
          <cell r="G12">
            <v>72</v>
          </cell>
          <cell r="H12">
            <v>77</v>
          </cell>
          <cell r="K12">
            <v>1.2345679012345678E-2</v>
          </cell>
          <cell r="L12">
            <v>0.1388888888888889</v>
          </cell>
          <cell r="M12">
            <v>163</v>
          </cell>
          <cell r="N12">
            <v>149</v>
          </cell>
          <cell r="O12">
            <v>9.3959731543624164E-2</v>
          </cell>
        </row>
        <row r="13">
          <cell r="A13" t="str">
            <v>Net loan losses</v>
          </cell>
          <cell r="B13" t="str">
            <v>Net loan losses</v>
          </cell>
          <cell r="C13">
            <v>4</v>
          </cell>
          <cell r="D13">
            <v>-3</v>
          </cell>
          <cell r="E13">
            <v>7</v>
          </cell>
          <cell r="F13">
            <v>-2</v>
          </cell>
          <cell r="G13">
            <v>27</v>
          </cell>
          <cell r="H13">
            <v>5</v>
          </cell>
          <cell r="K13"/>
          <cell r="L13">
            <v>-0.85185185185185186</v>
          </cell>
          <cell r="M13">
            <v>1</v>
          </cell>
          <cell r="N13">
            <v>32</v>
          </cell>
          <cell r="O13">
            <v>-0.96875</v>
          </cell>
        </row>
        <row r="14">
          <cell r="A14" t="str">
            <v>Operating profit</v>
          </cell>
          <cell r="B14" t="str">
            <v>Operating profit</v>
          </cell>
          <cell r="C14">
            <v>86</v>
          </cell>
          <cell r="D14">
            <v>78</v>
          </cell>
          <cell r="E14">
            <v>87</v>
          </cell>
          <cell r="F14">
            <v>74</v>
          </cell>
          <cell r="G14">
            <v>99</v>
          </cell>
          <cell r="H14">
            <v>82</v>
          </cell>
          <cell r="K14">
            <v>0.10256410256410256</v>
          </cell>
          <cell r="L14">
            <v>-0.13131313131313133</v>
          </cell>
          <cell r="M14">
            <v>164</v>
          </cell>
          <cell r="N14">
            <v>181</v>
          </cell>
          <cell r="O14">
            <v>-9.3922651933701654E-2</v>
          </cell>
        </row>
        <row r="15">
          <cell r="A15" t="str">
            <v>Cost/income ratio, %</v>
          </cell>
          <cell r="B15" t="str">
            <v>Cost/income ratio, %</v>
          </cell>
          <cell r="C15">
            <v>15</v>
          </cell>
          <cell r="D15">
            <v>16</v>
          </cell>
          <cell r="E15">
            <v>16</v>
          </cell>
          <cell r="F15">
            <v>17</v>
          </cell>
          <cell r="G15">
            <v>18</v>
          </cell>
          <cell r="H15">
            <v>17</v>
          </cell>
          <cell r="M15">
            <v>16</v>
          </cell>
          <cell r="N15">
            <v>18</v>
          </cell>
        </row>
        <row r="16">
          <cell r="A16" t="str">
            <v>RAROCAR, %</v>
          </cell>
          <cell r="B16" t="str">
            <v>ROCAR, %</v>
          </cell>
          <cell r="C16">
            <v>20</v>
          </cell>
          <cell r="D16">
            <v>18</v>
          </cell>
          <cell r="E16">
            <v>22</v>
          </cell>
          <cell r="F16">
            <v>19</v>
          </cell>
          <cell r="G16">
            <v>26</v>
          </cell>
          <cell r="H16">
            <v>20</v>
          </cell>
          <cell r="M16">
            <v>19</v>
          </cell>
          <cell r="N16">
            <v>23</v>
          </cell>
        </row>
        <row r="17">
          <cell r="A17" t="str">
            <v>RAROCAR, %</v>
          </cell>
          <cell r="B17" t="str">
            <v>RAROCAR, %</v>
          </cell>
          <cell r="C17">
            <v>18</v>
          </cell>
          <cell r="D17">
            <v>17</v>
          </cell>
          <cell r="E17">
            <v>18</v>
          </cell>
          <cell r="F17">
            <v>18</v>
          </cell>
          <cell r="G17">
            <v>18</v>
          </cell>
          <cell r="H17">
            <v>19</v>
          </cell>
          <cell r="M17">
            <v>18</v>
          </cell>
          <cell r="N17">
            <v>17</v>
          </cell>
          <cell r="O17">
            <v>5.8823529411764705E-2</v>
          </cell>
        </row>
        <row r="18">
          <cell r="A18" t="str">
            <v>Economic capital (EC)</v>
          </cell>
          <cell r="B18" t="str">
            <v>Economic capital (EC)</v>
          </cell>
          <cell r="C18">
            <v>1267</v>
          </cell>
          <cell r="D18">
            <v>1416</v>
          </cell>
          <cell r="E18">
            <v>1250</v>
          </cell>
          <cell r="F18">
            <v>1180</v>
          </cell>
          <cell r="G18">
            <v>1154</v>
          </cell>
          <cell r="H18">
            <v>1162</v>
          </cell>
          <cell r="K18">
            <v>-0.10522598870056497</v>
          </cell>
          <cell r="L18">
            <v>9.7920277296360492E-2</v>
          </cell>
          <cell r="M18">
            <v>1267</v>
          </cell>
          <cell r="N18">
            <v>1154</v>
          </cell>
          <cell r="O18">
            <v>9.7920277296360492E-2</v>
          </cell>
        </row>
        <row r="19">
          <cell r="A19" t="str">
            <v>Risk-weighted assets (RWA)</v>
          </cell>
          <cell r="B19" t="str">
            <v>Risk exposure amount (REA)</v>
          </cell>
          <cell r="C19">
            <v>9055</v>
          </cell>
          <cell r="D19">
            <v>10115</v>
          </cell>
          <cell r="E19">
            <v>9137</v>
          </cell>
          <cell r="F19">
            <v>8612</v>
          </cell>
          <cell r="G19">
            <v>8409</v>
          </cell>
          <cell r="H19">
            <v>8457</v>
          </cell>
          <cell r="K19">
            <v>-0.10479485912011864</v>
          </cell>
          <cell r="L19">
            <v>7.6822452134617678E-2</v>
          </cell>
          <cell r="M19">
            <v>9055</v>
          </cell>
          <cell r="N19">
            <v>8409</v>
          </cell>
          <cell r="O19">
            <v>7.6822452134617678E-2</v>
          </cell>
        </row>
        <row r="20">
          <cell r="A20" t="str">
            <v>Number of employees (FTEs)</v>
          </cell>
          <cell r="B20" t="str">
            <v>Number of employees (FTEs)</v>
          </cell>
          <cell r="C20">
            <v>77</v>
          </cell>
          <cell r="D20">
            <v>80</v>
          </cell>
          <cell r="E20">
            <v>80</v>
          </cell>
          <cell r="F20">
            <v>85</v>
          </cell>
          <cell r="G20">
            <v>86</v>
          </cell>
          <cell r="H20">
            <v>84</v>
          </cell>
          <cell r="K20">
            <v>-3.7499999999999999E-2</v>
          </cell>
          <cell r="L20">
            <v>-0.10465116279069768</v>
          </cell>
          <cell r="M20">
            <v>77</v>
          </cell>
          <cell r="N20">
            <v>86</v>
          </cell>
          <cell r="O20">
            <v>-0.10465116279069768</v>
          </cell>
        </row>
        <row r="21">
          <cell r="A21" t="str">
            <v>Volumes, EURbn:</v>
          </cell>
          <cell r="B21" t="str">
            <v>Volumes, EURbn:</v>
          </cell>
          <cell r="K21"/>
          <cell r="L21"/>
          <cell r="O21"/>
        </row>
        <row r="22">
          <cell r="A22" t="str">
            <v>Total lending</v>
          </cell>
          <cell r="B22" t="str">
            <v>Total lending</v>
          </cell>
          <cell r="C22">
            <v>12.3</v>
          </cell>
          <cell r="D22">
            <v>12.8</v>
          </cell>
          <cell r="E22">
            <v>11.6</v>
          </cell>
          <cell r="F22">
            <v>11.2</v>
          </cell>
          <cell r="G22">
            <v>10.6</v>
          </cell>
          <cell r="H22">
            <v>10.7</v>
          </cell>
          <cell r="K22">
            <v>-3.90625E-2</v>
          </cell>
          <cell r="L22">
            <v>0.16037735849056614</v>
          </cell>
          <cell r="M22">
            <v>12.3</v>
          </cell>
          <cell r="N22">
            <v>10.6</v>
          </cell>
          <cell r="O22">
            <v>0.16037735849056614</v>
          </cell>
        </row>
        <row r="23">
          <cell r="A23" t="str">
            <v>Total deposits</v>
          </cell>
          <cell r="B23" t="str">
            <v>Total deposits</v>
          </cell>
          <cell r="C23">
            <v>5.2</v>
          </cell>
          <cell r="D23">
            <v>4.8</v>
          </cell>
          <cell r="E23">
            <v>4.7</v>
          </cell>
          <cell r="F23">
            <v>4</v>
          </cell>
          <cell r="G23">
            <v>4.4000000000000004</v>
          </cell>
          <cell r="H23">
            <v>4.0999999999999996</v>
          </cell>
          <cell r="K23">
            <v>8.3333333333333412E-2</v>
          </cell>
          <cell r="L23">
            <v>0.18181818181818177</v>
          </cell>
          <cell r="M23">
            <v>5.2</v>
          </cell>
          <cell r="N23">
            <v>4.4000000000000004</v>
          </cell>
          <cell r="O23">
            <v>0.18181818181818177</v>
          </cell>
        </row>
        <row r="27">
          <cell r="B27" t="str">
            <v>Check IS</v>
          </cell>
          <cell r="C27">
            <v>0</v>
          </cell>
          <cell r="D27">
            <v>0</v>
          </cell>
          <cell r="E27">
            <v>0</v>
          </cell>
          <cell r="F27">
            <v>0</v>
          </cell>
          <cell r="G27">
            <v>0</v>
          </cell>
          <cell r="H27">
            <v>0</v>
          </cell>
          <cell r="I27">
            <v>0</v>
          </cell>
          <cell r="J27">
            <v>0</v>
          </cell>
          <cell r="M27">
            <v>0</v>
          </cell>
          <cell r="N27">
            <v>0</v>
          </cell>
        </row>
        <row r="51">
          <cell r="B51" t="str">
            <v>Previous figures</v>
          </cell>
        </row>
        <row r="52">
          <cell r="B52" t="str">
            <v>EURm</v>
          </cell>
          <cell r="C52" t="str">
            <v>Q115</v>
          </cell>
          <cell r="D52" t="str">
            <v>Q414</v>
          </cell>
          <cell r="E52" t="str">
            <v>Q314</v>
          </cell>
          <cell r="F52" t="str">
            <v>Q214</v>
          </cell>
          <cell r="G52" t="str">
            <v>Q114</v>
          </cell>
          <cell r="H52" t="str">
            <v>Q413</v>
          </cell>
          <cell r="I52" t="str">
            <v>Q313</v>
          </cell>
          <cell r="J52" t="str">
            <v>Q213</v>
          </cell>
        </row>
        <row r="53">
          <cell r="B53" t="str">
            <v>Net interest income</v>
          </cell>
          <cell r="C53">
            <v>73</v>
          </cell>
          <cell r="D53">
            <v>70</v>
          </cell>
          <cell r="E53">
            <v>68</v>
          </cell>
          <cell r="F53">
            <v>62</v>
          </cell>
          <cell r="G53">
            <v>66</v>
          </cell>
        </row>
      </sheetData>
      <sheetData sheetId="19">
        <row r="1">
          <cell r="A1" t="str">
            <v>Group</v>
          </cell>
          <cell r="B1">
            <v>2</v>
          </cell>
          <cell r="C1">
            <v>3</v>
          </cell>
          <cell r="D1">
            <v>4</v>
          </cell>
          <cell r="E1">
            <v>5</v>
          </cell>
          <cell r="F1">
            <v>6</v>
          </cell>
          <cell r="G1">
            <v>7</v>
          </cell>
          <cell r="H1">
            <v>8</v>
          </cell>
          <cell r="I1">
            <v>9</v>
          </cell>
          <cell r="J1">
            <v>10</v>
          </cell>
          <cell r="K1">
            <v>11</v>
          </cell>
          <cell r="L1">
            <v>12</v>
          </cell>
          <cell r="O1">
            <v>13</v>
          </cell>
          <cell r="P1">
            <v>14</v>
          </cell>
          <cell r="Q1">
            <v>17</v>
          </cell>
        </row>
        <row r="2">
          <cell r="B2" t="str">
            <v>Banking Russia</v>
          </cell>
        </row>
        <row r="3">
          <cell r="M3" t="str">
            <v>Chg local curr.</v>
          </cell>
        </row>
        <row r="4">
          <cell r="A4" t="str">
            <v>headingqyGroup</v>
          </cell>
          <cell r="B4" t="str">
            <v>EURm</v>
          </cell>
          <cell r="C4" t="str">
            <v>Q215</v>
          </cell>
          <cell r="D4" t="str">
            <v>Q115</v>
          </cell>
          <cell r="E4" t="str">
            <v>Q414</v>
          </cell>
          <cell r="F4" t="str">
            <v>Q314</v>
          </cell>
          <cell r="G4" t="str">
            <v>Q214</v>
          </cell>
          <cell r="H4" t="str">
            <v>Q114</v>
          </cell>
          <cell r="I4" t="str">
            <v>Q413</v>
          </cell>
          <cell r="J4" t="str">
            <v>Q313</v>
          </cell>
          <cell r="K4" t="str">
            <v>Q2/Q1</v>
          </cell>
          <cell r="L4" t="str">
            <v>Q2/Q2</v>
          </cell>
          <cell r="M4" t="str">
            <v>Q2/Q1</v>
          </cell>
          <cell r="N4" t="str">
            <v>Q2/Q2</v>
          </cell>
          <cell r="O4" t="str">
            <v>H1 15</v>
          </cell>
          <cell r="P4" t="str">
            <v>H1 14</v>
          </cell>
          <cell r="Q4" t="str">
            <v>H1/H1</v>
          </cell>
        </row>
        <row r="5">
          <cell r="A5" t="str">
            <v>Net interest income</v>
          </cell>
          <cell r="B5" t="str">
            <v>Net interest income</v>
          </cell>
          <cell r="C5">
            <v>58</v>
          </cell>
          <cell r="D5">
            <v>54</v>
          </cell>
          <cell r="E5">
            <v>69</v>
          </cell>
          <cell r="F5">
            <v>65</v>
          </cell>
          <cell r="G5">
            <v>60</v>
          </cell>
          <cell r="H5">
            <v>60</v>
          </cell>
          <cell r="K5">
            <v>7.407407407407407E-2</v>
          </cell>
          <cell r="L5">
            <v>-3.3333333333333333E-2</v>
          </cell>
          <cell r="M5">
            <v>-9.5000000000000001E-2</v>
          </cell>
          <cell r="N5">
            <v>8.4000000000000005E-2</v>
          </cell>
          <cell r="O5">
            <v>112</v>
          </cell>
          <cell r="P5">
            <v>120</v>
          </cell>
          <cell r="Q5">
            <v>-6.6666666666666666E-2</v>
          </cell>
        </row>
        <row r="6">
          <cell r="A6" t="str">
            <v>Net fee and commission income</v>
          </cell>
          <cell r="B6" t="str">
            <v>Net fee and commission income</v>
          </cell>
          <cell r="C6">
            <v>3</v>
          </cell>
          <cell r="D6">
            <v>3</v>
          </cell>
          <cell r="E6">
            <v>4</v>
          </cell>
          <cell r="F6">
            <v>2</v>
          </cell>
          <cell r="G6">
            <v>4</v>
          </cell>
          <cell r="H6">
            <v>3</v>
          </cell>
          <cell r="K6">
            <v>0</v>
          </cell>
          <cell r="L6">
            <v>-0.25</v>
          </cell>
          <cell r="M6">
            <v>0.26700000000000002</v>
          </cell>
          <cell r="N6">
            <v>-0.13700000000000001</v>
          </cell>
          <cell r="O6">
            <v>6</v>
          </cell>
          <cell r="P6">
            <v>7</v>
          </cell>
          <cell r="Q6">
            <v>-0.14285714285714285</v>
          </cell>
        </row>
        <row r="7">
          <cell r="A7" t="str">
            <v>Net result from items at fair value</v>
          </cell>
          <cell r="B7" t="str">
            <v>Net result from items at fair value</v>
          </cell>
          <cell r="C7">
            <v>4</v>
          </cell>
          <cell r="D7">
            <v>6</v>
          </cell>
          <cell r="E7">
            <v>-1</v>
          </cell>
          <cell r="F7">
            <v>0</v>
          </cell>
          <cell r="G7">
            <v>6</v>
          </cell>
          <cell r="H7">
            <v>1</v>
          </cell>
          <cell r="K7">
            <v>-0.33333333333333331</v>
          </cell>
          <cell r="L7">
            <v>-0.33333333333333331</v>
          </cell>
          <cell r="M7">
            <v>-0.40699999999999997</v>
          </cell>
          <cell r="N7">
            <v>-0.121</v>
          </cell>
          <cell r="O7">
            <v>10</v>
          </cell>
          <cell r="P7">
            <v>7</v>
          </cell>
          <cell r="Q7">
            <v>0.42857142857142855</v>
          </cell>
        </row>
        <row r="8">
          <cell r="A8" t="str">
            <v>Equity method &amp; other income</v>
          </cell>
          <cell r="B8" t="str">
            <v>Equity method &amp; other income</v>
          </cell>
          <cell r="C8">
            <v>0</v>
          </cell>
          <cell r="D8">
            <v>0</v>
          </cell>
          <cell r="E8">
            <v>0</v>
          </cell>
          <cell r="F8">
            <v>1</v>
          </cell>
          <cell r="G8">
            <v>0</v>
          </cell>
          <cell r="H8">
            <v>0</v>
          </cell>
          <cell r="K8"/>
          <cell r="L8"/>
          <cell r="M8">
            <v>0</v>
          </cell>
          <cell r="N8">
            <v>0</v>
          </cell>
          <cell r="O8">
            <v>0</v>
          </cell>
          <cell r="P8">
            <v>0</v>
          </cell>
          <cell r="Q8"/>
        </row>
        <row r="9">
          <cell r="A9" t="str">
            <v>Total income incl. allocations</v>
          </cell>
          <cell r="B9" t="str">
            <v>Total income incl. allocations</v>
          </cell>
          <cell r="C9">
            <v>65</v>
          </cell>
          <cell r="D9">
            <v>63</v>
          </cell>
          <cell r="E9">
            <v>72</v>
          </cell>
          <cell r="F9">
            <v>68</v>
          </cell>
          <cell r="G9">
            <v>70</v>
          </cell>
          <cell r="H9">
            <v>64</v>
          </cell>
          <cell r="K9">
            <v>3.1746031746031744E-2</v>
          </cell>
          <cell r="L9">
            <v>-7.1428571428571425E-2</v>
          </cell>
          <cell r="M9">
            <v>-0.108</v>
          </cell>
          <cell r="N9">
            <v>5.3999999999999999E-2</v>
          </cell>
          <cell r="O9">
            <v>128</v>
          </cell>
          <cell r="P9">
            <v>134</v>
          </cell>
          <cell r="Q9">
            <v>-4.4776119402985072E-2</v>
          </cell>
        </row>
        <row r="10">
          <cell r="A10" t="str">
            <v>Staff costs</v>
          </cell>
          <cell r="B10" t="str">
            <v>Staff costs</v>
          </cell>
          <cell r="C10">
            <v>-13</v>
          </cell>
          <cell r="D10">
            <v>-11</v>
          </cell>
          <cell r="E10">
            <v>-13</v>
          </cell>
          <cell r="F10">
            <v>-15</v>
          </cell>
          <cell r="G10">
            <v>-16</v>
          </cell>
          <cell r="H10">
            <v>-15</v>
          </cell>
          <cell r="K10">
            <v>0.18181818181818182</v>
          </cell>
          <cell r="L10">
            <v>-0.1875</v>
          </cell>
          <cell r="M10">
            <v>-5.1999999999999998E-2</v>
          </cell>
          <cell r="N10">
            <v>-1.0999999999999999E-2</v>
          </cell>
          <cell r="O10">
            <v>-24</v>
          </cell>
          <cell r="P10">
            <v>-31</v>
          </cell>
          <cell r="Q10">
            <v>-0.22580645161290322</v>
          </cell>
        </row>
        <row r="11">
          <cell r="A11" t="str">
            <v>Other exp, excl depriciations</v>
          </cell>
          <cell r="B11" t="str">
            <v>Other exp. excl. depreciations</v>
          </cell>
          <cell r="C11">
            <v>-5</v>
          </cell>
          <cell r="D11">
            <v>-4</v>
          </cell>
          <cell r="E11">
            <v>-8</v>
          </cell>
          <cell r="F11">
            <v>-8</v>
          </cell>
          <cell r="G11">
            <v>-7</v>
          </cell>
          <cell r="H11">
            <v>-6</v>
          </cell>
          <cell r="K11">
            <v>0.25</v>
          </cell>
          <cell r="L11">
            <v>-0.2857142857142857</v>
          </cell>
          <cell r="M11">
            <v>-2.5000000000000001E-2</v>
          </cell>
          <cell r="N11">
            <v>-0.109</v>
          </cell>
          <cell r="O11">
            <v>-9</v>
          </cell>
          <cell r="P11">
            <v>-13</v>
          </cell>
          <cell r="Q11">
            <v>-0.30769230769230771</v>
          </cell>
        </row>
        <row r="12">
          <cell r="A12" t="str">
            <v>Total expenses incl. allocations</v>
          </cell>
          <cell r="B12" t="str">
            <v>Total expenses incl. allocations</v>
          </cell>
          <cell r="C12">
            <v>-24</v>
          </cell>
          <cell r="D12">
            <v>-17</v>
          </cell>
          <cell r="E12">
            <v>-22</v>
          </cell>
          <cell r="F12">
            <v>-26</v>
          </cell>
          <cell r="G12">
            <v>-24</v>
          </cell>
          <cell r="H12">
            <v>-22</v>
          </cell>
          <cell r="K12">
            <v>0.41176470588235292</v>
          </cell>
          <cell r="L12">
            <v>0</v>
          </cell>
          <cell r="M12">
            <v>0.216</v>
          </cell>
          <cell r="N12">
            <v>0.23499999999999999</v>
          </cell>
          <cell r="O12">
            <v>-41</v>
          </cell>
          <cell r="P12">
            <v>-46</v>
          </cell>
          <cell r="Q12">
            <v>-0.10869565217391304</v>
          </cell>
        </row>
        <row r="13">
          <cell r="A13" t="str">
            <v>Profit before loan losses</v>
          </cell>
          <cell r="B13" t="str">
            <v>Profit before loan losses</v>
          </cell>
          <cell r="C13">
            <v>41</v>
          </cell>
          <cell r="D13">
            <v>46</v>
          </cell>
          <cell r="E13">
            <v>50</v>
          </cell>
          <cell r="F13">
            <v>42</v>
          </cell>
          <cell r="G13">
            <v>46</v>
          </cell>
          <cell r="H13">
            <v>42</v>
          </cell>
          <cell r="K13">
            <v>-0.10869565217391304</v>
          </cell>
          <cell r="L13">
            <v>-0.10869565217391304</v>
          </cell>
          <cell r="M13">
            <v>-0.22800000000000001</v>
          </cell>
          <cell r="N13">
            <v>-2.9000000000000001E-2</v>
          </cell>
          <cell r="O13">
            <v>87</v>
          </cell>
          <cell r="P13">
            <v>88</v>
          </cell>
          <cell r="Q13">
            <v>-1.1363636363636364E-2</v>
          </cell>
        </row>
        <row r="14">
          <cell r="A14" t="str">
            <v>Net loan losses</v>
          </cell>
          <cell r="B14" t="str">
            <v>Net loan losses</v>
          </cell>
          <cell r="C14">
            <v>-11</v>
          </cell>
          <cell r="D14">
            <v>-3</v>
          </cell>
          <cell r="E14">
            <v>-12</v>
          </cell>
          <cell r="F14">
            <v>-2</v>
          </cell>
          <cell r="G14">
            <v>0</v>
          </cell>
          <cell r="H14">
            <v>-1</v>
          </cell>
          <cell r="K14">
            <v>2.6666666666666665</v>
          </cell>
          <cell r="L14"/>
          <cell r="M14">
            <v>2.286</v>
          </cell>
          <cell r="O14">
            <v>-14</v>
          </cell>
          <cell r="P14">
            <v>-1</v>
          </cell>
        </row>
        <row r="15">
          <cell r="A15" t="str">
            <v>Operating profit</v>
          </cell>
          <cell r="B15" t="str">
            <v>Operating profit</v>
          </cell>
          <cell r="C15">
            <v>30</v>
          </cell>
          <cell r="D15">
            <v>43</v>
          </cell>
          <cell r="E15">
            <v>38</v>
          </cell>
          <cell r="F15">
            <v>40</v>
          </cell>
          <cell r="G15">
            <v>46</v>
          </cell>
          <cell r="H15">
            <v>41</v>
          </cell>
          <cell r="K15">
            <v>-0.30232558139534882</v>
          </cell>
          <cell r="L15">
            <v>-0.34782608695652173</v>
          </cell>
          <cell r="M15">
            <v>-0.40300000000000002</v>
          </cell>
          <cell r="N15">
            <v>-0.30199999999999999</v>
          </cell>
          <cell r="O15">
            <v>73</v>
          </cell>
          <cell r="P15">
            <v>87</v>
          </cell>
          <cell r="Q15">
            <v>-0.16091954022988506</v>
          </cell>
        </row>
        <row r="16">
          <cell r="A16" t="str">
            <v>Cost/income ratio, %</v>
          </cell>
          <cell r="B16" t="str">
            <v>Cost/income ratio, %</v>
          </cell>
          <cell r="C16">
            <v>37</v>
          </cell>
          <cell r="D16">
            <v>27</v>
          </cell>
          <cell r="E16">
            <v>31</v>
          </cell>
          <cell r="F16">
            <v>38</v>
          </cell>
          <cell r="G16">
            <v>34</v>
          </cell>
          <cell r="H16">
            <v>34</v>
          </cell>
          <cell r="O16">
            <v>32</v>
          </cell>
          <cell r="P16">
            <v>34</v>
          </cell>
        </row>
        <row r="17">
          <cell r="A17" t="str">
            <v>RAROCAR, %</v>
          </cell>
          <cell r="B17" t="str">
            <v>ROCAR, %</v>
          </cell>
          <cell r="C17">
            <v>19</v>
          </cell>
          <cell r="D17">
            <v>27</v>
          </cell>
          <cell r="E17">
            <v>24</v>
          </cell>
          <cell r="F17">
            <v>25</v>
          </cell>
          <cell r="G17">
            <v>29</v>
          </cell>
          <cell r="H17">
            <v>26</v>
          </cell>
          <cell r="O17">
            <v>23</v>
          </cell>
          <cell r="P17">
            <v>28</v>
          </cell>
        </row>
        <row r="18">
          <cell r="A18" t="str">
            <v>RAROCAR, %</v>
          </cell>
          <cell r="B18" t="str">
            <v>RAROCAR, %</v>
          </cell>
          <cell r="C18">
            <v>25</v>
          </cell>
          <cell r="D18">
            <v>28</v>
          </cell>
          <cell r="E18">
            <v>31</v>
          </cell>
          <cell r="F18">
            <v>25</v>
          </cell>
          <cell r="G18">
            <v>29</v>
          </cell>
          <cell r="H18">
            <v>25</v>
          </cell>
          <cell r="O18">
            <v>27</v>
          </cell>
          <cell r="P18">
            <v>27</v>
          </cell>
        </row>
        <row r="19">
          <cell r="A19" t="str">
            <v>Economic capital (EC)</v>
          </cell>
          <cell r="B19" t="str">
            <v>Economic capital (EC)</v>
          </cell>
          <cell r="C19">
            <v>475</v>
          </cell>
          <cell r="D19">
            <v>501</v>
          </cell>
          <cell r="E19">
            <v>471</v>
          </cell>
          <cell r="F19">
            <v>483</v>
          </cell>
          <cell r="G19">
            <v>470</v>
          </cell>
          <cell r="H19">
            <v>493</v>
          </cell>
          <cell r="K19">
            <v>-5.1896207584830337E-2</v>
          </cell>
          <cell r="L19">
            <v>1.0638297872340425E-2</v>
          </cell>
          <cell r="O19">
            <v>475</v>
          </cell>
          <cell r="P19">
            <v>470</v>
          </cell>
          <cell r="Q19">
            <v>1.0638297872340425E-2</v>
          </cell>
        </row>
        <row r="20">
          <cell r="A20" t="str">
            <v>Risk-weighted assets (RWA)</v>
          </cell>
          <cell r="B20" t="str">
            <v>Risk exposure amount (REA)</v>
          </cell>
          <cell r="C20">
            <v>3433</v>
          </cell>
          <cell r="D20">
            <v>3574</v>
          </cell>
          <cell r="E20">
            <v>3288</v>
          </cell>
          <cell r="F20">
            <v>3415</v>
          </cell>
          <cell r="G20">
            <v>3182</v>
          </cell>
          <cell r="H20">
            <v>3332</v>
          </cell>
          <cell r="K20">
            <v>-3.9451594851706774E-2</v>
          </cell>
          <cell r="L20">
            <v>7.8881206788183528E-2</v>
          </cell>
          <cell r="O20">
            <v>3433</v>
          </cell>
          <cell r="P20">
            <v>3182</v>
          </cell>
          <cell r="Q20">
            <v>7.8881206788183528E-2</v>
          </cell>
        </row>
        <row r="21">
          <cell r="A21" t="str">
            <v>Number of employees (FTEs)</v>
          </cell>
          <cell r="B21" t="str">
            <v>Number of employees (FTEs)</v>
          </cell>
          <cell r="C21">
            <v>1081</v>
          </cell>
          <cell r="D21">
            <v>1202</v>
          </cell>
          <cell r="E21">
            <v>1348</v>
          </cell>
          <cell r="F21">
            <v>1377</v>
          </cell>
          <cell r="G21">
            <v>1383</v>
          </cell>
          <cell r="H21">
            <v>1399</v>
          </cell>
          <cell r="K21">
            <v>-0.10066555740432612</v>
          </cell>
          <cell r="L21">
            <v>-0.21836587129428778</v>
          </cell>
          <cell r="O21">
            <v>1081</v>
          </cell>
          <cell r="P21">
            <v>1383</v>
          </cell>
          <cell r="Q21">
            <v>-0.21836587129428778</v>
          </cell>
        </row>
        <row r="22">
          <cell r="A22" t="str">
            <v>Volumes, EURbn:</v>
          </cell>
          <cell r="B22" t="str">
            <v>Volumes, EURbn:</v>
          </cell>
          <cell r="K22"/>
          <cell r="L22"/>
        </row>
        <row r="23">
          <cell r="A23" t="str">
            <v>Lending to corporates</v>
          </cell>
          <cell r="B23" t="str">
            <v>Lending to corporates</v>
          </cell>
          <cell r="C23">
            <v>5.7</v>
          </cell>
          <cell r="D23">
            <v>6.6</v>
          </cell>
          <cell r="E23">
            <v>5.9</v>
          </cell>
          <cell r="F23">
            <v>6.1</v>
          </cell>
          <cell r="G23">
            <v>5.6</v>
          </cell>
          <cell r="H23">
            <v>5.7</v>
          </cell>
          <cell r="K23">
            <v>-0.1363636363636363</v>
          </cell>
          <cell r="L23">
            <v>1.7857142857142953E-2</v>
          </cell>
          <cell r="M23">
            <v>-9.5909090909090833E-2</v>
          </cell>
          <cell r="N23">
            <v>-0.15517857142857133</v>
          </cell>
          <cell r="O23">
            <v>5.7</v>
          </cell>
          <cell r="P23">
            <v>5.6</v>
          </cell>
          <cell r="Q23">
            <v>1.7857142857142953E-2</v>
          </cell>
        </row>
        <row r="24">
          <cell r="A24" t="str">
            <v>Lending to households</v>
          </cell>
          <cell r="B24" t="str">
            <v>Lending to households</v>
          </cell>
          <cell r="C24">
            <v>0.4</v>
          </cell>
          <cell r="D24">
            <v>0.4</v>
          </cell>
          <cell r="E24">
            <v>0.3</v>
          </cell>
          <cell r="F24">
            <v>0.5</v>
          </cell>
          <cell r="G24">
            <v>0.5</v>
          </cell>
          <cell r="H24">
            <v>0.5</v>
          </cell>
          <cell r="K24">
            <v>0</v>
          </cell>
          <cell r="L24">
            <v>-0.19999999999999996</v>
          </cell>
          <cell r="M24">
            <v>0.01</v>
          </cell>
          <cell r="N24">
            <v>-2.7999999999999969E-2</v>
          </cell>
          <cell r="O24">
            <v>0.4</v>
          </cell>
          <cell r="P24">
            <v>0.5</v>
          </cell>
          <cell r="Q24">
            <v>-0.19999999999999996</v>
          </cell>
        </row>
        <row r="25">
          <cell r="A25" t="str">
            <v>Total lending</v>
          </cell>
          <cell r="B25" t="str">
            <v>Total lending</v>
          </cell>
          <cell r="C25">
            <v>6.1</v>
          </cell>
          <cell r="D25">
            <v>7</v>
          </cell>
          <cell r="E25">
            <v>6.2</v>
          </cell>
          <cell r="F25">
            <v>6.6</v>
          </cell>
          <cell r="G25">
            <v>6.1</v>
          </cell>
          <cell r="H25">
            <v>6.2</v>
          </cell>
          <cell r="K25">
            <v>-0.12857142857142861</v>
          </cell>
          <cell r="L25">
            <v>0</v>
          </cell>
          <cell r="M25">
            <v>-8.9857142857142899E-2</v>
          </cell>
          <cell r="N25">
            <v>-0.14475409836065575</v>
          </cell>
          <cell r="O25">
            <v>6.1</v>
          </cell>
          <cell r="P25">
            <v>6.1</v>
          </cell>
          <cell r="Q25">
            <v>0</v>
          </cell>
        </row>
        <row r="26">
          <cell r="A26" t="str">
            <v>Corporate deposits</v>
          </cell>
          <cell r="B26" t="str">
            <v>Corporate deposits</v>
          </cell>
          <cell r="C26">
            <v>0.6</v>
          </cell>
          <cell r="D26">
            <v>0.8</v>
          </cell>
          <cell r="E26">
            <v>0.6</v>
          </cell>
          <cell r="F26">
            <v>1.1000000000000001</v>
          </cell>
          <cell r="G26">
            <v>1.2</v>
          </cell>
          <cell r="H26">
            <v>1.3</v>
          </cell>
          <cell r="K26">
            <v>-0.25000000000000006</v>
          </cell>
          <cell r="L26">
            <v>-0.5</v>
          </cell>
          <cell r="M26">
            <v>-0.23375000000000007</v>
          </cell>
          <cell r="N26">
            <v>-0.41250000000000003</v>
          </cell>
          <cell r="O26">
            <v>0.6</v>
          </cell>
          <cell r="P26">
            <v>1.2</v>
          </cell>
          <cell r="Q26">
            <v>-0.5</v>
          </cell>
        </row>
        <row r="27">
          <cell r="A27" t="str">
            <v>Household deposits</v>
          </cell>
          <cell r="B27" t="str">
            <v>Household deposits</v>
          </cell>
          <cell r="C27">
            <v>0.1</v>
          </cell>
          <cell r="D27">
            <v>0.1</v>
          </cell>
          <cell r="E27">
            <v>0.1</v>
          </cell>
          <cell r="F27">
            <v>0.2</v>
          </cell>
          <cell r="G27">
            <v>0.2</v>
          </cell>
          <cell r="H27">
            <v>0.2</v>
          </cell>
          <cell r="K27">
            <v>0</v>
          </cell>
          <cell r="L27">
            <v>-0.5</v>
          </cell>
          <cell r="M27">
            <v>0.03</v>
          </cell>
          <cell r="N27">
            <v>-0.46499999999999997</v>
          </cell>
          <cell r="O27">
            <v>0.1</v>
          </cell>
          <cell r="P27">
            <v>0.2</v>
          </cell>
          <cell r="Q27">
            <v>-0.5</v>
          </cell>
        </row>
        <row r="28">
          <cell r="A28" t="str">
            <v>Total deposits</v>
          </cell>
          <cell r="B28" t="str">
            <v>Total deposits</v>
          </cell>
          <cell r="C28">
            <v>0.7</v>
          </cell>
          <cell r="D28">
            <v>0.9</v>
          </cell>
          <cell r="E28">
            <v>0.7</v>
          </cell>
          <cell r="F28">
            <v>1.3</v>
          </cell>
          <cell r="G28">
            <v>1.4</v>
          </cell>
          <cell r="H28">
            <v>1.5</v>
          </cell>
          <cell r="K28">
            <v>-0.22222222222222229</v>
          </cell>
          <cell r="L28">
            <v>-0.5</v>
          </cell>
          <cell r="M28">
            <v>-0.20444444444444448</v>
          </cell>
          <cell r="N28">
            <v>-0.42</v>
          </cell>
          <cell r="O28">
            <v>0.7</v>
          </cell>
          <cell r="P28">
            <v>1.4</v>
          </cell>
          <cell r="Q28">
            <v>-0.5</v>
          </cell>
        </row>
      </sheetData>
      <sheetData sheetId="20">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36</v>
          </cell>
        </row>
        <row r="2">
          <cell r="B2" t="str">
            <v>Wholesale Banking Other</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row>
        <row r="4">
          <cell r="A4" t="str">
            <v>Net interest income</v>
          </cell>
          <cell r="B4" t="str">
            <v>Net interest income</v>
          </cell>
          <cell r="C4">
            <v>-18</v>
          </cell>
          <cell r="D4">
            <v>-28</v>
          </cell>
          <cell r="E4">
            <v>-15</v>
          </cell>
          <cell r="F4">
            <v>-18</v>
          </cell>
          <cell r="G4">
            <v>-21</v>
          </cell>
          <cell r="H4">
            <v>-22</v>
          </cell>
          <cell r="K4">
            <v>-0.35714285714285715</v>
          </cell>
          <cell r="L4">
            <v>-0.14285714285714285</v>
          </cell>
          <cell r="M4">
            <v>-46</v>
          </cell>
          <cell r="N4">
            <v>-43</v>
          </cell>
        </row>
        <row r="5">
          <cell r="A5" t="str">
            <v>Net fee and commission income</v>
          </cell>
          <cell r="B5" t="str">
            <v>Net fee and commission income</v>
          </cell>
          <cell r="C5">
            <v>0</v>
          </cell>
          <cell r="D5">
            <v>-4</v>
          </cell>
          <cell r="E5">
            <v>1</v>
          </cell>
          <cell r="F5">
            <v>-2</v>
          </cell>
          <cell r="G5">
            <v>1</v>
          </cell>
          <cell r="H5">
            <v>-9</v>
          </cell>
          <cell r="K5">
            <v>-1</v>
          </cell>
          <cell r="L5">
            <v>-1</v>
          </cell>
          <cell r="M5">
            <v>-4</v>
          </cell>
          <cell r="N5">
            <v>-8</v>
          </cell>
        </row>
        <row r="6">
          <cell r="A6" t="str">
            <v>Net result from items at fair value</v>
          </cell>
          <cell r="B6" t="str">
            <v>Net result from items at fair value</v>
          </cell>
          <cell r="C6">
            <v>149</v>
          </cell>
          <cell r="D6">
            <v>207</v>
          </cell>
          <cell r="E6">
            <v>37</v>
          </cell>
          <cell r="F6">
            <v>78</v>
          </cell>
          <cell r="G6">
            <v>116</v>
          </cell>
          <cell r="H6">
            <v>145</v>
          </cell>
          <cell r="K6">
            <v>-0.28019323671497587</v>
          </cell>
          <cell r="L6">
            <v>0.28448275862068967</v>
          </cell>
          <cell r="M6">
            <v>356</v>
          </cell>
          <cell r="N6">
            <v>261</v>
          </cell>
          <cell r="O6">
            <v>0.36398467432950193</v>
          </cell>
        </row>
        <row r="7">
          <cell r="A7" t="str">
            <v>Equity method &amp; other income</v>
          </cell>
          <cell r="B7" t="str">
            <v>Equity method &amp; other income</v>
          </cell>
          <cell r="C7">
            <v>1</v>
          </cell>
          <cell r="D7">
            <v>1</v>
          </cell>
          <cell r="E7">
            <v>1</v>
          </cell>
          <cell r="F7">
            <v>0</v>
          </cell>
          <cell r="G7">
            <v>1</v>
          </cell>
          <cell r="H7">
            <v>1</v>
          </cell>
          <cell r="K7">
            <v>0</v>
          </cell>
          <cell r="L7">
            <v>0</v>
          </cell>
          <cell r="M7">
            <v>2</v>
          </cell>
          <cell r="N7">
            <v>2</v>
          </cell>
          <cell r="O7">
            <v>0</v>
          </cell>
        </row>
        <row r="8">
          <cell r="A8" t="str">
            <v>Total income incl. allocations</v>
          </cell>
          <cell r="B8" t="str">
            <v>Total income incl. allocations</v>
          </cell>
          <cell r="C8">
            <v>132</v>
          </cell>
          <cell r="D8">
            <v>176</v>
          </cell>
          <cell r="E8">
            <v>24</v>
          </cell>
          <cell r="F8">
            <v>58</v>
          </cell>
          <cell r="G8">
            <v>97</v>
          </cell>
          <cell r="H8">
            <v>115</v>
          </cell>
          <cell r="K8">
            <v>-0.25</v>
          </cell>
          <cell r="L8">
            <v>0.36082474226804123</v>
          </cell>
          <cell r="M8">
            <v>308</v>
          </cell>
          <cell r="N8">
            <v>212</v>
          </cell>
          <cell r="O8">
            <v>0.45283018867924529</v>
          </cell>
        </row>
        <row r="9">
          <cell r="A9" t="str">
            <v>Staff costs</v>
          </cell>
          <cell r="B9" t="str">
            <v>Staff costs</v>
          </cell>
          <cell r="C9">
            <v>-176</v>
          </cell>
          <cell r="D9">
            <v>-178</v>
          </cell>
          <cell r="E9">
            <v>-167</v>
          </cell>
          <cell r="F9">
            <v>-148</v>
          </cell>
          <cell r="G9">
            <v>-168</v>
          </cell>
          <cell r="H9">
            <v>-166</v>
          </cell>
          <cell r="K9">
            <v>-1.1235955056179775E-2</v>
          </cell>
          <cell r="L9">
            <v>4.7619047619047616E-2</v>
          </cell>
          <cell r="M9">
            <v>-354</v>
          </cell>
          <cell r="N9">
            <v>-334</v>
          </cell>
          <cell r="O9">
            <v>5.9880239520958084E-2</v>
          </cell>
        </row>
        <row r="10">
          <cell r="A10" t="str">
            <v>Other exp, excl depriciations</v>
          </cell>
          <cell r="B10" t="str">
            <v>Other exp. excl. depreciations</v>
          </cell>
          <cell r="C10">
            <v>88</v>
          </cell>
          <cell r="D10">
            <v>89</v>
          </cell>
          <cell r="E10">
            <v>81</v>
          </cell>
          <cell r="F10">
            <v>101</v>
          </cell>
          <cell r="G10">
            <v>99</v>
          </cell>
          <cell r="H10">
            <v>106</v>
          </cell>
          <cell r="K10">
            <v>-1.1235955056179775E-2</v>
          </cell>
          <cell r="L10">
            <v>-0.1111111111111111</v>
          </cell>
          <cell r="M10">
            <v>177</v>
          </cell>
          <cell r="N10">
            <v>205</v>
          </cell>
          <cell r="O10">
            <v>-0.13658536585365855</v>
          </cell>
        </row>
        <row r="11">
          <cell r="A11" t="str">
            <v>Total expenses incl. allocations</v>
          </cell>
          <cell r="B11" t="str">
            <v>Total expenses incl. allocations</v>
          </cell>
          <cell r="C11">
            <v>-92</v>
          </cell>
          <cell r="D11">
            <v>-90</v>
          </cell>
          <cell r="E11">
            <v>-88</v>
          </cell>
          <cell r="F11">
            <v>-53</v>
          </cell>
          <cell r="G11">
            <v>-77</v>
          </cell>
          <cell r="H11">
            <v>-67</v>
          </cell>
          <cell r="K11">
            <v>2.2222222222222223E-2</v>
          </cell>
          <cell r="L11">
            <v>0.19480519480519481</v>
          </cell>
          <cell r="M11">
            <v>-182</v>
          </cell>
          <cell r="N11">
            <v>-144</v>
          </cell>
          <cell r="O11">
            <v>0.2638888888888889</v>
          </cell>
        </row>
        <row r="12">
          <cell r="A12" t="str">
            <v>Profit before loan losses</v>
          </cell>
          <cell r="B12" t="str">
            <v>Profit before loan losses</v>
          </cell>
          <cell r="C12">
            <v>40</v>
          </cell>
          <cell r="D12">
            <v>86</v>
          </cell>
          <cell r="E12">
            <v>-64</v>
          </cell>
          <cell r="F12">
            <v>5</v>
          </cell>
          <cell r="G12">
            <v>20</v>
          </cell>
          <cell r="H12">
            <v>48</v>
          </cell>
          <cell r="K12">
            <v>-0.53488372093023251</v>
          </cell>
          <cell r="L12">
            <v>1</v>
          </cell>
          <cell r="M12">
            <v>126</v>
          </cell>
          <cell r="N12">
            <v>68</v>
          </cell>
          <cell r="O12">
            <v>0.8529411764705882</v>
          </cell>
        </row>
        <row r="13">
          <cell r="A13" t="str">
            <v>Net loan losses</v>
          </cell>
          <cell r="B13" t="str">
            <v>Net loan losses</v>
          </cell>
          <cell r="C13">
            <v>1</v>
          </cell>
          <cell r="D13">
            <v>2</v>
          </cell>
          <cell r="E13">
            <v>-6</v>
          </cell>
          <cell r="F13">
            <v>6</v>
          </cell>
          <cell r="G13">
            <v>2</v>
          </cell>
          <cell r="H13">
            <v>0</v>
          </cell>
          <cell r="K13">
            <v>-0.5</v>
          </cell>
          <cell r="L13">
            <v>-0.5</v>
          </cell>
          <cell r="M13">
            <v>3</v>
          </cell>
          <cell r="N13">
            <v>2</v>
          </cell>
          <cell r="O13">
            <v>0.5</v>
          </cell>
        </row>
        <row r="14">
          <cell r="A14" t="str">
            <v>Operating profit</v>
          </cell>
          <cell r="B14" t="str">
            <v>Operating profit</v>
          </cell>
          <cell r="C14">
            <v>41</v>
          </cell>
          <cell r="D14">
            <v>88</v>
          </cell>
          <cell r="E14">
            <v>-70</v>
          </cell>
          <cell r="F14">
            <v>11</v>
          </cell>
          <cell r="G14">
            <v>22</v>
          </cell>
          <cell r="H14">
            <v>48</v>
          </cell>
          <cell r="K14">
            <v>-0.53409090909090906</v>
          </cell>
          <cell r="L14">
            <v>0.86363636363636365</v>
          </cell>
          <cell r="M14">
            <v>129</v>
          </cell>
          <cell r="N14">
            <v>70</v>
          </cell>
          <cell r="O14">
            <v>0.84285714285714286</v>
          </cell>
        </row>
        <row r="15">
          <cell r="A15" t="str">
            <v>Economic capital (EC)</v>
          </cell>
          <cell r="B15" t="str">
            <v>Economic capital (EC)</v>
          </cell>
          <cell r="C15">
            <v>2112</v>
          </cell>
          <cell r="D15">
            <v>2147</v>
          </cell>
          <cell r="E15">
            <v>2124</v>
          </cell>
          <cell r="F15">
            <v>2382</v>
          </cell>
          <cell r="G15">
            <v>2374</v>
          </cell>
          <cell r="H15">
            <v>2461</v>
          </cell>
          <cell r="K15">
            <v>-1.6301816488122962E-2</v>
          </cell>
          <cell r="L15">
            <v>-0.11036225779275484</v>
          </cell>
          <cell r="M15">
            <v>2112</v>
          </cell>
          <cell r="N15">
            <v>2374</v>
          </cell>
          <cell r="O15">
            <v>-0.11036225779275484</v>
          </cell>
        </row>
        <row r="16">
          <cell r="A16" t="str">
            <v>Risk-weighted assets (RWA)</v>
          </cell>
          <cell r="B16" t="str">
            <v>Risk exposure amount (REA)</v>
          </cell>
          <cell r="C16">
            <v>12682</v>
          </cell>
          <cell r="D16">
            <v>12886</v>
          </cell>
          <cell r="E16">
            <v>12148</v>
          </cell>
          <cell r="F16">
            <v>14138</v>
          </cell>
          <cell r="G16">
            <v>15520</v>
          </cell>
          <cell r="H16">
            <v>16235</v>
          </cell>
          <cell r="K16">
            <v>-1.5831134564643801E-2</v>
          </cell>
          <cell r="L16">
            <v>-0.18286082474226803</v>
          </cell>
          <cell r="M16">
            <v>12682</v>
          </cell>
          <cell r="N16">
            <v>15520</v>
          </cell>
          <cell r="O16">
            <v>-0.18286082474226803</v>
          </cell>
        </row>
        <row r="17">
          <cell r="A17" t="str">
            <v>Number of employees (FTEs)</v>
          </cell>
          <cell r="B17" t="str">
            <v>Number of employees (FTEs)</v>
          </cell>
          <cell r="C17">
            <v>4509</v>
          </cell>
          <cell r="D17">
            <v>4474</v>
          </cell>
          <cell r="E17">
            <v>4377</v>
          </cell>
          <cell r="F17">
            <v>4365</v>
          </cell>
          <cell r="G17">
            <v>4321</v>
          </cell>
          <cell r="H17">
            <v>4353</v>
          </cell>
          <cell r="K17">
            <v>7.8229772016092988E-3</v>
          </cell>
          <cell r="L17">
            <v>4.3508447118722517E-2</v>
          </cell>
          <cell r="M17">
            <v>4509</v>
          </cell>
          <cell r="N17">
            <v>4321</v>
          </cell>
          <cell r="O17">
            <v>4.3508447118722517E-2</v>
          </cell>
        </row>
        <row r="18">
          <cell r="A18" t="str">
            <v>Volumes, EURbn:</v>
          </cell>
          <cell r="B18" t="str">
            <v>Volumes, EURbn:</v>
          </cell>
        </row>
        <row r="19">
          <cell r="A19" t="str">
            <v>Total lending volumes</v>
          </cell>
          <cell r="B19" t="str">
            <v>Total lending</v>
          </cell>
          <cell r="C19">
            <v>55.6</v>
          </cell>
          <cell r="D19">
            <v>54.3</v>
          </cell>
          <cell r="E19">
            <v>50.6</v>
          </cell>
          <cell r="F19">
            <v>56.4</v>
          </cell>
          <cell r="G19">
            <v>47.5</v>
          </cell>
          <cell r="H19">
            <v>45.3</v>
          </cell>
          <cell r="K19">
            <v>2.3941068139963249E-2</v>
          </cell>
          <cell r="L19">
            <v>0.17052631578947372</v>
          </cell>
          <cell r="M19">
            <v>55.6</v>
          </cell>
          <cell r="N19">
            <v>47.5</v>
          </cell>
          <cell r="O19">
            <v>0.17052631578947372</v>
          </cell>
        </row>
        <row r="20">
          <cell r="A20" t="str">
            <v>Total deposits volumes</v>
          </cell>
          <cell r="B20" t="str">
            <v>Total deposits</v>
          </cell>
          <cell r="C20">
            <v>30.7</v>
          </cell>
          <cell r="D20">
            <v>33.700000000000003</v>
          </cell>
          <cell r="E20">
            <v>24.7</v>
          </cell>
          <cell r="F20">
            <v>31.9</v>
          </cell>
          <cell r="G20">
            <v>28.8</v>
          </cell>
          <cell r="H20">
            <v>29.5</v>
          </cell>
          <cell r="K20">
            <v>-8.902077151335322E-2</v>
          </cell>
          <cell r="L20">
            <v>6.5972222222222168E-2</v>
          </cell>
          <cell r="M20">
            <v>30.7</v>
          </cell>
          <cell r="N20">
            <v>28.8</v>
          </cell>
          <cell r="O20">
            <v>6.5972222222222168E-2</v>
          </cell>
        </row>
        <row r="21">
          <cell r="B21" t="str">
            <v>Volumes have been restated due to an adjustment in the reporting process</v>
          </cell>
        </row>
        <row r="22">
          <cell r="A22">
            <v>1</v>
          </cell>
        </row>
        <row r="23">
          <cell r="A23">
            <v>2</v>
          </cell>
        </row>
        <row r="24">
          <cell r="A24">
            <v>3</v>
          </cell>
        </row>
        <row r="25">
          <cell r="B25" t="str">
            <v>Check IS</v>
          </cell>
          <cell r="C25">
            <v>0</v>
          </cell>
          <cell r="D25">
            <v>0</v>
          </cell>
          <cell r="E25">
            <v>0</v>
          </cell>
          <cell r="F25">
            <v>0</v>
          </cell>
          <cell r="G25">
            <v>0</v>
          </cell>
          <cell r="H25">
            <v>0</v>
          </cell>
          <cell r="I25">
            <v>0</v>
          </cell>
          <cell r="J25">
            <v>0</v>
          </cell>
          <cell r="M25">
            <v>0</v>
          </cell>
          <cell r="N25">
            <v>0</v>
          </cell>
        </row>
        <row r="50">
          <cell r="B50" t="str">
            <v>Previous figures</v>
          </cell>
        </row>
        <row r="51">
          <cell r="B51" t="str">
            <v>EURm</v>
          </cell>
          <cell r="C51" t="str">
            <v>Q115</v>
          </cell>
          <cell r="D51" t="str">
            <v>Q414</v>
          </cell>
          <cell r="E51" t="str">
            <v>Q314</v>
          </cell>
          <cell r="F51" t="str">
            <v>Q214</v>
          </cell>
          <cell r="G51" t="str">
            <v>Q114</v>
          </cell>
          <cell r="H51" t="str">
            <v>Q413</v>
          </cell>
          <cell r="I51" t="str">
            <v>Q313</v>
          </cell>
          <cell r="J51" t="str">
            <v>Q213</v>
          </cell>
        </row>
      </sheetData>
      <sheetData sheetId="21">
        <row r="1">
          <cell r="A1" t="str">
            <v>Group</v>
          </cell>
          <cell r="B1">
            <v>2</v>
          </cell>
          <cell r="C1">
            <v>3</v>
          </cell>
          <cell r="D1">
            <v>4</v>
          </cell>
          <cell r="E1">
            <v>5</v>
          </cell>
          <cell r="F1">
            <v>6</v>
          </cell>
          <cell r="G1">
            <v>7</v>
          </cell>
          <cell r="H1">
            <v>8</v>
          </cell>
          <cell r="I1">
            <v>9</v>
          </cell>
          <cell r="J1">
            <v>10</v>
          </cell>
          <cell r="K1">
            <v>11</v>
          </cell>
          <cell r="L1">
            <v>12</v>
          </cell>
          <cell r="O1">
            <v>13</v>
          </cell>
          <cell r="P1">
            <v>14</v>
          </cell>
        </row>
        <row r="2">
          <cell r="B2" t="str">
            <v>Wealth Management total</v>
          </cell>
        </row>
        <row r="3">
          <cell r="M3" t="str">
            <v>Chg local curr.</v>
          </cell>
          <cell r="O3" t="str">
            <v>H1 15</v>
          </cell>
          <cell r="P3" t="str">
            <v>H1 14</v>
          </cell>
          <cell r="Q3" t="str">
            <v>H1/H1</v>
          </cell>
        </row>
        <row r="4">
          <cell r="A4" t="str">
            <v>headingqyGroup</v>
          </cell>
          <cell r="B4" t="str">
            <v>EURm</v>
          </cell>
          <cell r="C4" t="str">
            <v>Q215</v>
          </cell>
          <cell r="D4" t="str">
            <v>Q115</v>
          </cell>
          <cell r="E4" t="str">
            <v>Q414</v>
          </cell>
          <cell r="F4" t="str">
            <v>Q314</v>
          </cell>
          <cell r="G4" t="str">
            <v>Q214</v>
          </cell>
          <cell r="H4" t="str">
            <v>Q114</v>
          </cell>
          <cell r="I4" t="str">
            <v>Q413</v>
          </cell>
          <cell r="J4" t="str">
            <v>Q313</v>
          </cell>
          <cell r="K4" t="str">
            <v>Q2/Q1</v>
          </cell>
          <cell r="L4" t="str">
            <v>Q2/Q2</v>
          </cell>
          <cell r="M4" t="str">
            <v>Q2/Q1</v>
          </cell>
          <cell r="N4" t="str">
            <v>Q2/Q2</v>
          </cell>
          <cell r="Q4" t="str">
            <v>14 vs
EUR</v>
          </cell>
          <cell r="R4" t="str">
            <v>13
Local</v>
          </cell>
        </row>
        <row r="5">
          <cell r="A5" t="str">
            <v>Net interest income</v>
          </cell>
          <cell r="B5" t="str">
            <v>Net interest income</v>
          </cell>
          <cell r="C5">
            <v>25</v>
          </cell>
          <cell r="D5">
            <v>28</v>
          </cell>
          <cell r="E5">
            <v>33</v>
          </cell>
          <cell r="F5">
            <v>34</v>
          </cell>
          <cell r="G5">
            <v>38</v>
          </cell>
          <cell r="H5">
            <v>37</v>
          </cell>
          <cell r="K5">
            <v>-0.10714285714285714</v>
          </cell>
          <cell r="L5">
            <v>-0.34210526315789475</v>
          </cell>
          <cell r="M5">
            <v>-9.4270750730929817E-2</v>
          </cell>
          <cell r="N5">
            <v>-0.34739558389905817</v>
          </cell>
          <cell r="O5">
            <v>53</v>
          </cell>
          <cell r="P5">
            <v>75</v>
          </cell>
          <cell r="Q5">
            <v>-0.29333333333333333</v>
          </cell>
          <cell r="R5">
            <v>-0.29534605835866773</v>
          </cell>
          <cell r="T5">
            <v>0</v>
          </cell>
        </row>
        <row r="6">
          <cell r="A6" t="str">
            <v>Net fee and commission income</v>
          </cell>
          <cell r="B6" t="str">
            <v>Net fee and commission income</v>
          </cell>
          <cell r="C6">
            <v>377</v>
          </cell>
          <cell r="D6">
            <v>340</v>
          </cell>
          <cell r="E6">
            <v>331</v>
          </cell>
          <cell r="F6">
            <v>262</v>
          </cell>
          <cell r="G6">
            <v>299</v>
          </cell>
          <cell r="H6">
            <v>277</v>
          </cell>
          <cell r="K6">
            <v>0.10882352941176471</v>
          </cell>
          <cell r="L6">
            <v>0.2608695652173913</v>
          </cell>
          <cell r="M6">
            <v>0.10528930721666181</v>
          </cell>
          <cell r="N6">
            <v>0.25976691903038091</v>
          </cell>
          <cell r="O6">
            <v>717</v>
          </cell>
          <cell r="P6">
            <v>576</v>
          </cell>
          <cell r="Q6">
            <v>0.24479166666666666</v>
          </cell>
          <cell r="R6">
            <v>0.24639795156535793</v>
          </cell>
          <cell r="T6">
            <v>0</v>
          </cell>
        </row>
        <row r="7">
          <cell r="A7" t="str">
            <v>Net result from items at fair value</v>
          </cell>
          <cell r="B7" t="str">
            <v>Net result from items at fair value</v>
          </cell>
          <cell r="C7">
            <v>87</v>
          </cell>
          <cell r="D7">
            <v>91</v>
          </cell>
          <cell r="E7">
            <v>117</v>
          </cell>
          <cell r="F7">
            <v>89</v>
          </cell>
          <cell r="G7">
            <v>78</v>
          </cell>
          <cell r="H7">
            <v>72</v>
          </cell>
          <cell r="K7">
            <v>-4.3956043956043959E-2</v>
          </cell>
          <cell r="L7">
            <v>0.11538461538461539</v>
          </cell>
          <cell r="M7">
            <v>-5.0910672264999519E-2</v>
          </cell>
          <cell r="N7">
            <v>0.11544275881425897</v>
          </cell>
          <cell r="O7">
            <v>178</v>
          </cell>
          <cell r="P7">
            <v>150</v>
          </cell>
          <cell r="Q7">
            <v>0.18666666666666668</v>
          </cell>
          <cell r="R7">
            <v>0.18577816890168053</v>
          </cell>
          <cell r="T7">
            <v>0</v>
          </cell>
        </row>
        <row r="8">
          <cell r="A8" t="str">
            <v>Equity method &amp; other income</v>
          </cell>
          <cell r="B8" t="str">
            <v>Equity method &amp; other income</v>
          </cell>
          <cell r="C8">
            <v>8</v>
          </cell>
          <cell r="D8">
            <v>6</v>
          </cell>
          <cell r="E8">
            <v>7</v>
          </cell>
          <cell r="F8">
            <v>6</v>
          </cell>
          <cell r="G8">
            <v>5</v>
          </cell>
          <cell r="H8">
            <v>8</v>
          </cell>
          <cell r="K8">
            <v>0.33333333333333331</v>
          </cell>
          <cell r="L8">
            <v>0.6</v>
          </cell>
          <cell r="M8">
            <v>0.3477711725788134</v>
          </cell>
          <cell r="N8">
            <v>0.65723854713757746</v>
          </cell>
          <cell r="O8">
            <v>14</v>
          </cell>
          <cell r="P8">
            <v>13</v>
          </cell>
          <cell r="Q8">
            <v>7.6923076923076927E-2</v>
          </cell>
          <cell r="R8">
            <v>0.1105952209182192</v>
          </cell>
          <cell r="T8">
            <v>0</v>
          </cell>
        </row>
        <row r="9">
          <cell r="A9" t="str">
            <v>Total income incl. allocations</v>
          </cell>
          <cell r="B9" t="str">
            <v>Total income incl. allocations</v>
          </cell>
          <cell r="C9">
            <v>497</v>
          </cell>
          <cell r="D9">
            <v>465</v>
          </cell>
          <cell r="E9">
            <v>488</v>
          </cell>
          <cell r="F9">
            <v>391</v>
          </cell>
          <cell r="G9">
            <v>420</v>
          </cell>
          <cell r="H9">
            <v>394</v>
          </cell>
          <cell r="K9">
            <v>6.8817204301075269E-2</v>
          </cell>
          <cell r="L9">
            <v>0.18333333333333332</v>
          </cell>
          <cell r="M9">
            <v>6.5910863767957142E-2</v>
          </cell>
          <cell r="N9">
            <v>0.18206515020982009</v>
          </cell>
          <cell r="O9">
            <v>962</v>
          </cell>
          <cell r="P9">
            <v>814</v>
          </cell>
          <cell r="Q9">
            <v>0.18181818181818182</v>
          </cell>
          <cell r="R9">
            <v>0.18322423408546168</v>
          </cell>
          <cell r="T9">
            <v>0</v>
          </cell>
        </row>
        <row r="10">
          <cell r="A10" t="str">
            <v>Staff costs</v>
          </cell>
          <cell r="B10" t="str">
            <v>Staff costs</v>
          </cell>
          <cell r="C10">
            <v>-128</v>
          </cell>
          <cell r="D10">
            <v>-129</v>
          </cell>
          <cell r="E10">
            <v>-132</v>
          </cell>
          <cell r="F10">
            <v>-118</v>
          </cell>
          <cell r="G10">
            <v>-122</v>
          </cell>
          <cell r="H10">
            <v>-120</v>
          </cell>
          <cell r="K10">
            <v>-7.7519379844961239E-3</v>
          </cell>
          <cell r="L10">
            <v>4.9180327868852458E-2</v>
          </cell>
          <cell r="M10">
            <v>-6.9820770331536584E-3</v>
          </cell>
          <cell r="N10">
            <v>5.2725653582923152E-2</v>
          </cell>
          <cell r="O10">
            <v>-257</v>
          </cell>
          <cell r="P10">
            <v>-242</v>
          </cell>
          <cell r="Q10">
            <v>6.1983471074380167E-2</v>
          </cell>
          <cell r="R10">
            <v>6.2459076640314137E-2</v>
          </cell>
          <cell r="T10">
            <v>0</v>
          </cell>
        </row>
        <row r="11">
          <cell r="A11" t="str">
            <v>Other exp, excl depriciations</v>
          </cell>
          <cell r="B11" t="str">
            <v>Other exp. excl. depreciations</v>
          </cell>
          <cell r="C11">
            <v>-78</v>
          </cell>
          <cell r="D11">
            <v>-62</v>
          </cell>
          <cell r="E11">
            <v>-74</v>
          </cell>
          <cell r="F11">
            <v>-65</v>
          </cell>
          <cell r="G11">
            <v>-74</v>
          </cell>
          <cell r="H11">
            <v>-75</v>
          </cell>
          <cell r="K11">
            <v>0.25806451612903225</v>
          </cell>
          <cell r="L11">
            <v>5.4054054054054057E-2</v>
          </cell>
          <cell r="M11">
            <v>0.24124973661751353</v>
          </cell>
          <cell r="N11">
            <v>4.6311423265150024E-2</v>
          </cell>
          <cell r="O11">
            <v>-140</v>
          </cell>
          <cell r="P11">
            <v>-149</v>
          </cell>
          <cell r="Q11">
            <v>-6.0402684563758392E-2</v>
          </cell>
          <cell r="R11">
            <v>-6.4259811258335103E-2</v>
          </cell>
          <cell r="T11">
            <v>0</v>
          </cell>
        </row>
        <row r="12">
          <cell r="A12" t="str">
            <v>Total expenses incl. allocations</v>
          </cell>
          <cell r="B12" t="str">
            <v>Total expenses incl. allocations</v>
          </cell>
          <cell r="C12">
            <v>-208</v>
          </cell>
          <cell r="D12">
            <v>-192</v>
          </cell>
          <cell r="E12">
            <v>-207</v>
          </cell>
          <cell r="F12">
            <v>-185</v>
          </cell>
          <cell r="G12">
            <v>-197</v>
          </cell>
          <cell r="H12">
            <v>-197</v>
          </cell>
          <cell r="K12">
            <v>8.3333333333333329E-2</v>
          </cell>
          <cell r="L12">
            <v>5.5837563451776651E-2</v>
          </cell>
          <cell r="M12">
            <v>7.7382607000826248E-2</v>
          </cell>
          <cell r="N12">
            <v>5.4191308445007129E-2</v>
          </cell>
          <cell r="O12">
            <v>-400</v>
          </cell>
          <cell r="P12">
            <v>-394</v>
          </cell>
          <cell r="Q12">
            <v>1.5228426395939087E-2</v>
          </cell>
          <cell r="R12">
            <v>1.6613350156942479E-2</v>
          </cell>
          <cell r="T12">
            <v>0</v>
          </cell>
        </row>
        <row r="13">
          <cell r="A13" t="str">
            <v>Profit before loan losses</v>
          </cell>
          <cell r="B13" t="str">
            <v>Profit before loan losses</v>
          </cell>
          <cell r="C13">
            <v>289</v>
          </cell>
          <cell r="D13">
            <v>273</v>
          </cell>
          <cell r="E13">
            <v>281</v>
          </cell>
          <cell r="F13">
            <v>206</v>
          </cell>
          <cell r="G13">
            <v>223</v>
          </cell>
          <cell r="H13">
            <v>197</v>
          </cell>
          <cell r="K13">
            <v>5.8608058608058608E-2</v>
          </cell>
          <cell r="L13">
            <v>0.29596412556053814</v>
          </cell>
          <cell r="M13">
            <v>5.7832323012451954E-2</v>
          </cell>
          <cell r="N13">
            <v>0.29470433919167804</v>
          </cell>
          <cell r="O13">
            <v>562</v>
          </cell>
          <cell r="P13">
            <v>420</v>
          </cell>
          <cell r="Q13">
            <v>0.33809523809523812</v>
          </cell>
          <cell r="R13">
            <v>0.33925931265620762</v>
          </cell>
          <cell r="T13">
            <v>0</v>
          </cell>
        </row>
        <row r="14">
          <cell r="A14" t="str">
            <v>Net loan losses</v>
          </cell>
          <cell r="B14" t="str">
            <v>Net loan losses</v>
          </cell>
          <cell r="C14">
            <v>0</v>
          </cell>
          <cell r="D14">
            <v>-1</v>
          </cell>
          <cell r="E14">
            <v>-2</v>
          </cell>
          <cell r="F14">
            <v>0</v>
          </cell>
          <cell r="G14">
            <v>-1</v>
          </cell>
          <cell r="H14">
            <v>0</v>
          </cell>
          <cell r="K14">
            <v>-1</v>
          </cell>
          <cell r="L14">
            <v>-1</v>
          </cell>
          <cell r="M14">
            <v>-0.7346341463414634</v>
          </cell>
          <cell r="N14">
            <v>-0.6063675832127351</v>
          </cell>
          <cell r="O14">
            <v>-1</v>
          </cell>
          <cell r="P14">
            <v>-1</v>
          </cell>
          <cell r="Q14"/>
          <cell r="R14">
            <v>0.17695099818511806</v>
          </cell>
          <cell r="T14">
            <v>0</v>
          </cell>
        </row>
        <row r="15">
          <cell r="A15" t="str">
            <v>Operating profit</v>
          </cell>
          <cell r="B15" t="str">
            <v>Operating profit</v>
          </cell>
          <cell r="C15">
            <v>289</v>
          </cell>
          <cell r="D15">
            <v>272</v>
          </cell>
          <cell r="E15">
            <v>279</v>
          </cell>
          <cell r="F15">
            <v>206</v>
          </cell>
          <cell r="G15">
            <v>222</v>
          </cell>
          <cell r="H15">
            <v>197</v>
          </cell>
          <cell r="K15">
            <v>6.25E-2</v>
          </cell>
          <cell r="L15">
            <v>0.30180180180180183</v>
          </cell>
          <cell r="M15">
            <v>6.0824344241734656E-2</v>
          </cell>
          <cell r="N15">
            <v>0.29751754808445413</v>
          </cell>
          <cell r="O15">
            <v>561</v>
          </cell>
          <cell r="P15">
            <v>419</v>
          </cell>
          <cell r="Q15">
            <v>0.33890214797136037</v>
          </cell>
          <cell r="R15">
            <v>0.33968783643204459</v>
          </cell>
          <cell r="T15">
            <v>0</v>
          </cell>
        </row>
        <row r="16">
          <cell r="A16" t="str">
            <v>Cost/income ratio, %</v>
          </cell>
          <cell r="B16" t="str">
            <v>Cost/income ratio, %</v>
          </cell>
          <cell r="C16">
            <v>42</v>
          </cell>
          <cell r="D16">
            <v>41</v>
          </cell>
          <cell r="E16">
            <v>42</v>
          </cell>
          <cell r="F16">
            <v>47</v>
          </cell>
          <cell r="G16">
            <v>47</v>
          </cell>
          <cell r="H16">
            <v>50</v>
          </cell>
          <cell r="O16">
            <v>41.580041580041581</v>
          </cell>
          <cell r="P16">
            <v>48.402948402948404</v>
          </cell>
        </row>
        <row r="17">
          <cell r="A17" t="str">
            <v>RAROCAR, %</v>
          </cell>
          <cell r="B17" t="str">
            <v>ROCAR, %</v>
          </cell>
          <cell r="C17">
            <v>39</v>
          </cell>
          <cell r="D17">
            <v>39</v>
          </cell>
          <cell r="E17">
            <v>39</v>
          </cell>
          <cell r="F17">
            <v>28</v>
          </cell>
          <cell r="G17">
            <v>31</v>
          </cell>
          <cell r="H17">
            <v>29</v>
          </cell>
          <cell r="O17">
            <v>39</v>
          </cell>
          <cell r="P17">
            <v>30</v>
          </cell>
        </row>
        <row r="18">
          <cell r="A18" t="str">
            <v>RAROCAR, %</v>
          </cell>
          <cell r="B18" t="str">
            <v>RAROCAR, %</v>
          </cell>
          <cell r="C18">
            <v>39</v>
          </cell>
          <cell r="D18">
            <v>38</v>
          </cell>
          <cell r="E18">
            <v>39</v>
          </cell>
          <cell r="F18">
            <v>28</v>
          </cell>
          <cell r="G18">
            <v>31</v>
          </cell>
          <cell r="H18">
            <v>29</v>
          </cell>
          <cell r="K18">
            <v>2.6315789473684209E-2</v>
          </cell>
          <cell r="L18">
            <v>0.25806451612903225</v>
          </cell>
          <cell r="O18">
            <v>39</v>
          </cell>
          <cell r="P18">
            <v>30</v>
          </cell>
        </row>
        <row r="19">
          <cell r="A19" t="str">
            <v>Economic capital (EC)</v>
          </cell>
          <cell r="B19" t="str">
            <v>Economic capital (EC)</v>
          </cell>
          <cell r="C19">
            <v>2319</v>
          </cell>
          <cell r="D19">
            <v>2186</v>
          </cell>
          <cell r="E19">
            <v>2101</v>
          </cell>
          <cell r="F19">
            <v>2248</v>
          </cell>
          <cell r="G19">
            <v>2183</v>
          </cell>
          <cell r="H19">
            <v>2121</v>
          </cell>
          <cell r="K19">
            <v>6.0841720036596526E-2</v>
          </cell>
          <cell r="L19">
            <v>6.2299587723316535E-2</v>
          </cell>
          <cell r="M19">
            <v>4.8743085417720003E-2</v>
          </cell>
          <cell r="N19">
            <v>5.0080148332051599E-2</v>
          </cell>
          <cell r="O19">
            <v>2319</v>
          </cell>
          <cell r="P19">
            <v>2183</v>
          </cell>
          <cell r="Q19">
            <v>6.2299587723316535E-2</v>
          </cell>
          <cell r="R19">
            <v>5.0080148332051599E-2</v>
          </cell>
          <cell r="T19">
            <v>0</v>
          </cell>
        </row>
        <row r="20">
          <cell r="A20" t="str">
            <v>Risk-weighted assets (RWA)</v>
          </cell>
          <cell r="B20" t="str">
            <v>Risk exposure amount (REA)</v>
          </cell>
          <cell r="C20">
            <v>5402</v>
          </cell>
          <cell r="D20">
            <v>5281</v>
          </cell>
          <cell r="E20">
            <v>4970</v>
          </cell>
          <cell r="F20">
            <v>4791</v>
          </cell>
          <cell r="G20">
            <v>4795</v>
          </cell>
          <cell r="H20">
            <v>4827</v>
          </cell>
          <cell r="K20">
            <v>2.2912327210755538E-2</v>
          </cell>
          <cell r="L20">
            <v>0.12659019812304484</v>
          </cell>
          <cell r="M20">
            <v>1.8937533979909902E-4</v>
          </cell>
          <cell r="N20">
            <v>0.10151457241024466</v>
          </cell>
          <cell r="O20">
            <v>5402</v>
          </cell>
          <cell r="P20">
            <v>4795</v>
          </cell>
          <cell r="Q20">
            <v>0.12659019812304484</v>
          </cell>
          <cell r="R20">
            <v>0.10151457241024466</v>
          </cell>
          <cell r="T20">
            <v>0</v>
          </cell>
        </row>
        <row r="21">
          <cell r="A21" t="str">
            <v>Number of employees (FTEs)</v>
          </cell>
          <cell r="B21" t="str">
            <v>Number of employees (FTEs)</v>
          </cell>
          <cell r="C21">
            <v>3554</v>
          </cell>
          <cell r="D21">
            <v>3511</v>
          </cell>
          <cell r="E21">
            <v>3478</v>
          </cell>
          <cell r="F21">
            <v>3492</v>
          </cell>
          <cell r="G21">
            <v>3502</v>
          </cell>
          <cell r="H21">
            <v>3490</v>
          </cell>
          <cell r="K21">
            <v>1.22472230133865E-2</v>
          </cell>
          <cell r="L21">
            <v>1.4848657909765849E-2</v>
          </cell>
          <cell r="M21">
            <v>1.227745335422302E-2</v>
          </cell>
          <cell r="N21">
            <v>1.4792392483865362E-2</v>
          </cell>
          <cell r="O21">
            <v>3554</v>
          </cell>
          <cell r="P21">
            <v>3502</v>
          </cell>
          <cell r="Q21">
            <v>1.4848657909765849E-2</v>
          </cell>
          <cell r="R21">
            <v>1.4792392483865362E-2</v>
          </cell>
          <cell r="T21">
            <v>0</v>
          </cell>
        </row>
        <row r="22">
          <cell r="A22" t="str">
            <v>Volumes, EURbn:</v>
          </cell>
          <cell r="B22" t="str">
            <v>Volumes, EURbn:</v>
          </cell>
          <cell r="R22"/>
        </row>
        <row r="23">
          <cell r="A23" t="str">
            <v>AuM, EURbn</v>
          </cell>
          <cell r="B23" t="str">
            <v>AuM</v>
          </cell>
          <cell r="C23">
            <v>286.10000000000002</v>
          </cell>
          <cell r="D23">
            <v>290</v>
          </cell>
          <cell r="E23">
            <v>262.2</v>
          </cell>
          <cell r="F23">
            <v>254.5</v>
          </cell>
          <cell r="G23">
            <v>248.3</v>
          </cell>
          <cell r="H23">
            <v>238.7</v>
          </cell>
          <cell r="K23">
            <v>-1.3448275862068888E-2</v>
          </cell>
          <cell r="L23">
            <v>0.15223519935561824</v>
          </cell>
          <cell r="M23">
            <v>-1.3204047634712321E-2</v>
          </cell>
          <cell r="N23">
            <v>0.15228020599887368</v>
          </cell>
          <cell r="O23">
            <v>286.10000000000002</v>
          </cell>
          <cell r="P23">
            <v>248.3</v>
          </cell>
          <cell r="Q23">
            <v>0.15223519935561824</v>
          </cell>
          <cell r="R23">
            <v>0.15228020599887368</v>
          </cell>
          <cell r="T23">
            <v>0</v>
          </cell>
        </row>
        <row r="24">
          <cell r="A24" t="str">
            <v>Total lending</v>
          </cell>
          <cell r="B24" t="str">
            <v>Total lending</v>
          </cell>
          <cell r="C24">
            <v>9.8000000000000007</v>
          </cell>
          <cell r="D24">
            <v>9.3000000000000007</v>
          </cell>
          <cell r="E24">
            <v>9.1</v>
          </cell>
          <cell r="F24">
            <v>8.9</v>
          </cell>
          <cell r="G24">
            <v>8.8000000000000007</v>
          </cell>
          <cell r="H24">
            <v>8.6</v>
          </cell>
          <cell r="K24">
            <v>5.3763440860215048E-2</v>
          </cell>
          <cell r="L24">
            <v>0.11363636363636363</v>
          </cell>
          <cell r="M24">
            <v>6.1073298125635306E-2</v>
          </cell>
          <cell r="N24">
            <v>0.12468355934749908</v>
          </cell>
          <cell r="O24">
            <v>9.8000000000000007</v>
          </cell>
          <cell r="P24">
            <v>8.8000000000000007</v>
          </cell>
          <cell r="Q24">
            <v>0.11363636363636363</v>
          </cell>
          <cell r="R24">
            <v>0.12468355934749908</v>
          </cell>
          <cell r="T24">
            <v>0</v>
          </cell>
        </row>
        <row r="25">
          <cell r="A25" t="str">
            <v>Total deposits</v>
          </cell>
          <cell r="B25" t="str">
            <v>Total deposits</v>
          </cell>
          <cell r="C25">
            <v>13.1</v>
          </cell>
          <cell r="D25">
            <v>11.6</v>
          </cell>
          <cell r="E25">
            <v>11.1</v>
          </cell>
          <cell r="F25">
            <v>10.8</v>
          </cell>
          <cell r="G25">
            <v>11.2</v>
          </cell>
          <cell r="H25">
            <v>11</v>
          </cell>
          <cell r="K25">
            <v>0.12931034482758622</v>
          </cell>
          <cell r="L25">
            <v>0.16964285714285718</v>
          </cell>
          <cell r="M25">
            <v>0.12885839974287519</v>
          </cell>
          <cell r="N25">
            <v>0.1702198597797544</v>
          </cell>
          <cell r="O25">
            <v>13.1</v>
          </cell>
          <cell r="P25">
            <v>11.2</v>
          </cell>
          <cell r="Q25">
            <v>0.16964285714285718</v>
          </cell>
          <cell r="R25">
            <v>0.1702198597797544</v>
          </cell>
          <cell r="T25">
            <v>0</v>
          </cell>
        </row>
        <row r="26">
          <cell r="A26">
            <v>1</v>
          </cell>
          <cell r="B26" t="str">
            <v>Historical numbers have been restated following changes in the allocation principles and segment reporting</v>
          </cell>
        </row>
        <row r="27">
          <cell r="A27">
            <v>2</v>
          </cell>
        </row>
        <row r="28">
          <cell r="A28">
            <v>3</v>
          </cell>
        </row>
        <row r="29">
          <cell r="B29" t="str">
            <v>Check IS</v>
          </cell>
          <cell r="C29">
            <v>0</v>
          </cell>
          <cell r="D29">
            <v>0</v>
          </cell>
          <cell r="E29">
            <v>0</v>
          </cell>
          <cell r="F29">
            <v>0</v>
          </cell>
          <cell r="G29">
            <v>0</v>
          </cell>
          <cell r="H29">
            <v>0</v>
          </cell>
          <cell r="I29">
            <v>0</v>
          </cell>
          <cell r="J29">
            <v>0</v>
          </cell>
          <cell r="O29">
            <v>0</v>
          </cell>
          <cell r="P29">
            <v>0</v>
          </cell>
        </row>
        <row r="52">
          <cell r="B52" t="str">
            <v>Previous figures</v>
          </cell>
          <cell r="T52" t="str">
            <v>Change vs last Inteim report</v>
          </cell>
        </row>
        <row r="53">
          <cell r="B53" t="str">
            <v>EURm</v>
          </cell>
          <cell r="C53" t="str">
            <v>Q115</v>
          </cell>
          <cell r="D53" t="str">
            <v>Q414</v>
          </cell>
          <cell r="E53" t="str">
            <v>Q314</v>
          </cell>
          <cell r="F53" t="str">
            <v>Q214</v>
          </cell>
          <cell r="G53" t="str">
            <v>Q114</v>
          </cell>
          <cell r="H53" t="str">
            <v>Q413</v>
          </cell>
          <cell r="I53" t="str">
            <v>Q313</v>
          </cell>
          <cell r="J53" t="str">
            <v>Q213</v>
          </cell>
          <cell r="T53" t="str">
            <v>EURm</v>
          </cell>
        </row>
        <row r="54">
          <cell r="B54" t="str">
            <v>Net interest income</v>
          </cell>
          <cell r="C54">
            <v>28</v>
          </cell>
          <cell r="D54">
            <v>33</v>
          </cell>
          <cell r="E54">
            <v>34</v>
          </cell>
          <cell r="F54">
            <v>38</v>
          </cell>
          <cell r="G54">
            <v>37</v>
          </cell>
          <cell r="T54" t="str">
            <v>Net interest income</v>
          </cell>
        </row>
      </sheetData>
      <sheetData sheetId="22">
        <row r="1">
          <cell r="A1" t="str">
            <v>Group</v>
          </cell>
          <cell r="B1">
            <v>2</v>
          </cell>
          <cell r="C1">
            <v>3</v>
          </cell>
          <cell r="D1">
            <v>4</v>
          </cell>
          <cell r="E1">
            <v>5</v>
          </cell>
          <cell r="F1">
            <v>6</v>
          </cell>
          <cell r="G1">
            <v>7</v>
          </cell>
          <cell r="H1">
            <v>8</v>
          </cell>
          <cell r="I1">
            <v>9</v>
          </cell>
          <cell r="J1">
            <v>10</v>
          </cell>
          <cell r="K1">
            <v>11</v>
          </cell>
          <cell r="L1">
            <v>12</v>
          </cell>
          <cell r="M1">
            <v>13</v>
          </cell>
          <cell r="N1">
            <v>14</v>
          </cell>
        </row>
        <row r="2">
          <cell r="B2" t="str">
            <v xml:space="preserve">Private Banking </v>
          </cell>
          <cell r="V2" t="str">
            <v xml:space="preserve">WM fil </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cell r="V3" t="str">
            <v>Q414</v>
          </cell>
          <cell r="W3" t="str">
            <v>Q314</v>
          </cell>
          <cell r="X3" t="str">
            <v>Q214</v>
          </cell>
          <cell r="Y3" t="str">
            <v>Q114</v>
          </cell>
          <cell r="Z3" t="str">
            <v>Q413</v>
          </cell>
          <cell r="AA3" t="str">
            <v>Q313</v>
          </cell>
          <cell r="AB3" t="str">
            <v>Q213</v>
          </cell>
        </row>
        <row r="4">
          <cell r="A4" t="str">
            <v>Net interest income</v>
          </cell>
          <cell r="B4" t="str">
            <v>Net interest income</v>
          </cell>
          <cell r="C4">
            <v>25</v>
          </cell>
          <cell r="D4">
            <v>28</v>
          </cell>
          <cell r="E4">
            <v>33</v>
          </cell>
          <cell r="F4">
            <v>34</v>
          </cell>
          <cell r="G4">
            <v>38</v>
          </cell>
          <cell r="H4">
            <v>36</v>
          </cell>
          <cell r="K4">
            <v>-0.10714285714285714</v>
          </cell>
          <cell r="L4">
            <v>-0.34210526315789475</v>
          </cell>
          <cell r="M4">
            <v>53</v>
          </cell>
          <cell r="N4">
            <v>74</v>
          </cell>
          <cell r="O4">
            <v>-0.28378378378378377</v>
          </cell>
          <cell r="Q4">
            <v>0</v>
          </cell>
          <cell r="R4">
            <v>0</v>
          </cell>
          <cell r="S4">
            <v>0</v>
          </cell>
          <cell r="T4">
            <v>0</v>
          </cell>
          <cell r="U4">
            <v>0</v>
          </cell>
        </row>
        <row r="5">
          <cell r="A5" t="str">
            <v>Net fee and commission income</v>
          </cell>
          <cell r="B5" t="str">
            <v>Net fee and commission income</v>
          </cell>
          <cell r="C5">
            <v>92</v>
          </cell>
          <cell r="D5">
            <v>87</v>
          </cell>
          <cell r="E5">
            <v>78</v>
          </cell>
          <cell r="F5">
            <v>75</v>
          </cell>
          <cell r="G5">
            <v>81</v>
          </cell>
          <cell r="H5">
            <v>75</v>
          </cell>
          <cell r="K5">
            <v>5.7471264367816091E-2</v>
          </cell>
          <cell r="L5">
            <v>0.13580246913580246</v>
          </cell>
          <cell r="M5">
            <v>179</v>
          </cell>
          <cell r="N5">
            <v>156</v>
          </cell>
          <cell r="O5">
            <v>0.14743589743589744</v>
          </cell>
          <cell r="Q5">
            <v>0</v>
          </cell>
          <cell r="R5">
            <v>0</v>
          </cell>
          <cell r="S5">
            <v>0</v>
          </cell>
          <cell r="T5">
            <v>0</v>
          </cell>
          <cell r="U5">
            <v>0</v>
          </cell>
        </row>
        <row r="6">
          <cell r="A6" t="str">
            <v>Net result from items at fair value</v>
          </cell>
          <cell r="B6" t="str">
            <v>Net result from items at fair value</v>
          </cell>
          <cell r="C6">
            <v>27</v>
          </cell>
          <cell r="D6">
            <v>33</v>
          </cell>
          <cell r="E6">
            <v>23</v>
          </cell>
          <cell r="F6">
            <v>19</v>
          </cell>
          <cell r="G6">
            <v>23</v>
          </cell>
          <cell r="H6">
            <v>24</v>
          </cell>
          <cell r="K6">
            <v>-0.18181818181818182</v>
          </cell>
          <cell r="L6">
            <v>0.17391304347826086</v>
          </cell>
          <cell r="M6">
            <v>60</v>
          </cell>
          <cell r="N6">
            <v>47</v>
          </cell>
          <cell r="O6">
            <v>0.27659574468085107</v>
          </cell>
          <cell r="Q6">
            <v>0</v>
          </cell>
          <cell r="R6">
            <v>0</v>
          </cell>
          <cell r="S6">
            <v>0</v>
          </cell>
          <cell r="T6">
            <v>0</v>
          </cell>
          <cell r="U6">
            <v>0</v>
          </cell>
        </row>
        <row r="7">
          <cell r="A7" t="str">
            <v>Equity method &amp; other income</v>
          </cell>
          <cell r="B7" t="str">
            <v>Equity method &amp; other income</v>
          </cell>
          <cell r="C7">
            <v>2</v>
          </cell>
          <cell r="D7">
            <v>1</v>
          </cell>
          <cell r="E7">
            <v>1</v>
          </cell>
          <cell r="F7">
            <v>1</v>
          </cell>
          <cell r="G7">
            <v>1</v>
          </cell>
          <cell r="H7">
            <v>1</v>
          </cell>
          <cell r="K7">
            <v>1</v>
          </cell>
          <cell r="L7">
            <v>1</v>
          </cell>
          <cell r="M7">
            <v>3</v>
          </cell>
          <cell r="N7">
            <v>2</v>
          </cell>
          <cell r="O7">
            <v>0.5</v>
          </cell>
          <cell r="Q7">
            <v>0</v>
          </cell>
          <cell r="R7">
            <v>0</v>
          </cell>
          <cell r="S7">
            <v>0</v>
          </cell>
          <cell r="T7">
            <v>0</v>
          </cell>
          <cell r="U7">
            <v>0</v>
          </cell>
        </row>
        <row r="8">
          <cell r="A8" t="str">
            <v>Total income incl. allocations</v>
          </cell>
          <cell r="B8" t="str">
            <v>Total income incl. allocations</v>
          </cell>
          <cell r="C8">
            <v>146</v>
          </cell>
          <cell r="D8">
            <v>149</v>
          </cell>
          <cell r="E8">
            <v>135</v>
          </cell>
          <cell r="F8">
            <v>129</v>
          </cell>
          <cell r="G8">
            <v>143</v>
          </cell>
          <cell r="H8">
            <v>136</v>
          </cell>
          <cell r="K8">
            <v>-2.0134228187919462E-2</v>
          </cell>
          <cell r="L8">
            <v>2.097902097902098E-2</v>
          </cell>
          <cell r="M8">
            <v>295</v>
          </cell>
          <cell r="N8">
            <v>279</v>
          </cell>
          <cell r="O8">
            <v>5.7347670250896057E-2</v>
          </cell>
          <cell r="Q8">
            <v>0</v>
          </cell>
          <cell r="R8">
            <v>0</v>
          </cell>
          <cell r="S8">
            <v>0</v>
          </cell>
          <cell r="T8">
            <v>0</v>
          </cell>
          <cell r="U8">
            <v>0</v>
          </cell>
        </row>
        <row r="9">
          <cell r="A9" t="str">
            <v>Staff costs</v>
          </cell>
          <cell r="B9" t="str">
            <v>Staff costs</v>
          </cell>
          <cell r="C9">
            <v>-46</v>
          </cell>
          <cell r="D9">
            <v>-45</v>
          </cell>
          <cell r="E9">
            <v>-44</v>
          </cell>
          <cell r="F9">
            <v>-42</v>
          </cell>
          <cell r="G9">
            <v>-44</v>
          </cell>
          <cell r="H9">
            <v>-42</v>
          </cell>
          <cell r="K9">
            <v>2.2222222222222223E-2</v>
          </cell>
          <cell r="L9">
            <v>4.5454545454545456E-2</v>
          </cell>
          <cell r="M9">
            <v>-91</v>
          </cell>
          <cell r="N9">
            <v>-86</v>
          </cell>
          <cell r="O9">
            <v>5.8139534883720929E-2</v>
          </cell>
          <cell r="Q9">
            <v>0</v>
          </cell>
          <cell r="R9">
            <v>0</v>
          </cell>
          <cell r="S9">
            <v>0</v>
          </cell>
          <cell r="T9">
            <v>0</v>
          </cell>
          <cell r="U9">
            <v>0</v>
          </cell>
        </row>
        <row r="10">
          <cell r="A10" t="str">
            <v>Other exp, excl depriciations</v>
          </cell>
          <cell r="B10" t="str">
            <v>Other exp. excl. depreciations</v>
          </cell>
          <cell r="C10">
            <v>-44</v>
          </cell>
          <cell r="D10">
            <v>-38</v>
          </cell>
          <cell r="E10">
            <v>-43</v>
          </cell>
          <cell r="F10">
            <v>-42</v>
          </cell>
          <cell r="G10">
            <v>-42</v>
          </cell>
          <cell r="H10">
            <v>-47</v>
          </cell>
          <cell r="K10">
            <v>0.15789473684210525</v>
          </cell>
          <cell r="L10">
            <v>4.7619047619047616E-2</v>
          </cell>
          <cell r="M10">
            <v>-82</v>
          </cell>
          <cell r="N10">
            <v>-89</v>
          </cell>
          <cell r="O10">
            <v>-7.8651685393258425E-2</v>
          </cell>
          <cell r="Q10">
            <v>0</v>
          </cell>
          <cell r="R10">
            <v>0</v>
          </cell>
          <cell r="S10">
            <v>0</v>
          </cell>
          <cell r="T10">
            <v>0</v>
          </cell>
          <cell r="U10">
            <v>0</v>
          </cell>
        </row>
        <row r="11">
          <cell r="A11" t="str">
            <v>Total expenses incl. allocations</v>
          </cell>
          <cell r="B11" t="str">
            <v>Total expenses incl. allocations</v>
          </cell>
          <cell r="C11">
            <v>-92</v>
          </cell>
          <cell r="D11">
            <v>-84</v>
          </cell>
          <cell r="E11">
            <v>-88</v>
          </cell>
          <cell r="F11">
            <v>-86</v>
          </cell>
          <cell r="G11">
            <v>-87</v>
          </cell>
          <cell r="H11">
            <v>-89</v>
          </cell>
          <cell r="K11">
            <v>9.5238095238095233E-2</v>
          </cell>
          <cell r="L11">
            <v>5.7471264367816091E-2</v>
          </cell>
          <cell r="M11">
            <v>-176</v>
          </cell>
          <cell r="N11">
            <v>-176</v>
          </cell>
          <cell r="O11">
            <v>0</v>
          </cell>
          <cell r="Q11">
            <v>0</v>
          </cell>
          <cell r="R11">
            <v>0</v>
          </cell>
          <cell r="S11" t="e">
            <v>#DIV/0!</v>
          </cell>
          <cell r="T11">
            <v>0</v>
          </cell>
          <cell r="U11">
            <v>0</v>
          </cell>
        </row>
        <row r="12">
          <cell r="A12" t="str">
            <v>Profit before loan losses</v>
          </cell>
          <cell r="B12" t="str">
            <v>Profit before loan losses</v>
          </cell>
          <cell r="C12">
            <v>54</v>
          </cell>
          <cell r="D12">
            <v>65</v>
          </cell>
          <cell r="E12">
            <v>47</v>
          </cell>
          <cell r="F12">
            <v>43</v>
          </cell>
          <cell r="G12">
            <v>56</v>
          </cell>
          <cell r="H12">
            <v>47</v>
          </cell>
          <cell r="K12">
            <v>-0.16923076923076924</v>
          </cell>
          <cell r="L12">
            <v>-3.5714285714285712E-2</v>
          </cell>
          <cell r="M12">
            <v>119</v>
          </cell>
          <cell r="N12">
            <v>103</v>
          </cell>
          <cell r="O12">
            <v>0.1553398058252427</v>
          </cell>
          <cell r="Q12">
            <v>0</v>
          </cell>
          <cell r="R12">
            <v>0</v>
          </cell>
          <cell r="S12">
            <v>0</v>
          </cell>
          <cell r="T12">
            <v>0</v>
          </cell>
          <cell r="U12">
            <v>0</v>
          </cell>
        </row>
        <row r="13">
          <cell r="A13" t="str">
            <v>Net loan losses</v>
          </cell>
          <cell r="B13" t="str">
            <v>Net loan losses</v>
          </cell>
          <cell r="C13">
            <v>0</v>
          </cell>
          <cell r="D13">
            <v>-1</v>
          </cell>
          <cell r="E13">
            <v>-2</v>
          </cell>
          <cell r="F13">
            <v>0</v>
          </cell>
          <cell r="G13">
            <v>-1</v>
          </cell>
          <cell r="H13">
            <v>0</v>
          </cell>
          <cell r="K13">
            <v>-1</v>
          </cell>
          <cell r="L13">
            <v>-1</v>
          </cell>
          <cell r="M13">
            <v>-1</v>
          </cell>
          <cell r="N13">
            <v>-1</v>
          </cell>
          <cell r="O13">
            <v>0</v>
          </cell>
          <cell r="Q13">
            <v>0</v>
          </cell>
          <cell r="R13">
            <v>0</v>
          </cell>
          <cell r="S13" t="e">
            <v>#DIV/0!</v>
          </cell>
          <cell r="T13">
            <v>0</v>
          </cell>
          <cell r="U13">
            <v>0</v>
          </cell>
        </row>
        <row r="14">
          <cell r="A14" t="str">
            <v>Operating profit</v>
          </cell>
          <cell r="B14" t="str">
            <v>Operating profit</v>
          </cell>
          <cell r="C14">
            <v>54</v>
          </cell>
          <cell r="D14">
            <v>64</v>
          </cell>
          <cell r="E14">
            <v>45</v>
          </cell>
          <cell r="F14">
            <v>43</v>
          </cell>
          <cell r="G14">
            <v>55</v>
          </cell>
          <cell r="H14">
            <v>47</v>
          </cell>
          <cell r="K14">
            <v>-0.15625</v>
          </cell>
          <cell r="L14">
            <v>-1.8181818181818181E-2</v>
          </cell>
          <cell r="M14">
            <v>118</v>
          </cell>
          <cell r="N14">
            <v>102</v>
          </cell>
          <cell r="O14">
            <v>0.15686274509803921</v>
          </cell>
          <cell r="Q14">
            <v>0</v>
          </cell>
          <cell r="R14">
            <v>0</v>
          </cell>
          <cell r="S14">
            <v>0</v>
          </cell>
          <cell r="T14">
            <v>0</v>
          </cell>
          <cell r="U14">
            <v>0</v>
          </cell>
        </row>
        <row r="15">
          <cell r="A15" t="str">
            <v>Cost/income ratio, %</v>
          </cell>
          <cell r="B15" t="str">
            <v>Cost/income ratio, %</v>
          </cell>
          <cell r="C15">
            <v>63</v>
          </cell>
          <cell r="D15">
            <v>56</v>
          </cell>
          <cell r="E15">
            <v>64</v>
          </cell>
          <cell r="F15">
            <v>67</v>
          </cell>
          <cell r="G15">
            <v>61</v>
          </cell>
          <cell r="H15">
            <v>65</v>
          </cell>
          <cell r="M15">
            <v>59.661016949152547</v>
          </cell>
          <cell r="N15">
            <v>63.082437275985662</v>
          </cell>
        </row>
        <row r="16">
          <cell r="A16" t="str">
            <v>RAROCAR, %</v>
          </cell>
          <cell r="B16" t="str">
            <v>ROCAR, %</v>
          </cell>
          <cell r="C16">
            <v>32</v>
          </cell>
          <cell r="D16">
            <v>39</v>
          </cell>
          <cell r="E16">
            <v>30</v>
          </cell>
          <cell r="F16">
            <v>29</v>
          </cell>
          <cell r="G16">
            <v>38</v>
          </cell>
          <cell r="H16">
            <v>34</v>
          </cell>
          <cell r="M16">
            <v>35</v>
          </cell>
          <cell r="N16">
            <v>37</v>
          </cell>
          <cell r="Q16">
            <v>-0.17948717948717949</v>
          </cell>
          <cell r="R16">
            <v>-0.15789473684210525</v>
          </cell>
          <cell r="S16" t="e">
            <v>#DIV/0!</v>
          </cell>
        </row>
        <row r="17">
          <cell r="A17" t="str">
            <v>RAROCAR, %</v>
          </cell>
          <cell r="B17" t="str">
            <v>RAROCAR, %</v>
          </cell>
          <cell r="C17">
            <v>31</v>
          </cell>
          <cell r="D17">
            <v>39</v>
          </cell>
          <cell r="E17">
            <v>30</v>
          </cell>
          <cell r="F17">
            <v>28</v>
          </cell>
          <cell r="G17">
            <v>37</v>
          </cell>
          <cell r="H17">
            <v>34</v>
          </cell>
          <cell r="K17">
            <v>-0.20512820512820512</v>
          </cell>
          <cell r="L17">
            <v>-0.16216216216216217</v>
          </cell>
          <cell r="M17">
            <v>35</v>
          </cell>
          <cell r="N17">
            <v>36</v>
          </cell>
          <cell r="Q17">
            <v>0</v>
          </cell>
          <cell r="R17">
            <v>0</v>
          </cell>
          <cell r="S17" t="e">
            <v>#DIV/0!</v>
          </cell>
        </row>
        <row r="18">
          <cell r="A18" t="str">
            <v>Economic capital (EC)</v>
          </cell>
          <cell r="B18" t="str">
            <v>Economic capital (EC)</v>
          </cell>
          <cell r="C18">
            <v>520</v>
          </cell>
          <cell r="D18">
            <v>499</v>
          </cell>
          <cell r="E18">
            <v>497</v>
          </cell>
          <cell r="F18">
            <v>445</v>
          </cell>
          <cell r="G18">
            <v>446</v>
          </cell>
          <cell r="H18">
            <v>443</v>
          </cell>
          <cell r="K18">
            <v>4.2084168336673347E-2</v>
          </cell>
          <cell r="L18">
            <v>0.16591928251121077</v>
          </cell>
          <cell r="M18">
            <v>520</v>
          </cell>
          <cell r="N18">
            <v>446</v>
          </cell>
          <cell r="O18">
            <v>0.16591928251121077</v>
          </cell>
          <cell r="Q18">
            <v>0</v>
          </cell>
          <cell r="R18">
            <v>0</v>
          </cell>
          <cell r="S18">
            <v>0</v>
          </cell>
          <cell r="T18">
            <v>0</v>
          </cell>
          <cell r="U18">
            <v>0</v>
          </cell>
        </row>
        <row r="19">
          <cell r="A19" t="str">
            <v>Risk-weighted assets (RWA)</v>
          </cell>
          <cell r="B19" t="str">
            <v>Risk exposure amount (REA)</v>
          </cell>
          <cell r="C19">
            <v>3108</v>
          </cell>
          <cell r="D19">
            <v>3034</v>
          </cell>
          <cell r="E19">
            <v>2857</v>
          </cell>
          <cell r="F19">
            <v>2688</v>
          </cell>
          <cell r="G19">
            <v>2698</v>
          </cell>
          <cell r="H19">
            <v>2736</v>
          </cell>
          <cell r="K19">
            <v>2.4390243902439025E-2</v>
          </cell>
          <cell r="L19">
            <v>0.15196441808747221</v>
          </cell>
          <cell r="M19">
            <v>3108</v>
          </cell>
          <cell r="N19">
            <v>2698</v>
          </cell>
          <cell r="O19">
            <v>0.15196441808747221</v>
          </cell>
          <cell r="Q19">
            <v>0</v>
          </cell>
          <cell r="R19">
            <v>0</v>
          </cell>
          <cell r="S19">
            <v>0</v>
          </cell>
          <cell r="T19">
            <v>0</v>
          </cell>
          <cell r="U19">
            <v>0</v>
          </cell>
        </row>
        <row r="20">
          <cell r="A20" t="str">
            <v>Number of employees (FTEs)</v>
          </cell>
          <cell r="B20" t="str">
            <v>Number of employees (FTEs)</v>
          </cell>
          <cell r="C20">
            <v>1274</v>
          </cell>
          <cell r="D20">
            <v>1255</v>
          </cell>
          <cell r="E20">
            <v>1231</v>
          </cell>
          <cell r="F20">
            <v>1233</v>
          </cell>
          <cell r="G20">
            <v>1237</v>
          </cell>
          <cell r="H20">
            <v>1226</v>
          </cell>
          <cell r="K20">
            <v>1.5139442231075698E-2</v>
          </cell>
          <cell r="L20">
            <v>2.9911075181891674E-2</v>
          </cell>
          <cell r="M20">
            <v>1274</v>
          </cell>
          <cell r="N20">
            <v>1237</v>
          </cell>
          <cell r="O20">
            <v>2.9911075181891674E-2</v>
          </cell>
          <cell r="Q20">
            <v>0</v>
          </cell>
          <cell r="R20">
            <v>0</v>
          </cell>
          <cell r="S20">
            <v>0</v>
          </cell>
          <cell r="T20">
            <v>0</v>
          </cell>
          <cell r="U20">
            <v>0</v>
          </cell>
        </row>
        <row r="21">
          <cell r="A21" t="str">
            <v>Volumes, EURbn:</v>
          </cell>
          <cell r="B21" t="str">
            <v>Volumes, EURbn:</v>
          </cell>
        </row>
        <row r="22">
          <cell r="A22" t="str">
            <v>AuM, EURbn</v>
          </cell>
          <cell r="B22" t="str">
            <v>AuM</v>
          </cell>
          <cell r="C22">
            <v>92.5</v>
          </cell>
          <cell r="D22">
            <v>92.9</v>
          </cell>
          <cell r="E22">
            <v>84.4</v>
          </cell>
          <cell r="F22">
            <v>82</v>
          </cell>
          <cell r="G22">
            <v>81.2</v>
          </cell>
          <cell r="H22">
            <v>79.099999999999994</v>
          </cell>
          <cell r="K22">
            <v>-4.3057050592035058E-3</v>
          </cell>
          <cell r="L22">
            <v>0.13916256157635465</v>
          </cell>
          <cell r="M22">
            <v>92.5</v>
          </cell>
          <cell r="N22">
            <v>81.2</v>
          </cell>
          <cell r="O22">
            <v>0.13916256157635465</v>
          </cell>
          <cell r="Q22">
            <v>0</v>
          </cell>
          <cell r="R22">
            <v>0</v>
          </cell>
          <cell r="S22">
            <v>0</v>
          </cell>
          <cell r="T22">
            <v>0</v>
          </cell>
          <cell r="U22">
            <v>0</v>
          </cell>
        </row>
        <row r="23">
          <cell r="A23" t="str">
            <v>Household mortgage lending</v>
          </cell>
          <cell r="B23" t="str">
            <v>Household mortgage lending</v>
          </cell>
          <cell r="C23">
            <v>6.5</v>
          </cell>
          <cell r="D23">
            <v>6</v>
          </cell>
          <cell r="E23">
            <v>5.9</v>
          </cell>
          <cell r="F23">
            <v>5.8</v>
          </cell>
          <cell r="G23">
            <v>5.6</v>
          </cell>
          <cell r="H23">
            <v>5.5</v>
          </cell>
          <cell r="K23">
            <v>8.3333333333333329E-2</v>
          </cell>
          <cell r="L23">
            <v>0.16071428571428578</v>
          </cell>
          <cell r="M23">
            <v>6.5</v>
          </cell>
          <cell r="N23">
            <v>5.6</v>
          </cell>
          <cell r="O23">
            <v>0.16071428571428578</v>
          </cell>
          <cell r="Q23">
            <v>0</v>
          </cell>
          <cell r="R23">
            <v>0</v>
          </cell>
          <cell r="S23">
            <v>0</v>
          </cell>
          <cell r="T23">
            <v>0</v>
          </cell>
          <cell r="U23">
            <v>0</v>
          </cell>
        </row>
        <row r="24">
          <cell r="A24" t="str">
            <v>Consumer lending</v>
          </cell>
          <cell r="B24" t="str">
            <v>Consumer lending</v>
          </cell>
          <cell r="C24">
            <v>3.3</v>
          </cell>
          <cell r="D24">
            <v>3.3</v>
          </cell>
          <cell r="E24">
            <v>3.2</v>
          </cell>
          <cell r="F24">
            <v>3</v>
          </cell>
          <cell r="G24">
            <v>3.1</v>
          </cell>
          <cell r="H24">
            <v>3.1</v>
          </cell>
          <cell r="K24">
            <v>0</v>
          </cell>
          <cell r="L24">
            <v>6.4516129032257979E-2</v>
          </cell>
          <cell r="M24">
            <v>3.3</v>
          </cell>
          <cell r="N24">
            <v>3.1</v>
          </cell>
          <cell r="O24">
            <v>6.4516129032257979E-2</v>
          </cell>
          <cell r="Q24">
            <v>0</v>
          </cell>
          <cell r="R24">
            <v>0</v>
          </cell>
          <cell r="S24">
            <v>0</v>
          </cell>
          <cell r="T24">
            <v>0</v>
          </cell>
          <cell r="U24">
            <v>0</v>
          </cell>
        </row>
        <row r="25">
          <cell r="A25" t="str">
            <v>Total lending</v>
          </cell>
          <cell r="B25" t="str">
            <v>Total lending</v>
          </cell>
          <cell r="C25">
            <v>9.8000000000000007</v>
          </cell>
          <cell r="D25">
            <v>9.3000000000000007</v>
          </cell>
          <cell r="E25">
            <v>9.1</v>
          </cell>
          <cell r="F25">
            <v>8.9</v>
          </cell>
          <cell r="G25">
            <v>8.8000000000000007</v>
          </cell>
          <cell r="H25">
            <v>8.6</v>
          </cell>
          <cell r="K25">
            <v>5.3763440860215048E-2</v>
          </cell>
          <cell r="L25">
            <v>0.11363636363636363</v>
          </cell>
          <cell r="M25">
            <v>9.8000000000000007</v>
          </cell>
          <cell r="N25">
            <v>8.8000000000000007</v>
          </cell>
          <cell r="O25">
            <v>0.11363636363636363</v>
          </cell>
          <cell r="Q25">
            <v>0</v>
          </cell>
          <cell r="R25">
            <v>0</v>
          </cell>
          <cell r="S25">
            <v>0</v>
          </cell>
          <cell r="T25">
            <v>0</v>
          </cell>
          <cell r="U25">
            <v>0</v>
          </cell>
        </row>
        <row r="26">
          <cell r="A26" t="str">
            <v>Household deposits</v>
          </cell>
          <cell r="B26" t="str">
            <v>Household deposits</v>
          </cell>
          <cell r="C26">
            <v>13.1</v>
          </cell>
          <cell r="D26">
            <v>11.6</v>
          </cell>
          <cell r="E26">
            <v>11.1</v>
          </cell>
          <cell r="F26">
            <v>10.8</v>
          </cell>
          <cell r="G26">
            <v>11.2</v>
          </cell>
          <cell r="H26">
            <v>11</v>
          </cell>
          <cell r="K26">
            <v>0.12931034482758622</v>
          </cell>
          <cell r="L26">
            <v>0.16964285714285718</v>
          </cell>
          <cell r="M26">
            <v>13.1</v>
          </cell>
          <cell r="N26">
            <v>11.2</v>
          </cell>
          <cell r="O26">
            <v>0.16964285714285718</v>
          </cell>
          <cell r="Q26">
            <v>0</v>
          </cell>
          <cell r="R26">
            <v>0</v>
          </cell>
          <cell r="S26">
            <v>0</v>
          </cell>
          <cell r="T26">
            <v>0</v>
          </cell>
          <cell r="U26">
            <v>0</v>
          </cell>
        </row>
        <row r="27">
          <cell r="A27" t="str">
            <v>Total deposits</v>
          </cell>
          <cell r="B27" t="str">
            <v>Total deposits</v>
          </cell>
          <cell r="C27">
            <v>13.1</v>
          </cell>
          <cell r="D27">
            <v>11.6</v>
          </cell>
          <cell r="E27">
            <v>11.1</v>
          </cell>
          <cell r="F27">
            <v>10.8</v>
          </cell>
          <cell r="G27">
            <v>11.2</v>
          </cell>
          <cell r="H27">
            <v>11</v>
          </cell>
          <cell r="K27">
            <v>0.12931034482758622</v>
          </cell>
          <cell r="L27">
            <v>0.16964285714285718</v>
          </cell>
          <cell r="M27">
            <v>13.1</v>
          </cell>
          <cell r="N27">
            <v>11.2</v>
          </cell>
          <cell r="O27">
            <v>0.16964285714285718</v>
          </cell>
          <cell r="Q27">
            <v>0</v>
          </cell>
          <cell r="R27">
            <v>0</v>
          </cell>
          <cell r="S27">
            <v>0</v>
          </cell>
          <cell r="T27">
            <v>0</v>
          </cell>
          <cell r="U27">
            <v>0</v>
          </cell>
        </row>
        <row r="28">
          <cell r="B28" t="str">
            <v>Historical numbers have been restated following changes in the allocation principles and segment reporting</v>
          </cell>
        </row>
        <row r="31">
          <cell r="B31" t="str">
            <v>Check IS</v>
          </cell>
          <cell r="C31">
            <v>0</v>
          </cell>
          <cell r="D31">
            <v>0</v>
          </cell>
          <cell r="E31">
            <v>0</v>
          </cell>
          <cell r="F31">
            <v>0</v>
          </cell>
          <cell r="G31">
            <v>0</v>
          </cell>
          <cell r="H31">
            <v>0</v>
          </cell>
          <cell r="I31">
            <v>0</v>
          </cell>
          <cell r="J31">
            <v>0</v>
          </cell>
          <cell r="M31">
            <v>0</v>
          </cell>
          <cell r="N31">
            <v>0</v>
          </cell>
        </row>
        <row r="51">
          <cell r="B51" t="str">
            <v>Previous figures</v>
          </cell>
          <cell r="Q51" t="str">
            <v>Change vs last Inteim report</v>
          </cell>
        </row>
        <row r="52">
          <cell r="B52" t="str">
            <v>EURm</v>
          </cell>
          <cell r="C52" t="str">
            <v>Q115</v>
          </cell>
          <cell r="D52" t="str">
            <v>Q414</v>
          </cell>
          <cell r="E52" t="str">
            <v>Q314</v>
          </cell>
          <cell r="F52" t="str">
            <v>Q214</v>
          </cell>
          <cell r="G52" t="str">
            <v>Q114</v>
          </cell>
          <cell r="H52" t="str">
            <v>Q413</v>
          </cell>
          <cell r="I52" t="str">
            <v>Q313</v>
          </cell>
          <cell r="J52" t="str">
            <v>Q213</v>
          </cell>
          <cell r="Q52" t="str">
            <v>EURm</v>
          </cell>
          <cell r="U52" t="str">
            <v>Q115</v>
          </cell>
          <cell r="V52" t="str">
            <v>Q414</v>
          </cell>
          <cell r="W52" t="str">
            <v>Q314</v>
          </cell>
          <cell r="X52" t="str">
            <v>Q214</v>
          </cell>
          <cell r="Y52" t="str">
            <v>Q114</v>
          </cell>
          <cell r="Z52" t="str">
            <v>Q413</v>
          </cell>
        </row>
        <row r="53">
          <cell r="B53" t="str">
            <v>Net interest income</v>
          </cell>
          <cell r="C53">
            <v>28</v>
          </cell>
          <cell r="D53">
            <v>33</v>
          </cell>
          <cell r="E53">
            <v>34</v>
          </cell>
          <cell r="F53">
            <v>38</v>
          </cell>
          <cell r="G53">
            <v>36</v>
          </cell>
          <cell r="Q53" t="str">
            <v>Net interest income</v>
          </cell>
          <cell r="U53">
            <v>0</v>
          </cell>
          <cell r="V53">
            <v>0</v>
          </cell>
          <cell r="W53">
            <v>0</v>
          </cell>
          <cell r="X53">
            <v>0</v>
          </cell>
          <cell r="Y53">
            <v>0</v>
          </cell>
          <cell r="Z53">
            <v>0</v>
          </cell>
        </row>
      </sheetData>
      <sheetData sheetId="23">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17</v>
          </cell>
        </row>
        <row r="2">
          <cell r="B2" t="str">
            <v>Asset Management</v>
          </cell>
          <cell r="V2" t="str">
            <v xml:space="preserve">WM fil </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cell r="V3" t="str">
            <v>Q414</v>
          </cell>
          <cell r="W3" t="str">
            <v>Q314</v>
          </cell>
          <cell r="X3" t="str">
            <v>Q214</v>
          </cell>
          <cell r="Y3" t="str">
            <v>Q114</v>
          </cell>
          <cell r="Z3" t="str">
            <v>Q413</v>
          </cell>
        </row>
        <row r="4">
          <cell r="A4" t="str">
            <v>Net interest income</v>
          </cell>
          <cell r="B4" t="str">
            <v>Net interest income</v>
          </cell>
          <cell r="C4">
            <v>0</v>
          </cell>
          <cell r="D4">
            <v>0</v>
          </cell>
          <cell r="E4">
            <v>0</v>
          </cell>
          <cell r="F4">
            <v>0</v>
          </cell>
          <cell r="G4">
            <v>0</v>
          </cell>
          <cell r="H4">
            <v>0</v>
          </cell>
          <cell r="K4"/>
          <cell r="L4"/>
          <cell r="M4">
            <v>0</v>
          </cell>
          <cell r="N4">
            <v>0</v>
          </cell>
          <cell r="O4"/>
          <cell r="Q4" t="e">
            <v>#DIV/0!</v>
          </cell>
          <cell r="R4" t="e">
            <v>#DIV/0!</v>
          </cell>
          <cell r="S4" t="e">
            <v>#VALUE!</v>
          </cell>
          <cell r="T4">
            <v>0</v>
          </cell>
          <cell r="U4">
            <v>0</v>
          </cell>
        </row>
        <row r="5">
          <cell r="A5" t="str">
            <v>Net fee and commission income</v>
          </cell>
          <cell r="B5" t="str">
            <v>Net fee and commission income</v>
          </cell>
          <cell r="C5">
            <v>198</v>
          </cell>
          <cell r="D5">
            <v>174</v>
          </cell>
          <cell r="E5">
            <v>180</v>
          </cell>
          <cell r="F5">
            <v>137</v>
          </cell>
          <cell r="G5">
            <v>141</v>
          </cell>
          <cell r="H5">
            <v>132</v>
          </cell>
          <cell r="K5">
            <v>0.13793103448275862</v>
          </cell>
          <cell r="L5">
            <v>0.40425531914893614</v>
          </cell>
          <cell r="M5">
            <v>372</v>
          </cell>
          <cell r="N5">
            <v>273</v>
          </cell>
          <cell r="O5">
            <v>0.36263736263736263</v>
          </cell>
          <cell r="Q5">
            <v>0</v>
          </cell>
          <cell r="R5">
            <v>0</v>
          </cell>
          <cell r="S5">
            <v>0</v>
          </cell>
          <cell r="T5">
            <v>0</v>
          </cell>
          <cell r="U5">
            <v>0</v>
          </cell>
        </row>
        <row r="6">
          <cell r="A6" t="str">
            <v>Net result from items at fair value</v>
          </cell>
          <cell r="B6" t="str">
            <v>Net result from items at fair value</v>
          </cell>
          <cell r="C6">
            <v>0</v>
          </cell>
          <cell r="D6">
            <v>3</v>
          </cell>
          <cell r="E6">
            <v>0</v>
          </cell>
          <cell r="F6">
            <v>2</v>
          </cell>
          <cell r="G6">
            <v>2</v>
          </cell>
          <cell r="H6">
            <v>2</v>
          </cell>
          <cell r="K6">
            <v>-1</v>
          </cell>
          <cell r="L6">
            <v>-1</v>
          </cell>
          <cell r="M6">
            <v>3</v>
          </cell>
          <cell r="N6">
            <v>4</v>
          </cell>
          <cell r="O6">
            <v>-0.25</v>
          </cell>
          <cell r="Q6">
            <v>0</v>
          </cell>
          <cell r="R6">
            <v>0</v>
          </cell>
          <cell r="S6">
            <v>0</v>
          </cell>
          <cell r="T6">
            <v>0</v>
          </cell>
          <cell r="U6">
            <v>0</v>
          </cell>
        </row>
        <row r="7">
          <cell r="A7" t="str">
            <v>Equity method &amp; other income</v>
          </cell>
          <cell r="B7" t="str">
            <v>Equity method &amp; other income</v>
          </cell>
          <cell r="C7">
            <v>1</v>
          </cell>
          <cell r="D7">
            <v>0</v>
          </cell>
          <cell r="E7">
            <v>1</v>
          </cell>
          <cell r="F7">
            <v>0</v>
          </cell>
          <cell r="G7">
            <v>-2</v>
          </cell>
          <cell r="H7">
            <v>2</v>
          </cell>
          <cell r="K7"/>
          <cell r="L7"/>
          <cell r="M7">
            <v>1</v>
          </cell>
          <cell r="N7">
            <v>0</v>
          </cell>
          <cell r="O7"/>
          <cell r="Q7" t="e">
            <v>#DIV/0!</v>
          </cell>
          <cell r="R7" t="e">
            <v>#VALUE!</v>
          </cell>
          <cell r="S7" t="e">
            <v>#VALUE!</v>
          </cell>
          <cell r="T7">
            <v>0</v>
          </cell>
          <cell r="U7">
            <v>0</v>
          </cell>
        </row>
        <row r="8">
          <cell r="A8" t="str">
            <v>Total income incl. allocations</v>
          </cell>
          <cell r="B8" t="str">
            <v>Total income incl. allocations</v>
          </cell>
          <cell r="C8">
            <v>199</v>
          </cell>
          <cell r="D8">
            <v>177</v>
          </cell>
          <cell r="E8">
            <v>181</v>
          </cell>
          <cell r="F8">
            <v>139</v>
          </cell>
          <cell r="G8">
            <v>141</v>
          </cell>
          <cell r="H8">
            <v>136</v>
          </cell>
          <cell r="K8">
            <v>0.12429378531073447</v>
          </cell>
          <cell r="L8">
            <v>0.41134751773049644</v>
          </cell>
          <cell r="M8">
            <v>376</v>
          </cell>
          <cell r="N8">
            <v>277</v>
          </cell>
          <cell r="O8">
            <v>0.35740072202166068</v>
          </cell>
          <cell r="Q8">
            <v>0</v>
          </cell>
          <cell r="R8">
            <v>0</v>
          </cell>
          <cell r="S8">
            <v>0</v>
          </cell>
          <cell r="T8">
            <v>0</v>
          </cell>
          <cell r="U8">
            <v>0</v>
          </cell>
        </row>
        <row r="9">
          <cell r="A9" t="str">
            <v>Staff costs</v>
          </cell>
          <cell r="B9" t="str">
            <v>Staff costs</v>
          </cell>
          <cell r="C9">
            <v>-36</v>
          </cell>
          <cell r="D9">
            <v>-35</v>
          </cell>
          <cell r="E9">
            <v>-32</v>
          </cell>
          <cell r="F9">
            <v>-29</v>
          </cell>
          <cell r="G9">
            <v>-29</v>
          </cell>
          <cell r="H9">
            <v>-30</v>
          </cell>
          <cell r="K9">
            <v>2.8571428571428571E-2</v>
          </cell>
          <cell r="L9">
            <v>0.2413793103448276</v>
          </cell>
          <cell r="M9">
            <v>-71</v>
          </cell>
          <cell r="N9">
            <v>-59</v>
          </cell>
          <cell r="O9">
            <v>0.20338983050847459</v>
          </cell>
          <cell r="Q9">
            <v>0</v>
          </cell>
          <cell r="R9">
            <v>0</v>
          </cell>
          <cell r="S9">
            <v>0</v>
          </cell>
          <cell r="T9">
            <v>0</v>
          </cell>
          <cell r="U9">
            <v>0</v>
          </cell>
        </row>
        <row r="10">
          <cell r="A10" t="str">
            <v>Other exp, excl depriciations</v>
          </cell>
          <cell r="B10" t="str">
            <v>Other exp. excl. depreciations</v>
          </cell>
          <cell r="C10">
            <v>-24</v>
          </cell>
          <cell r="D10">
            <v>-23</v>
          </cell>
          <cell r="E10">
            <v>-27</v>
          </cell>
          <cell r="F10">
            <v>-24</v>
          </cell>
          <cell r="G10">
            <v>-28</v>
          </cell>
          <cell r="H10">
            <v>-24</v>
          </cell>
          <cell r="K10">
            <v>4.3478260869565216E-2</v>
          </cell>
          <cell r="L10">
            <v>-0.14285714285714285</v>
          </cell>
          <cell r="M10">
            <v>-47</v>
          </cell>
          <cell r="N10">
            <v>-52</v>
          </cell>
          <cell r="O10">
            <v>-9.6153846153846159E-2</v>
          </cell>
          <cell r="Q10">
            <v>0</v>
          </cell>
          <cell r="R10">
            <v>0</v>
          </cell>
          <cell r="S10">
            <v>0</v>
          </cell>
          <cell r="T10">
            <v>0</v>
          </cell>
          <cell r="U10">
            <v>0</v>
          </cell>
        </row>
        <row r="11">
          <cell r="A11" t="str">
            <v>Total expenses incl. allocations</v>
          </cell>
          <cell r="B11" t="str">
            <v>Total expenses incl. allocations</v>
          </cell>
          <cell r="C11">
            <v>-60</v>
          </cell>
          <cell r="D11">
            <v>-58</v>
          </cell>
          <cell r="E11">
            <v>-60</v>
          </cell>
          <cell r="F11">
            <v>-52</v>
          </cell>
          <cell r="G11">
            <v>-56</v>
          </cell>
          <cell r="H11">
            <v>-55</v>
          </cell>
          <cell r="K11">
            <v>3.4482758620689655E-2</v>
          </cell>
          <cell r="L11">
            <v>7.1428571428571425E-2</v>
          </cell>
          <cell r="M11">
            <v>-118</v>
          </cell>
          <cell r="N11">
            <v>-111</v>
          </cell>
          <cell r="O11">
            <v>6.3063063063063057E-2</v>
          </cell>
          <cell r="Q11">
            <v>0</v>
          </cell>
          <cell r="R11">
            <v>0</v>
          </cell>
          <cell r="S11">
            <v>0</v>
          </cell>
          <cell r="T11">
            <v>0</v>
          </cell>
          <cell r="U11">
            <v>0</v>
          </cell>
        </row>
        <row r="12">
          <cell r="A12" t="str">
            <v>Profit before loan losses</v>
          </cell>
          <cell r="B12" t="str">
            <v>Profit before loan losses</v>
          </cell>
          <cell r="C12">
            <v>139</v>
          </cell>
          <cell r="D12">
            <v>119</v>
          </cell>
          <cell r="E12">
            <v>121</v>
          </cell>
          <cell r="F12">
            <v>87</v>
          </cell>
          <cell r="G12">
            <v>85</v>
          </cell>
          <cell r="H12">
            <v>81</v>
          </cell>
          <cell r="K12">
            <v>0.16806722689075632</v>
          </cell>
          <cell r="L12">
            <v>0.63529411764705879</v>
          </cell>
          <cell r="M12">
            <v>258</v>
          </cell>
          <cell r="N12">
            <v>166</v>
          </cell>
          <cell r="O12">
            <v>0.55421686746987953</v>
          </cell>
          <cell r="Q12">
            <v>0</v>
          </cell>
          <cell r="R12">
            <v>0</v>
          </cell>
          <cell r="S12">
            <v>0</v>
          </cell>
          <cell r="T12">
            <v>0</v>
          </cell>
          <cell r="U12">
            <v>0</v>
          </cell>
        </row>
        <row r="13">
          <cell r="A13" t="str">
            <v>Net loan losses</v>
          </cell>
          <cell r="B13" t="str">
            <v>Net loan losses</v>
          </cell>
          <cell r="C13">
            <v>0</v>
          </cell>
          <cell r="D13">
            <v>0</v>
          </cell>
          <cell r="E13">
            <v>0</v>
          </cell>
          <cell r="F13">
            <v>0</v>
          </cell>
          <cell r="G13">
            <v>0</v>
          </cell>
          <cell r="H13">
            <v>0</v>
          </cell>
          <cell r="K13"/>
          <cell r="L13"/>
          <cell r="M13">
            <v>0</v>
          </cell>
          <cell r="N13">
            <v>0</v>
          </cell>
          <cell r="O13"/>
          <cell r="Q13" t="e">
            <v>#DIV/0!</v>
          </cell>
          <cell r="R13" t="e">
            <v>#DIV/0!</v>
          </cell>
          <cell r="S13" t="e">
            <v>#VALUE!</v>
          </cell>
          <cell r="T13">
            <v>0</v>
          </cell>
          <cell r="U13">
            <v>0</v>
          </cell>
        </row>
        <row r="14">
          <cell r="A14" t="str">
            <v>Operating profit</v>
          </cell>
          <cell r="B14" t="str">
            <v>Operating profit</v>
          </cell>
          <cell r="C14">
            <v>139</v>
          </cell>
          <cell r="D14">
            <v>119</v>
          </cell>
          <cell r="E14">
            <v>121</v>
          </cell>
          <cell r="F14">
            <v>87</v>
          </cell>
          <cell r="G14">
            <v>85</v>
          </cell>
          <cell r="H14">
            <v>81</v>
          </cell>
          <cell r="K14">
            <v>0.16806722689075632</v>
          </cell>
          <cell r="L14">
            <v>0.63529411764705879</v>
          </cell>
          <cell r="M14">
            <v>258</v>
          </cell>
          <cell r="N14">
            <v>166</v>
          </cell>
          <cell r="O14">
            <v>0.55421686746987953</v>
          </cell>
          <cell r="Q14">
            <v>0</v>
          </cell>
          <cell r="R14">
            <v>0</v>
          </cell>
          <cell r="S14">
            <v>0</v>
          </cell>
          <cell r="T14">
            <v>0</v>
          </cell>
          <cell r="U14">
            <v>0</v>
          </cell>
        </row>
        <row r="15">
          <cell r="A15" t="str">
            <v>Cost/income ratio, %</v>
          </cell>
          <cell r="B15" t="str">
            <v>Cost/income ratio, %</v>
          </cell>
          <cell r="C15">
            <v>30</v>
          </cell>
          <cell r="D15">
            <v>33</v>
          </cell>
          <cell r="E15">
            <v>33</v>
          </cell>
          <cell r="F15">
            <v>38</v>
          </cell>
          <cell r="G15">
            <v>40</v>
          </cell>
          <cell r="H15">
            <v>40</v>
          </cell>
          <cell r="M15">
            <v>31.382978723404253</v>
          </cell>
          <cell r="N15">
            <v>40.072202166064983</v>
          </cell>
          <cell r="Q15">
            <v>-9.0909090909090912E-2</v>
          </cell>
          <cell r="R15">
            <v>-0.25</v>
          </cell>
          <cell r="S15" t="e">
            <v>#DIV/0!</v>
          </cell>
        </row>
        <row r="16">
          <cell r="A16" t="str">
            <v>Income, spread (basis points)</v>
          </cell>
          <cell r="B16" t="str">
            <v>Income, spread (basis points)</v>
          </cell>
          <cell r="C16">
            <v>41</v>
          </cell>
          <cell r="D16">
            <v>39</v>
          </cell>
          <cell r="E16">
            <v>43</v>
          </cell>
          <cell r="F16">
            <v>34</v>
          </cell>
          <cell r="G16">
            <v>36</v>
          </cell>
          <cell r="H16">
            <v>36</v>
          </cell>
          <cell r="K16">
            <v>5.128205128205128E-2</v>
          </cell>
          <cell r="L16">
            <v>0.1388888888888889</v>
          </cell>
          <cell r="M16">
            <v>40</v>
          </cell>
          <cell r="N16">
            <v>36</v>
          </cell>
          <cell r="O16">
            <v>0.1111111111111111</v>
          </cell>
          <cell r="Q16">
            <v>0</v>
          </cell>
          <cell r="R16">
            <v>0</v>
          </cell>
          <cell r="S16">
            <v>0</v>
          </cell>
        </row>
        <row r="17">
          <cell r="A17" t="str">
            <v>Economic capital (EC)</v>
          </cell>
          <cell r="B17" t="str">
            <v>Economic capital (EC)</v>
          </cell>
          <cell r="C17">
            <v>106</v>
          </cell>
          <cell r="D17">
            <v>110</v>
          </cell>
          <cell r="E17">
            <v>97</v>
          </cell>
          <cell r="F17">
            <v>116</v>
          </cell>
          <cell r="G17">
            <v>106</v>
          </cell>
          <cell r="H17">
            <v>98</v>
          </cell>
          <cell r="K17">
            <v>-3.6363636363636362E-2</v>
          </cell>
          <cell r="L17">
            <v>0</v>
          </cell>
          <cell r="M17">
            <v>106</v>
          </cell>
          <cell r="N17">
            <v>106</v>
          </cell>
          <cell r="O17">
            <v>0</v>
          </cell>
          <cell r="Q17">
            <v>0</v>
          </cell>
          <cell r="R17">
            <v>0</v>
          </cell>
          <cell r="S17" t="e">
            <v>#DIV/0!</v>
          </cell>
          <cell r="T17">
            <v>0</v>
          </cell>
          <cell r="U17">
            <v>0</v>
          </cell>
        </row>
        <row r="18">
          <cell r="A18" t="str">
            <v>Risk-weighted assets (RWA)</v>
          </cell>
          <cell r="B18" t="str">
            <v>Risk exposure amount (REA)</v>
          </cell>
          <cell r="C18">
            <v>501</v>
          </cell>
          <cell r="D18">
            <v>452</v>
          </cell>
          <cell r="E18">
            <v>319</v>
          </cell>
          <cell r="F18">
            <v>309</v>
          </cell>
          <cell r="G18">
            <v>303</v>
          </cell>
          <cell r="H18">
            <v>297</v>
          </cell>
          <cell r="K18">
            <v>0.1084070796460177</v>
          </cell>
          <cell r="L18">
            <v>0.65346534653465349</v>
          </cell>
          <cell r="M18">
            <v>501</v>
          </cell>
          <cell r="N18">
            <v>303</v>
          </cell>
          <cell r="O18">
            <v>0.65346534653465349</v>
          </cell>
          <cell r="Q18">
            <v>0</v>
          </cell>
          <cell r="R18">
            <v>0</v>
          </cell>
          <cell r="S18">
            <v>0</v>
          </cell>
          <cell r="T18">
            <v>0</v>
          </cell>
          <cell r="U18">
            <v>0</v>
          </cell>
        </row>
        <row r="19">
          <cell r="A19" t="str">
            <v>AuM, EURbn</v>
          </cell>
          <cell r="B19" t="str">
            <v>AuM, EURbn</v>
          </cell>
          <cell r="C19">
            <v>190.6</v>
          </cell>
          <cell r="D19">
            <v>194.1</v>
          </cell>
          <cell r="E19">
            <v>173.9</v>
          </cell>
          <cell r="F19">
            <v>166.3</v>
          </cell>
          <cell r="G19">
            <v>159.80000000000001</v>
          </cell>
          <cell r="H19">
            <v>152.80000000000001</v>
          </cell>
          <cell r="K19">
            <v>-1.8031942297784646E-2</v>
          </cell>
          <cell r="L19">
            <v>0.192740926157697</v>
          </cell>
          <cell r="M19">
            <v>190.6</v>
          </cell>
          <cell r="N19">
            <v>159.80000000000001</v>
          </cell>
          <cell r="O19">
            <v>0.192740926157697</v>
          </cell>
          <cell r="Q19">
            <v>0</v>
          </cell>
          <cell r="R19">
            <v>0</v>
          </cell>
          <cell r="S19">
            <v>0</v>
          </cell>
          <cell r="T19">
            <v>0</v>
          </cell>
          <cell r="U19">
            <v>0</v>
          </cell>
        </row>
        <row r="20">
          <cell r="A20" t="str">
            <v>Number of employees (FTEs)</v>
          </cell>
          <cell r="B20" t="str">
            <v>Number of employees (FTEs)</v>
          </cell>
          <cell r="C20">
            <v>590</v>
          </cell>
          <cell r="D20">
            <v>600</v>
          </cell>
          <cell r="E20">
            <v>592</v>
          </cell>
          <cell r="F20">
            <v>588</v>
          </cell>
          <cell r="G20">
            <v>581</v>
          </cell>
          <cell r="H20">
            <v>572</v>
          </cell>
          <cell r="K20">
            <v>-1.6666666666666666E-2</v>
          </cell>
          <cell r="L20">
            <v>1.549053356282272E-2</v>
          </cell>
          <cell r="M20">
            <v>590</v>
          </cell>
          <cell r="N20">
            <v>581</v>
          </cell>
          <cell r="O20">
            <v>1.549053356282272E-2</v>
          </cell>
          <cell r="Q20">
            <v>0</v>
          </cell>
          <cell r="R20">
            <v>0</v>
          </cell>
          <cell r="S20">
            <v>0</v>
          </cell>
          <cell r="T20">
            <v>0</v>
          </cell>
          <cell r="U20">
            <v>0</v>
          </cell>
        </row>
        <row r="21">
          <cell r="B21" t="str">
            <v>Historical numbers have been restated following changes in the allocation principles and segment reporting</v>
          </cell>
        </row>
        <row r="24">
          <cell r="B24" t="str">
            <v>Check IS</v>
          </cell>
          <cell r="C24">
            <v>0</v>
          </cell>
          <cell r="D24">
            <v>0</v>
          </cell>
          <cell r="E24">
            <v>0</v>
          </cell>
          <cell r="F24">
            <v>0</v>
          </cell>
          <cell r="G24">
            <v>0</v>
          </cell>
          <cell r="H24">
            <v>0</v>
          </cell>
          <cell r="I24">
            <v>0</v>
          </cell>
          <cell r="J24">
            <v>0</v>
          </cell>
          <cell r="M24">
            <v>0</v>
          </cell>
          <cell r="N24">
            <v>0</v>
          </cell>
        </row>
        <row r="50">
          <cell r="B50" t="str">
            <v>Previous figures</v>
          </cell>
          <cell r="T50" t="str">
            <v>Change vs last Inteim report</v>
          </cell>
        </row>
        <row r="51">
          <cell r="B51" t="str">
            <v>EURm</v>
          </cell>
          <cell r="C51" t="str">
            <v>Q115</v>
          </cell>
          <cell r="D51" t="str">
            <v>Q414</v>
          </cell>
          <cell r="E51" t="str">
            <v>Q314</v>
          </cell>
          <cell r="F51" t="str">
            <v>Q214</v>
          </cell>
          <cell r="G51" t="str">
            <v>Q114</v>
          </cell>
          <cell r="H51" t="str">
            <v>Q413</v>
          </cell>
          <cell r="I51" t="str">
            <v>Q313</v>
          </cell>
          <cell r="J51" t="str">
            <v>Q213</v>
          </cell>
          <cell r="T51" t="str">
            <v>EURm</v>
          </cell>
          <cell r="V51" t="str">
            <v>Q115</v>
          </cell>
          <cell r="W51" t="str">
            <v>Q414</v>
          </cell>
          <cell r="X51" t="str">
            <v>Q314</v>
          </cell>
          <cell r="Y51" t="str">
            <v>Q214</v>
          </cell>
          <cell r="Z51" t="str">
            <v>Q114</v>
          </cell>
        </row>
        <row r="52">
          <cell r="B52" t="str">
            <v>Net interest income</v>
          </cell>
          <cell r="C52">
            <v>0</v>
          </cell>
          <cell r="D52">
            <v>0</v>
          </cell>
          <cell r="E52">
            <v>0</v>
          </cell>
          <cell r="F52">
            <v>0</v>
          </cell>
          <cell r="G52">
            <v>0</v>
          </cell>
          <cell r="T52" t="str">
            <v>Net interest income</v>
          </cell>
          <cell r="V52">
            <v>0</v>
          </cell>
          <cell r="W52">
            <v>0</v>
          </cell>
          <cell r="X52">
            <v>0</v>
          </cell>
          <cell r="Y52">
            <v>0</v>
          </cell>
          <cell r="Z52">
            <v>0</v>
          </cell>
        </row>
        <row r="53">
          <cell r="B53" t="str">
            <v>Net fee and commission income</v>
          </cell>
          <cell r="C53">
            <v>174</v>
          </cell>
          <cell r="D53">
            <v>187</v>
          </cell>
          <cell r="E53">
            <v>145</v>
          </cell>
          <cell r="F53">
            <v>149</v>
          </cell>
          <cell r="G53">
            <v>139</v>
          </cell>
          <cell r="T53" t="str">
            <v>Net fee and commission income</v>
          </cell>
          <cell r="V53">
            <v>0</v>
          </cell>
          <cell r="W53">
            <v>-7</v>
          </cell>
          <cell r="X53">
            <v>-8</v>
          </cell>
          <cell r="Y53">
            <v>-8</v>
          </cell>
          <cell r="Z53">
            <v>-7</v>
          </cell>
        </row>
      </sheetData>
      <sheetData sheetId="24">
        <row r="1">
          <cell r="A1" t="str">
            <v>Group</v>
          </cell>
          <cell r="B1">
            <v>2</v>
          </cell>
          <cell r="C1">
            <v>3</v>
          </cell>
          <cell r="D1">
            <v>4</v>
          </cell>
          <cell r="E1">
            <v>5</v>
          </cell>
          <cell r="F1">
            <v>6</v>
          </cell>
          <cell r="G1">
            <v>7</v>
          </cell>
          <cell r="H1">
            <v>8</v>
          </cell>
          <cell r="I1">
            <v>9</v>
          </cell>
          <cell r="J1">
            <v>10</v>
          </cell>
          <cell r="K1">
            <v>11</v>
          </cell>
          <cell r="L1">
            <v>12</v>
          </cell>
          <cell r="M1">
            <v>13</v>
          </cell>
          <cell r="N1">
            <v>14</v>
          </cell>
        </row>
        <row r="2">
          <cell r="B2" t="str">
            <v>Assets under Management (AuM), volumes and net inflow</v>
          </cell>
          <cell r="S2" t="str">
            <v xml:space="preserve">WM fil </v>
          </cell>
        </row>
        <row r="3">
          <cell r="A3" t="str">
            <v>HeadingQGroup</v>
          </cell>
          <cell r="J3" t="str">
            <v>Q1</v>
          </cell>
          <cell r="K3" t="str">
            <v>Q4</v>
          </cell>
          <cell r="L3" t="str">
            <v>Q3</v>
          </cell>
          <cell r="M3" t="str">
            <v>Q215</v>
          </cell>
          <cell r="N3" t="e">
            <v>#VALUE!</v>
          </cell>
        </row>
        <row r="4">
          <cell r="A4" t="str">
            <v>HeadingFYxxxxGroup</v>
          </cell>
          <cell r="B4" t="str">
            <v>EURbn</v>
          </cell>
          <cell r="D4" t="str">
            <v>Q215</v>
          </cell>
          <cell r="E4" t="str">
            <v>Q215 Net inflow</v>
          </cell>
          <cell r="F4" t="str">
            <v>Q115</v>
          </cell>
          <cell r="G4" t="str">
            <v>Q414</v>
          </cell>
          <cell r="H4" t="str">
            <v>Q314</v>
          </cell>
          <cell r="I4" t="str">
            <v>Q214</v>
          </cell>
          <cell r="J4" t="str">
            <v>2013</v>
          </cell>
          <cell r="K4" t="str">
            <v>2013</v>
          </cell>
          <cell r="L4" t="str">
            <v>2013</v>
          </cell>
          <cell r="M4" t="str">
            <v>Net inflow</v>
          </cell>
          <cell r="S4" t="str">
            <v>Q414</v>
          </cell>
          <cell r="T4" t="str">
            <v>Q4 14 Net inflow</v>
          </cell>
          <cell r="U4" t="str">
            <v>Q3 14</v>
          </cell>
          <cell r="V4" t="str">
            <v>Q2 14</v>
          </cell>
          <cell r="W4" t="str">
            <v>Q1 14</v>
          </cell>
          <cell r="X4" t="str">
            <v>Q4 13</v>
          </cell>
          <cell r="Y4" t="str">
            <v>2013</v>
          </cell>
          <cell r="Z4" t="str">
            <v>2013</v>
          </cell>
        </row>
        <row r="5">
          <cell r="A5" t="str">
            <v>Nordic Retail funds</v>
          </cell>
          <cell r="B5" t="str">
            <v>Nordic Retail funds</v>
          </cell>
          <cell r="D5">
            <v>53.9</v>
          </cell>
          <cell r="E5">
            <v>0.6</v>
          </cell>
          <cell r="F5">
            <v>54.9</v>
          </cell>
          <cell r="G5">
            <v>48.1</v>
          </cell>
          <cell r="H5">
            <v>46.3</v>
          </cell>
          <cell r="I5">
            <v>44.9</v>
          </cell>
          <cell r="J5">
            <v>41.7</v>
          </cell>
          <cell r="K5">
            <v>41.2</v>
          </cell>
          <cell r="AA5">
            <v>53.9</v>
          </cell>
          <cell r="AB5">
            <v>0.6</v>
          </cell>
          <cell r="AC5">
            <v>54.9</v>
          </cell>
          <cell r="AD5">
            <v>48.1</v>
          </cell>
          <cell r="AE5">
            <v>46.3</v>
          </cell>
          <cell r="AF5">
            <v>44.9</v>
          </cell>
          <cell r="AG5">
            <v>41.7</v>
          </cell>
          <cell r="AH5">
            <v>41.2</v>
          </cell>
          <cell r="AI5">
            <v>-53.9</v>
          </cell>
          <cell r="AJ5">
            <v>-0.6</v>
          </cell>
          <cell r="AK5">
            <v>-54.9</v>
          </cell>
          <cell r="AL5">
            <v>-48.1</v>
          </cell>
        </row>
        <row r="6">
          <cell r="A6" t="str">
            <v>Private Banking</v>
          </cell>
          <cell r="B6" t="str">
            <v>Private Banking</v>
          </cell>
          <cell r="D6">
            <v>92.5</v>
          </cell>
          <cell r="E6">
            <v>1.2</v>
          </cell>
          <cell r="F6">
            <v>92.9</v>
          </cell>
          <cell r="G6">
            <v>84.4</v>
          </cell>
          <cell r="H6">
            <v>82</v>
          </cell>
          <cell r="I6">
            <v>81.2</v>
          </cell>
          <cell r="J6">
            <v>77.3</v>
          </cell>
          <cell r="K6">
            <v>74.900000000000006</v>
          </cell>
          <cell r="AA6">
            <v>92.5</v>
          </cell>
          <cell r="AB6">
            <v>1.2</v>
          </cell>
          <cell r="AC6">
            <v>92.9</v>
          </cell>
          <cell r="AD6">
            <v>84.4</v>
          </cell>
          <cell r="AE6">
            <v>82</v>
          </cell>
          <cell r="AF6">
            <v>81.2</v>
          </cell>
          <cell r="AG6">
            <v>77.3</v>
          </cell>
          <cell r="AH6">
            <v>74.900000000000006</v>
          </cell>
          <cell r="AI6">
            <v>-92.5</v>
          </cell>
          <cell r="AJ6">
            <v>-1.2</v>
          </cell>
          <cell r="AK6">
            <v>-92.9</v>
          </cell>
          <cell r="AL6">
            <v>-84.4</v>
          </cell>
        </row>
        <row r="7">
          <cell r="A7" t="str">
            <v>Institutional sales</v>
          </cell>
          <cell r="B7" t="str">
            <v>Institutional sales</v>
          </cell>
          <cell r="D7">
            <v>73.099999999999994</v>
          </cell>
          <cell r="E7">
            <v>0.9</v>
          </cell>
          <cell r="F7">
            <v>74.3</v>
          </cell>
          <cell r="G7">
            <v>66.8</v>
          </cell>
          <cell r="H7">
            <v>63.5</v>
          </cell>
          <cell r="I7">
            <v>61</v>
          </cell>
          <cell r="J7">
            <v>54.4</v>
          </cell>
          <cell r="K7">
            <v>53</v>
          </cell>
          <cell r="AA7">
            <v>73.099999999999994</v>
          </cell>
          <cell r="AB7">
            <v>0.9</v>
          </cell>
          <cell r="AC7">
            <v>74.3</v>
          </cell>
          <cell r="AD7">
            <v>66.8</v>
          </cell>
          <cell r="AE7">
            <v>63.5</v>
          </cell>
          <cell r="AF7">
            <v>61</v>
          </cell>
          <cell r="AG7">
            <v>54.4</v>
          </cell>
          <cell r="AH7">
            <v>53</v>
          </cell>
          <cell r="AI7">
            <v>-73.099999999999994</v>
          </cell>
          <cell r="AJ7">
            <v>-0.9</v>
          </cell>
          <cell r="AK7">
            <v>-74.3</v>
          </cell>
          <cell r="AL7">
            <v>-66.8</v>
          </cell>
        </row>
        <row r="8">
          <cell r="A8" t="str">
            <v>Life &amp; Pensions</v>
          </cell>
          <cell r="B8" t="str">
            <v>Life &amp; Pensions</v>
          </cell>
          <cell r="D8">
            <v>66.599999999999994</v>
          </cell>
          <cell r="E8">
            <v>0.4</v>
          </cell>
          <cell r="F8">
            <v>67.900000000000006</v>
          </cell>
          <cell r="G8">
            <v>62.9</v>
          </cell>
          <cell r="H8">
            <v>62.7</v>
          </cell>
          <cell r="I8">
            <v>61.2</v>
          </cell>
          <cell r="J8">
            <v>58.7</v>
          </cell>
          <cell r="K8">
            <v>57.7</v>
          </cell>
          <cell r="AA8">
            <v>66.599999999999994</v>
          </cell>
          <cell r="AB8">
            <v>0.4</v>
          </cell>
          <cell r="AC8">
            <v>67.900000000000006</v>
          </cell>
          <cell r="AD8">
            <v>62.9</v>
          </cell>
          <cell r="AE8">
            <v>62.7</v>
          </cell>
          <cell r="AF8">
            <v>61.2</v>
          </cell>
          <cell r="AG8">
            <v>58.7</v>
          </cell>
          <cell r="AH8">
            <v>57.7</v>
          </cell>
          <cell r="AI8">
            <v>-66.599999999999994</v>
          </cell>
          <cell r="AJ8">
            <v>-0.4</v>
          </cell>
          <cell r="AK8">
            <v>-67.900000000000006</v>
          </cell>
          <cell r="AL8">
            <v>-62.9</v>
          </cell>
        </row>
        <row r="9">
          <cell r="A9" t="str">
            <v>Total operations</v>
          </cell>
          <cell r="B9" t="str">
            <v>Total</v>
          </cell>
          <cell r="D9">
            <v>286.10000000000002</v>
          </cell>
          <cell r="E9">
            <v>3.1</v>
          </cell>
          <cell r="F9">
            <v>290</v>
          </cell>
          <cell r="G9">
            <v>262.2</v>
          </cell>
          <cell r="H9">
            <v>254.5</v>
          </cell>
          <cell r="I9">
            <v>248.3</v>
          </cell>
          <cell r="J9">
            <v>232.1</v>
          </cell>
          <cell r="K9">
            <v>226.8</v>
          </cell>
          <cell r="AA9">
            <v>286.10000000000002</v>
          </cell>
          <cell r="AB9">
            <v>3.1</v>
          </cell>
          <cell r="AC9">
            <v>290</v>
          </cell>
          <cell r="AD9">
            <v>262.2</v>
          </cell>
          <cell r="AE9">
            <v>254.5</v>
          </cell>
          <cell r="AF9">
            <v>248.3</v>
          </cell>
          <cell r="AG9">
            <v>232.1</v>
          </cell>
          <cell r="AH9">
            <v>226.8</v>
          </cell>
          <cell r="AI9">
            <v>-286.10000000000002</v>
          </cell>
          <cell r="AJ9">
            <v>-3.1</v>
          </cell>
          <cell r="AK9">
            <v>-290</v>
          </cell>
          <cell r="AL9">
            <v>-262.2</v>
          </cell>
        </row>
        <row r="13">
          <cell r="B13" t="str">
            <v>Check IS</v>
          </cell>
          <cell r="D13">
            <v>0</v>
          </cell>
          <cell r="E13">
            <v>0</v>
          </cell>
          <cell r="F13">
            <v>0</v>
          </cell>
          <cell r="G13">
            <v>0</v>
          </cell>
          <cell r="H13">
            <v>0</v>
          </cell>
          <cell r="I13">
            <v>0</v>
          </cell>
          <cell r="J13" t="e">
            <v>#REF!</v>
          </cell>
          <cell r="M13" t="e">
            <v>#REF!</v>
          </cell>
          <cell r="N13" t="e">
            <v>#REF!</v>
          </cell>
        </row>
        <row r="42">
          <cell r="J42">
            <v>-1.2999999999999972</v>
          </cell>
          <cell r="K42">
            <v>41.2</v>
          </cell>
          <cell r="L42">
            <v>0</v>
          </cell>
        </row>
        <row r="43">
          <cell r="J43">
            <v>77.3</v>
          </cell>
          <cell r="K43">
            <v>74.900000000000006</v>
          </cell>
          <cell r="L43">
            <v>0</v>
          </cell>
        </row>
        <row r="44">
          <cell r="J44">
            <v>54.4</v>
          </cell>
          <cell r="K44">
            <v>53</v>
          </cell>
          <cell r="L44">
            <v>0</v>
          </cell>
        </row>
        <row r="45">
          <cell r="J45">
            <v>58.7</v>
          </cell>
          <cell r="K45">
            <v>57.7</v>
          </cell>
          <cell r="L45">
            <v>0</v>
          </cell>
        </row>
        <row r="46">
          <cell r="J46" t="e">
            <v>#REF!</v>
          </cell>
          <cell r="K46" t="e">
            <v>#REF!</v>
          </cell>
          <cell r="L46" t="e">
            <v>#REF!</v>
          </cell>
        </row>
      </sheetData>
      <sheetData sheetId="25">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17</v>
          </cell>
        </row>
        <row r="2">
          <cell r="B2" t="str">
            <v>Life &amp; Pensions</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row>
        <row r="4">
          <cell r="A4" t="str">
            <v>Net interest income</v>
          </cell>
          <cell r="B4" t="str">
            <v>Net interest income</v>
          </cell>
          <cell r="C4">
            <v>0</v>
          </cell>
          <cell r="D4">
            <v>0</v>
          </cell>
          <cell r="E4">
            <v>0</v>
          </cell>
          <cell r="F4">
            <v>0</v>
          </cell>
          <cell r="G4">
            <v>0</v>
          </cell>
          <cell r="H4">
            <v>0</v>
          </cell>
          <cell r="K4"/>
          <cell r="L4"/>
          <cell r="M4">
            <v>0</v>
          </cell>
          <cell r="N4">
            <v>0</v>
          </cell>
          <cell r="O4"/>
        </row>
        <row r="5">
          <cell r="A5" t="str">
            <v>Net fee and commission income</v>
          </cell>
          <cell r="B5" t="str">
            <v>Net fee and commission income</v>
          </cell>
          <cell r="C5">
            <v>87</v>
          </cell>
          <cell r="D5">
            <v>79</v>
          </cell>
          <cell r="E5">
            <v>74</v>
          </cell>
          <cell r="F5">
            <v>51</v>
          </cell>
          <cell r="G5">
            <v>77</v>
          </cell>
          <cell r="H5">
            <v>71</v>
          </cell>
          <cell r="K5">
            <v>0.10126582278481013</v>
          </cell>
          <cell r="L5">
            <v>0.12987012987012986</v>
          </cell>
          <cell r="M5">
            <v>166</v>
          </cell>
          <cell r="N5">
            <v>148</v>
          </cell>
          <cell r="O5">
            <v>0.12162162162162163</v>
          </cell>
        </row>
        <row r="6">
          <cell r="A6" t="str">
            <v>Net result from items at fair value</v>
          </cell>
          <cell r="B6" t="str">
            <v>Net result from items at fair value</v>
          </cell>
          <cell r="C6">
            <v>61</v>
          </cell>
          <cell r="D6">
            <v>55</v>
          </cell>
          <cell r="E6">
            <v>94</v>
          </cell>
          <cell r="F6">
            <v>68</v>
          </cell>
          <cell r="G6">
            <v>53</v>
          </cell>
          <cell r="H6">
            <v>46</v>
          </cell>
          <cell r="K6">
            <v>0.10909090909090909</v>
          </cell>
          <cell r="L6">
            <v>0.15094339622641509</v>
          </cell>
          <cell r="M6">
            <v>116</v>
          </cell>
          <cell r="N6">
            <v>99</v>
          </cell>
          <cell r="O6">
            <v>0.17171717171717171</v>
          </cell>
        </row>
        <row r="7">
          <cell r="A7" t="str">
            <v>Equity method &amp; other income</v>
          </cell>
          <cell r="B7" t="str">
            <v>Equity method &amp; other income</v>
          </cell>
          <cell r="C7">
            <v>5</v>
          </cell>
          <cell r="D7">
            <v>4</v>
          </cell>
          <cell r="E7">
            <v>5</v>
          </cell>
          <cell r="F7">
            <v>4</v>
          </cell>
          <cell r="G7">
            <v>5</v>
          </cell>
          <cell r="H7">
            <v>5</v>
          </cell>
          <cell r="K7">
            <v>0.25</v>
          </cell>
          <cell r="L7">
            <v>0</v>
          </cell>
          <cell r="M7">
            <v>9</v>
          </cell>
          <cell r="N7">
            <v>10</v>
          </cell>
          <cell r="O7">
            <v>-0.1</v>
          </cell>
        </row>
        <row r="8">
          <cell r="A8" t="str">
            <v>Total income incl. allocations</v>
          </cell>
          <cell r="B8" t="str">
            <v>Total income incl. allocations</v>
          </cell>
          <cell r="C8">
            <v>153</v>
          </cell>
          <cell r="D8">
            <v>138</v>
          </cell>
          <cell r="E8">
            <v>173</v>
          </cell>
          <cell r="F8">
            <v>123</v>
          </cell>
          <cell r="G8">
            <v>135</v>
          </cell>
          <cell r="H8">
            <v>122</v>
          </cell>
          <cell r="K8">
            <v>0.10869565217391304</v>
          </cell>
          <cell r="L8">
            <v>0.13333333333333333</v>
          </cell>
          <cell r="M8">
            <v>291</v>
          </cell>
          <cell r="N8">
            <v>257</v>
          </cell>
          <cell r="O8">
            <v>0.13229571984435798</v>
          </cell>
        </row>
        <row r="9">
          <cell r="A9" t="str">
            <v>Staff costs</v>
          </cell>
          <cell r="B9" t="str">
            <v>Staff costs</v>
          </cell>
          <cell r="C9">
            <v>-25</v>
          </cell>
          <cell r="D9">
            <v>-30</v>
          </cell>
          <cell r="E9">
            <v>-34</v>
          </cell>
          <cell r="F9">
            <v>-29</v>
          </cell>
          <cell r="G9">
            <v>-29</v>
          </cell>
          <cell r="H9">
            <v>-29</v>
          </cell>
          <cell r="K9">
            <v>-0.16666666666666666</v>
          </cell>
          <cell r="L9">
            <v>-0.13793103448275862</v>
          </cell>
          <cell r="M9">
            <v>-55</v>
          </cell>
          <cell r="N9">
            <v>-58</v>
          </cell>
          <cell r="O9">
            <v>-5.1724137931034482E-2</v>
          </cell>
        </row>
        <row r="10">
          <cell r="A10" t="str">
            <v>Other exp, excl depriciations</v>
          </cell>
          <cell r="B10" t="str">
            <v>Other exp. excl. depreciations</v>
          </cell>
          <cell r="C10">
            <v>-24</v>
          </cell>
          <cell r="D10">
            <v>-19</v>
          </cell>
          <cell r="E10">
            <v>-17</v>
          </cell>
          <cell r="F10">
            <v>-21</v>
          </cell>
          <cell r="G10">
            <v>-22</v>
          </cell>
          <cell r="H10">
            <v>-23</v>
          </cell>
          <cell r="K10">
            <v>0.26315789473684209</v>
          </cell>
          <cell r="L10">
            <v>9.0909090909090912E-2</v>
          </cell>
          <cell r="M10">
            <v>-43</v>
          </cell>
          <cell r="N10">
            <v>-45</v>
          </cell>
          <cell r="O10">
            <v>-4.4444444444444446E-2</v>
          </cell>
        </row>
        <row r="11">
          <cell r="A11" t="str">
            <v>Total expenses incl. allocations</v>
          </cell>
          <cell r="B11" t="str">
            <v>Total expenses incl. allocations</v>
          </cell>
          <cell r="C11">
            <v>-50</v>
          </cell>
          <cell r="D11">
            <v>-49</v>
          </cell>
          <cell r="E11">
            <v>-51</v>
          </cell>
          <cell r="F11">
            <v>-50</v>
          </cell>
          <cell r="G11">
            <v>-51</v>
          </cell>
          <cell r="H11">
            <v>-52</v>
          </cell>
          <cell r="K11">
            <v>2.0408163265306121E-2</v>
          </cell>
          <cell r="L11">
            <v>-1.9607843137254902E-2</v>
          </cell>
          <cell r="M11">
            <v>-99</v>
          </cell>
          <cell r="N11">
            <v>-103</v>
          </cell>
          <cell r="O11">
            <v>-3.8834951456310676E-2</v>
          </cell>
        </row>
        <row r="12">
          <cell r="A12" t="str">
            <v>Profit before loan losses</v>
          </cell>
          <cell r="B12" t="str">
            <v>Profit before loan losses</v>
          </cell>
          <cell r="C12">
            <v>103</v>
          </cell>
          <cell r="D12">
            <v>89</v>
          </cell>
          <cell r="E12">
            <v>122</v>
          </cell>
          <cell r="F12">
            <v>73</v>
          </cell>
          <cell r="G12">
            <v>84</v>
          </cell>
          <cell r="H12">
            <v>70</v>
          </cell>
          <cell r="K12">
            <v>0.15730337078651685</v>
          </cell>
          <cell r="L12">
            <v>0.22619047619047619</v>
          </cell>
          <cell r="M12">
            <v>192</v>
          </cell>
          <cell r="N12">
            <v>154</v>
          </cell>
          <cell r="O12">
            <v>0.24675324675324675</v>
          </cell>
        </row>
        <row r="13">
          <cell r="A13" t="str">
            <v>Net loan losses</v>
          </cell>
          <cell r="B13" t="str">
            <v>Net loan losses</v>
          </cell>
          <cell r="C13">
            <v>0</v>
          </cell>
          <cell r="D13">
            <v>0</v>
          </cell>
          <cell r="E13">
            <v>0</v>
          </cell>
          <cell r="F13">
            <v>0</v>
          </cell>
          <cell r="G13">
            <v>0</v>
          </cell>
          <cell r="H13">
            <v>0</v>
          </cell>
          <cell r="K13"/>
          <cell r="L13"/>
          <cell r="M13">
            <v>0</v>
          </cell>
          <cell r="N13">
            <v>0</v>
          </cell>
          <cell r="O13"/>
        </row>
        <row r="14">
          <cell r="A14" t="str">
            <v>Operating profit</v>
          </cell>
          <cell r="B14" t="str">
            <v>Operating profit</v>
          </cell>
          <cell r="C14">
            <v>103</v>
          </cell>
          <cell r="D14">
            <v>89</v>
          </cell>
          <cell r="E14">
            <v>122</v>
          </cell>
          <cell r="F14">
            <v>73</v>
          </cell>
          <cell r="G14">
            <v>84</v>
          </cell>
          <cell r="H14">
            <v>70</v>
          </cell>
          <cell r="K14">
            <v>0.15730337078651685</v>
          </cell>
          <cell r="L14">
            <v>0.22619047619047619</v>
          </cell>
          <cell r="M14">
            <v>192</v>
          </cell>
          <cell r="N14">
            <v>154</v>
          </cell>
          <cell r="O14">
            <v>0.24675324675324675</v>
          </cell>
        </row>
        <row r="15">
          <cell r="A15" t="str">
            <v>Cost/income ratio, %</v>
          </cell>
          <cell r="B15" t="str">
            <v>Cost/income ratio, %</v>
          </cell>
          <cell r="C15">
            <v>33</v>
          </cell>
          <cell r="D15">
            <v>35</v>
          </cell>
          <cell r="E15">
            <v>29</v>
          </cell>
          <cell r="F15">
            <v>40.650406504065039</v>
          </cell>
          <cell r="G15">
            <v>37.777777777777779</v>
          </cell>
          <cell r="H15">
            <v>42.622950819672127</v>
          </cell>
          <cell r="M15">
            <v>34.020618556701031</v>
          </cell>
          <cell r="N15">
            <v>40.077821011673151</v>
          </cell>
        </row>
        <row r="16">
          <cell r="A16" t="str">
            <v>RAROCAR, %</v>
          </cell>
          <cell r="B16" t="str">
            <v>Return on Equity YtD, %</v>
          </cell>
          <cell r="C16">
            <v>19</v>
          </cell>
          <cell r="D16">
            <v>18</v>
          </cell>
          <cell r="E16">
            <v>23</v>
          </cell>
          <cell r="F16">
            <v>13</v>
          </cell>
          <cell r="G16">
            <v>16</v>
          </cell>
          <cell r="H16">
            <v>14</v>
          </cell>
          <cell r="M16">
            <v>19</v>
          </cell>
          <cell r="N16">
            <v>16</v>
          </cell>
        </row>
        <row r="17">
          <cell r="A17" t="str">
            <v>Economic capital (EC)</v>
          </cell>
          <cell r="B17" t="str">
            <v>Equity</v>
          </cell>
          <cell r="C17">
            <v>1674</v>
          </cell>
          <cell r="D17">
            <v>1566</v>
          </cell>
          <cell r="E17">
            <v>1498</v>
          </cell>
          <cell r="F17">
            <v>1674</v>
          </cell>
          <cell r="G17">
            <v>1614</v>
          </cell>
          <cell r="H17">
            <v>1565</v>
          </cell>
          <cell r="K17">
            <v>6.8965517241379309E-2</v>
          </cell>
          <cell r="L17">
            <v>3.717472118959108E-2</v>
          </cell>
          <cell r="M17">
            <v>1674</v>
          </cell>
          <cell r="N17">
            <v>1614</v>
          </cell>
          <cell r="O17">
            <v>3.717472118959108E-2</v>
          </cell>
        </row>
        <row r="18">
          <cell r="A18" t="str">
            <v>AuM, EURbn</v>
          </cell>
          <cell r="B18" t="str">
            <v>AuM, EURbn</v>
          </cell>
          <cell r="C18">
            <v>60.6</v>
          </cell>
          <cell r="D18">
            <v>61.8</v>
          </cell>
          <cell r="E18">
            <v>57.2</v>
          </cell>
          <cell r="F18">
            <v>56.8</v>
          </cell>
          <cell r="G18">
            <v>55.5</v>
          </cell>
          <cell r="H18">
            <v>53.6</v>
          </cell>
          <cell r="K18">
            <v>-1.9417475728155272E-2</v>
          </cell>
          <cell r="L18">
            <v>9.1891891891891911E-2</v>
          </cell>
          <cell r="M18">
            <v>60.6</v>
          </cell>
          <cell r="N18">
            <v>55.5</v>
          </cell>
          <cell r="O18">
            <v>9.1891891891891911E-2</v>
          </cell>
        </row>
        <row r="19">
          <cell r="A19" t="str">
            <v>Premiums</v>
          </cell>
          <cell r="B19" t="str">
            <v>Premiums</v>
          </cell>
          <cell r="C19">
            <v>2079</v>
          </cell>
          <cell r="D19">
            <v>2673</v>
          </cell>
          <cell r="E19">
            <v>2105</v>
          </cell>
          <cell r="F19">
            <v>1614</v>
          </cell>
          <cell r="G19">
            <v>1818</v>
          </cell>
          <cell r="H19">
            <v>2064</v>
          </cell>
          <cell r="K19">
            <v>-0.22222222222222221</v>
          </cell>
          <cell r="L19">
            <v>0.14356435643564355</v>
          </cell>
          <cell r="M19">
            <v>4752</v>
          </cell>
          <cell r="N19">
            <v>3882</v>
          </cell>
          <cell r="O19">
            <v>0.22411128284389489</v>
          </cell>
        </row>
        <row r="20">
          <cell r="A20" t="str">
            <v>REA</v>
          </cell>
          <cell r="B20" t="str">
            <v>Risk exposure amount (REA)</v>
          </cell>
          <cell r="C20">
            <v>1793</v>
          </cell>
          <cell r="D20">
            <v>1794</v>
          </cell>
          <cell r="E20">
            <v>1793.6830455499999</v>
          </cell>
          <cell r="F20">
            <v>1793.6830455499999</v>
          </cell>
          <cell r="G20">
            <v>1793.6830455499999</v>
          </cell>
          <cell r="H20">
            <v>1794.1091994399999</v>
          </cell>
          <cell r="K20">
            <v>-5.5741360089186175E-4</v>
          </cell>
          <cell r="L20">
            <v>-3.8080615842049024E-4</v>
          </cell>
          <cell r="M20">
            <v>1793</v>
          </cell>
          <cell r="N20">
            <v>1793.6830455499999</v>
          </cell>
          <cell r="O20">
            <v>-3.8080615842049024E-4</v>
          </cell>
        </row>
        <row r="21">
          <cell r="A21" t="str">
            <v>Number of employees (FTEs)</v>
          </cell>
          <cell r="B21" t="str">
            <v>Number of employees (FTEs)</v>
          </cell>
          <cell r="C21">
            <v>1080</v>
          </cell>
          <cell r="D21">
            <v>1074</v>
          </cell>
          <cell r="E21">
            <v>1078</v>
          </cell>
          <cell r="F21">
            <v>1097</v>
          </cell>
          <cell r="G21">
            <v>1110</v>
          </cell>
          <cell r="H21">
            <v>1118</v>
          </cell>
          <cell r="K21">
            <v>5.5865921787709499E-3</v>
          </cell>
          <cell r="L21">
            <v>-2.7027027027027029E-2</v>
          </cell>
          <cell r="M21">
            <v>1080</v>
          </cell>
          <cell r="N21">
            <v>1110</v>
          </cell>
          <cell r="O21">
            <v>-2.7027027027027029E-2</v>
          </cell>
        </row>
        <row r="22">
          <cell r="A22" t="str">
            <v>Profit drivers</v>
          </cell>
          <cell r="B22" t="str">
            <v>Profit drivers</v>
          </cell>
        </row>
        <row r="23">
          <cell r="A23" t="str">
            <v>Profit Traditional products</v>
          </cell>
          <cell r="B23" t="str">
            <v>Profit Traditional products</v>
          </cell>
          <cell r="C23">
            <v>24</v>
          </cell>
          <cell r="D23">
            <v>23</v>
          </cell>
          <cell r="E23">
            <v>53</v>
          </cell>
          <cell r="F23">
            <v>29</v>
          </cell>
          <cell r="G23">
            <v>25</v>
          </cell>
          <cell r="H23">
            <v>17</v>
          </cell>
          <cell r="K23">
            <v>4.3478260869565216E-2</v>
          </cell>
          <cell r="L23">
            <v>-0.04</v>
          </cell>
          <cell r="M23">
            <v>47</v>
          </cell>
          <cell r="N23">
            <v>42</v>
          </cell>
          <cell r="O23">
            <v>0.11904761904761904</v>
          </cell>
        </row>
        <row r="24">
          <cell r="A24" t="str">
            <v>Profit Market Return products</v>
          </cell>
          <cell r="B24" t="str">
            <v>Profit Market Return products</v>
          </cell>
          <cell r="C24">
            <v>59</v>
          </cell>
          <cell r="D24">
            <v>42</v>
          </cell>
          <cell r="E24">
            <v>46</v>
          </cell>
          <cell r="F24">
            <v>51</v>
          </cell>
          <cell r="G24">
            <v>42</v>
          </cell>
          <cell r="H24">
            <v>35</v>
          </cell>
          <cell r="K24">
            <v>0.40476190476190477</v>
          </cell>
          <cell r="L24">
            <v>0.40476190476190477</v>
          </cell>
          <cell r="M24">
            <v>101</v>
          </cell>
          <cell r="N24">
            <v>77</v>
          </cell>
          <cell r="O24">
            <v>0.31168831168831168</v>
          </cell>
        </row>
        <row r="25">
          <cell r="A25" t="str">
            <v>Profit Risk products</v>
          </cell>
          <cell r="B25" t="str">
            <v>Profit Risk products</v>
          </cell>
          <cell r="C25">
            <v>18</v>
          </cell>
          <cell r="D25">
            <v>18</v>
          </cell>
          <cell r="E25">
            <v>16</v>
          </cell>
          <cell r="F25">
            <v>16</v>
          </cell>
          <cell r="G25">
            <v>15</v>
          </cell>
          <cell r="H25">
            <v>16</v>
          </cell>
          <cell r="K25">
            <v>0</v>
          </cell>
          <cell r="L25">
            <v>0.2</v>
          </cell>
          <cell r="M25">
            <v>36</v>
          </cell>
          <cell r="N25">
            <v>31</v>
          </cell>
          <cell r="O25">
            <v>0.16129032258064516</v>
          </cell>
        </row>
        <row r="26">
          <cell r="A26" t="str">
            <v>Total product result</v>
          </cell>
          <cell r="B26" t="str">
            <v>Total product result</v>
          </cell>
          <cell r="C26">
            <v>101</v>
          </cell>
          <cell r="D26">
            <v>83</v>
          </cell>
          <cell r="E26">
            <v>115</v>
          </cell>
          <cell r="F26">
            <v>96</v>
          </cell>
          <cell r="G26">
            <v>82</v>
          </cell>
          <cell r="H26">
            <v>68</v>
          </cell>
          <cell r="K26">
            <v>0.21686746987951808</v>
          </cell>
          <cell r="L26">
            <v>0.23170731707317074</v>
          </cell>
          <cell r="M26">
            <v>184</v>
          </cell>
          <cell r="N26">
            <v>150</v>
          </cell>
          <cell r="O26">
            <v>0.22666666666666666</v>
          </cell>
        </row>
        <row r="27">
          <cell r="A27" t="str">
            <v>Return on S/E, other profits and group adjustments</v>
          </cell>
          <cell r="B27" t="str">
            <v>Return on Shareholder equity, other profits and group adj.</v>
          </cell>
          <cell r="C27">
            <v>2</v>
          </cell>
          <cell r="D27">
            <v>6</v>
          </cell>
          <cell r="E27">
            <v>7</v>
          </cell>
          <cell r="F27">
            <v>-23</v>
          </cell>
          <cell r="G27">
            <v>2</v>
          </cell>
          <cell r="H27">
            <v>2</v>
          </cell>
          <cell r="K27">
            <v>-0.66666666666666663</v>
          </cell>
          <cell r="L27">
            <v>0</v>
          </cell>
          <cell r="M27">
            <v>8</v>
          </cell>
          <cell r="N27">
            <v>4</v>
          </cell>
          <cell r="O27">
            <v>1</v>
          </cell>
        </row>
        <row r="28">
          <cell r="A28" t="str">
            <v>Operating profit2</v>
          </cell>
          <cell r="B28" t="str">
            <v>Operating profit</v>
          </cell>
          <cell r="C28">
            <v>103</v>
          </cell>
          <cell r="D28">
            <v>89</v>
          </cell>
          <cell r="E28">
            <v>122</v>
          </cell>
          <cell r="F28">
            <v>73</v>
          </cell>
          <cell r="G28">
            <v>84</v>
          </cell>
          <cell r="H28">
            <v>70</v>
          </cell>
          <cell r="K28">
            <v>0.15730337078651685</v>
          </cell>
          <cell r="L28">
            <v>0.22619047619047619</v>
          </cell>
          <cell r="M28">
            <v>192</v>
          </cell>
          <cell r="N28">
            <v>154</v>
          </cell>
          <cell r="O28">
            <v>0.24675324675324675</v>
          </cell>
        </row>
        <row r="31">
          <cell r="B31" t="str">
            <v>Check IS</v>
          </cell>
          <cell r="C31">
            <v>0</v>
          </cell>
          <cell r="D31">
            <v>0</v>
          </cell>
          <cell r="E31">
            <v>0</v>
          </cell>
          <cell r="F31">
            <v>0</v>
          </cell>
          <cell r="G31">
            <v>0</v>
          </cell>
          <cell r="H31">
            <v>0</v>
          </cell>
          <cell r="I31">
            <v>0</v>
          </cell>
          <cell r="J31">
            <v>0</v>
          </cell>
          <cell r="M31">
            <v>0</v>
          </cell>
          <cell r="N31">
            <v>0</v>
          </cell>
        </row>
        <row r="32">
          <cell r="B32" t="str">
            <v>Check</v>
          </cell>
          <cell r="C32">
            <v>0</v>
          </cell>
          <cell r="D32">
            <v>0</v>
          </cell>
          <cell r="E32">
            <v>0</v>
          </cell>
          <cell r="F32">
            <v>0</v>
          </cell>
          <cell r="G32">
            <v>0</v>
          </cell>
          <cell r="M32">
            <v>0</v>
          </cell>
          <cell r="N32">
            <v>0</v>
          </cell>
        </row>
        <row r="51">
          <cell r="B51" t="str">
            <v>Previous figures</v>
          </cell>
        </row>
        <row r="52">
          <cell r="B52" t="str">
            <v>EURm</v>
          </cell>
          <cell r="C52" t="str">
            <v>Q115</v>
          </cell>
          <cell r="D52" t="str">
            <v>Q414</v>
          </cell>
          <cell r="E52" t="str">
            <v>Q314</v>
          </cell>
          <cell r="F52" t="str">
            <v>Q214</v>
          </cell>
          <cell r="G52" t="str">
            <v>Q114</v>
          </cell>
          <cell r="H52" t="str">
            <v>Q413</v>
          </cell>
          <cell r="I52" t="str">
            <v>Q313</v>
          </cell>
          <cell r="J52" t="str">
            <v>Q213</v>
          </cell>
        </row>
        <row r="53">
          <cell r="B53" t="str">
            <v>Net interest income</v>
          </cell>
          <cell r="C53">
            <v>0</v>
          </cell>
          <cell r="D53">
            <v>0</v>
          </cell>
          <cell r="E53">
            <v>0</v>
          </cell>
          <cell r="F53">
            <v>0</v>
          </cell>
          <cell r="G53">
            <v>0</v>
          </cell>
        </row>
      </sheetData>
      <sheetData sheetId="26">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17</v>
          </cell>
        </row>
        <row r="2">
          <cell r="B2" t="str">
            <v>Wealth Management Other</v>
          </cell>
        </row>
        <row r="3">
          <cell r="A3" t="str">
            <v>headingqyGroup</v>
          </cell>
          <cell r="B3" t="str">
            <v>EURm</v>
          </cell>
          <cell r="C3" t="str">
            <v>Q215</v>
          </cell>
          <cell r="D3" t="str">
            <v>Q115</v>
          </cell>
          <cell r="E3" t="str">
            <v>Q414</v>
          </cell>
          <cell r="F3" t="str">
            <v>Q314</v>
          </cell>
          <cell r="G3" t="str">
            <v>Q214</v>
          </cell>
          <cell r="H3" t="str">
            <v>Q114</v>
          </cell>
          <cell r="I3" t="str">
            <v>Q413</v>
          </cell>
          <cell r="J3" t="str">
            <v>Q313</v>
          </cell>
          <cell r="K3" t="str">
            <v>Q2/Q1</v>
          </cell>
          <cell r="L3" t="str">
            <v>Q2/Q2</v>
          </cell>
          <cell r="M3" t="str">
            <v>H1 15</v>
          </cell>
          <cell r="N3" t="str">
            <v>H1 14</v>
          </cell>
          <cell r="O3" t="str">
            <v>H1/H1</v>
          </cell>
        </row>
        <row r="4">
          <cell r="A4" t="str">
            <v>Net interest income</v>
          </cell>
          <cell r="B4" t="str">
            <v>Net interest income</v>
          </cell>
          <cell r="C4">
            <v>0</v>
          </cell>
          <cell r="D4">
            <v>0</v>
          </cell>
          <cell r="E4">
            <v>0</v>
          </cell>
          <cell r="F4">
            <v>0</v>
          </cell>
          <cell r="G4">
            <v>0</v>
          </cell>
          <cell r="H4">
            <v>0</v>
          </cell>
          <cell r="K4"/>
          <cell r="L4"/>
          <cell r="M4">
            <v>0</v>
          </cell>
          <cell r="N4">
            <v>0</v>
          </cell>
          <cell r="O4"/>
          <cell r="Q4" t="e">
            <v>#DIV/0!</v>
          </cell>
        </row>
        <row r="5">
          <cell r="A5" t="str">
            <v>Net fee and commission income</v>
          </cell>
          <cell r="B5" t="str">
            <v>Net fee and commission income</v>
          </cell>
          <cell r="C5">
            <v>0</v>
          </cell>
          <cell r="D5">
            <v>0</v>
          </cell>
          <cell r="E5">
            <v>0</v>
          </cell>
          <cell r="F5">
            <v>0</v>
          </cell>
          <cell r="G5">
            <v>0</v>
          </cell>
          <cell r="H5">
            <v>0</v>
          </cell>
          <cell r="K5"/>
          <cell r="L5"/>
          <cell r="M5">
            <v>0</v>
          </cell>
          <cell r="N5">
            <v>0</v>
          </cell>
          <cell r="O5"/>
          <cell r="Q5" t="e">
            <v>#DIV/0!</v>
          </cell>
        </row>
        <row r="6">
          <cell r="A6" t="str">
            <v>Net result from items at fair value</v>
          </cell>
          <cell r="B6" t="str">
            <v>Net result from items at fair value</v>
          </cell>
          <cell r="C6">
            <v>0</v>
          </cell>
          <cell r="D6">
            <v>0</v>
          </cell>
          <cell r="E6">
            <v>0</v>
          </cell>
          <cell r="F6">
            <v>0</v>
          </cell>
          <cell r="G6">
            <v>0</v>
          </cell>
          <cell r="H6">
            <v>0</v>
          </cell>
          <cell r="K6"/>
          <cell r="L6"/>
          <cell r="M6">
            <v>0</v>
          </cell>
          <cell r="N6">
            <v>0</v>
          </cell>
          <cell r="O6"/>
          <cell r="Q6" t="e">
            <v>#DIV/0!</v>
          </cell>
        </row>
        <row r="7">
          <cell r="A7" t="str">
            <v>Equity method &amp; other income</v>
          </cell>
          <cell r="B7" t="str">
            <v>Equity method &amp; other income</v>
          </cell>
          <cell r="C7">
            <v>0</v>
          </cell>
          <cell r="D7">
            <v>0</v>
          </cell>
          <cell r="E7">
            <v>0</v>
          </cell>
          <cell r="F7">
            <v>0</v>
          </cell>
          <cell r="G7">
            <v>0</v>
          </cell>
          <cell r="H7">
            <v>0</v>
          </cell>
          <cell r="K7"/>
          <cell r="L7"/>
          <cell r="M7">
            <v>0</v>
          </cell>
          <cell r="N7">
            <v>0</v>
          </cell>
          <cell r="O7"/>
          <cell r="Q7" t="e">
            <v>#DIV/0!</v>
          </cell>
        </row>
        <row r="8">
          <cell r="A8" t="str">
            <v>Total income incl. allocations</v>
          </cell>
          <cell r="B8" t="str">
            <v>Total income incl. allocations</v>
          </cell>
          <cell r="C8">
            <v>0</v>
          </cell>
          <cell r="D8">
            <v>0</v>
          </cell>
          <cell r="E8">
            <v>0</v>
          </cell>
          <cell r="F8">
            <v>0</v>
          </cell>
          <cell r="G8">
            <v>0</v>
          </cell>
          <cell r="H8">
            <v>0</v>
          </cell>
          <cell r="K8"/>
          <cell r="L8"/>
          <cell r="M8">
            <v>0</v>
          </cell>
          <cell r="N8">
            <v>0</v>
          </cell>
          <cell r="O8"/>
          <cell r="Q8" t="e">
            <v>#DIV/0!</v>
          </cell>
        </row>
        <row r="9">
          <cell r="A9" t="str">
            <v>Staff costs</v>
          </cell>
          <cell r="B9" t="str">
            <v>Staff costs</v>
          </cell>
          <cell r="C9">
            <v>-21</v>
          </cell>
          <cell r="D9">
            <v>-19</v>
          </cell>
          <cell r="E9">
            <v>-22</v>
          </cell>
          <cell r="F9">
            <v>-18</v>
          </cell>
          <cell r="G9">
            <v>-20</v>
          </cell>
          <cell r="H9">
            <v>-19</v>
          </cell>
          <cell r="K9">
            <v>0.10526315789473684</v>
          </cell>
          <cell r="L9">
            <v>0.05</v>
          </cell>
          <cell r="M9">
            <v>-40</v>
          </cell>
          <cell r="N9">
            <v>-39</v>
          </cell>
          <cell r="O9">
            <v>2.564102564102564E-2</v>
          </cell>
          <cell r="Q9">
            <v>0</v>
          </cell>
        </row>
        <row r="10">
          <cell r="A10" t="str">
            <v>Other exp, excl depriciations</v>
          </cell>
          <cell r="B10" t="str">
            <v>Other exp. excl. depreciations</v>
          </cell>
          <cell r="C10">
            <v>15</v>
          </cell>
          <cell r="D10">
            <v>18</v>
          </cell>
          <cell r="E10">
            <v>12</v>
          </cell>
          <cell r="F10">
            <v>22</v>
          </cell>
          <cell r="G10">
            <v>18</v>
          </cell>
          <cell r="H10">
            <v>17</v>
          </cell>
          <cell r="K10">
            <v>-0.16666666666666666</v>
          </cell>
          <cell r="L10">
            <v>-0.16666666666666666</v>
          </cell>
          <cell r="M10">
            <v>33</v>
          </cell>
          <cell r="N10">
            <v>35</v>
          </cell>
          <cell r="O10">
            <v>-5.7142857142857141E-2</v>
          </cell>
          <cell r="Q10">
            <v>0</v>
          </cell>
        </row>
        <row r="11">
          <cell r="A11" t="str">
            <v>Total expenses incl. allocations</v>
          </cell>
          <cell r="B11" t="str">
            <v>Total expenses incl. allocations</v>
          </cell>
          <cell r="C11">
            <v>-6</v>
          </cell>
          <cell r="D11">
            <v>-1</v>
          </cell>
          <cell r="E11">
            <v>-9</v>
          </cell>
          <cell r="F11">
            <v>4</v>
          </cell>
          <cell r="G11">
            <v>-2</v>
          </cell>
          <cell r="H11">
            <v>-2</v>
          </cell>
          <cell r="K11"/>
          <cell r="L11">
            <v>2</v>
          </cell>
          <cell r="M11">
            <v>-7</v>
          </cell>
          <cell r="N11">
            <v>-4</v>
          </cell>
          <cell r="O11">
            <v>0.75</v>
          </cell>
          <cell r="Q11" t="e">
            <v>#VALUE!</v>
          </cell>
        </row>
        <row r="12">
          <cell r="A12" t="str">
            <v>Profit before loan losses</v>
          </cell>
          <cell r="B12" t="str">
            <v>Profit before loan losses</v>
          </cell>
          <cell r="C12">
            <v>-6</v>
          </cell>
          <cell r="D12">
            <v>-1</v>
          </cell>
          <cell r="E12">
            <v>-9</v>
          </cell>
          <cell r="F12">
            <v>4</v>
          </cell>
          <cell r="G12">
            <v>-2</v>
          </cell>
          <cell r="H12">
            <v>-2</v>
          </cell>
          <cell r="K12"/>
          <cell r="L12">
            <v>2</v>
          </cell>
          <cell r="M12">
            <v>-7</v>
          </cell>
          <cell r="N12">
            <v>-4</v>
          </cell>
          <cell r="O12">
            <v>0.75</v>
          </cell>
          <cell r="Q12" t="e">
            <v>#VALUE!</v>
          </cell>
        </row>
        <row r="13">
          <cell r="A13" t="str">
            <v>Net loan losses</v>
          </cell>
          <cell r="B13" t="str">
            <v>Net loan losses</v>
          </cell>
          <cell r="C13">
            <v>0</v>
          </cell>
          <cell r="D13">
            <v>0</v>
          </cell>
          <cell r="E13">
            <v>0</v>
          </cell>
          <cell r="F13">
            <v>0</v>
          </cell>
          <cell r="G13">
            <v>0</v>
          </cell>
          <cell r="H13">
            <v>0</v>
          </cell>
          <cell r="K13"/>
          <cell r="L13"/>
          <cell r="M13">
            <v>0</v>
          </cell>
          <cell r="N13">
            <v>0</v>
          </cell>
          <cell r="O13"/>
          <cell r="Q13" t="e">
            <v>#DIV/0!</v>
          </cell>
        </row>
        <row r="14">
          <cell r="A14" t="str">
            <v>Operating profit</v>
          </cell>
          <cell r="B14" t="str">
            <v>Operating profit</v>
          </cell>
          <cell r="C14">
            <v>-6</v>
          </cell>
          <cell r="D14">
            <v>-1</v>
          </cell>
          <cell r="E14">
            <v>-9</v>
          </cell>
          <cell r="F14">
            <v>4</v>
          </cell>
          <cell r="G14">
            <v>-2</v>
          </cell>
          <cell r="H14">
            <v>-2</v>
          </cell>
          <cell r="K14"/>
          <cell r="L14">
            <v>2</v>
          </cell>
          <cell r="M14">
            <v>-7</v>
          </cell>
          <cell r="N14">
            <v>-4</v>
          </cell>
          <cell r="O14">
            <v>0.75</v>
          </cell>
          <cell r="Q14" t="e">
            <v>#VALUE!</v>
          </cell>
        </row>
        <row r="15">
          <cell r="A15" t="str">
            <v>Economic capital (EC)</v>
          </cell>
          <cell r="B15" t="str">
            <v>Economic capital (EC)</v>
          </cell>
          <cell r="C15">
            <v>19</v>
          </cell>
          <cell r="D15">
            <v>11</v>
          </cell>
          <cell r="E15">
            <v>10</v>
          </cell>
          <cell r="F15">
            <v>12</v>
          </cell>
          <cell r="G15">
            <v>16</v>
          </cell>
          <cell r="H15">
            <v>15</v>
          </cell>
          <cell r="K15">
            <v>0.72727272727272729</v>
          </cell>
          <cell r="L15">
            <v>0.1875</v>
          </cell>
          <cell r="M15">
            <v>19</v>
          </cell>
          <cell r="N15">
            <v>16</v>
          </cell>
          <cell r="O15">
            <v>0.1875</v>
          </cell>
          <cell r="Q15">
            <v>0</v>
          </cell>
        </row>
        <row r="16">
          <cell r="A16" t="str">
            <v>Number of employees (FTEs)</v>
          </cell>
          <cell r="B16" t="str">
            <v>Number of employees (FTEs)</v>
          </cell>
          <cell r="C16">
            <v>610</v>
          </cell>
          <cell r="D16">
            <v>582</v>
          </cell>
          <cell r="E16">
            <v>577</v>
          </cell>
          <cell r="F16">
            <v>575</v>
          </cell>
          <cell r="G16">
            <v>574</v>
          </cell>
          <cell r="H16">
            <v>573</v>
          </cell>
          <cell r="K16">
            <v>4.8109965635738834E-2</v>
          </cell>
          <cell r="L16">
            <v>6.2717770034843204E-2</v>
          </cell>
          <cell r="M16">
            <v>610</v>
          </cell>
          <cell r="N16">
            <v>574</v>
          </cell>
          <cell r="O16">
            <v>6.2717770034843204E-2</v>
          </cell>
          <cell r="Q16">
            <v>0</v>
          </cell>
        </row>
        <row r="17">
          <cell r="A17">
            <v>1</v>
          </cell>
        </row>
        <row r="18">
          <cell r="A18">
            <v>2</v>
          </cell>
        </row>
        <row r="19">
          <cell r="A19">
            <v>3</v>
          </cell>
        </row>
        <row r="20">
          <cell r="B20" t="str">
            <v>Check IS</v>
          </cell>
          <cell r="C20">
            <v>0</v>
          </cell>
          <cell r="D20">
            <v>0</v>
          </cell>
          <cell r="E20">
            <v>0</v>
          </cell>
          <cell r="F20">
            <v>0</v>
          </cell>
          <cell r="G20">
            <v>0</v>
          </cell>
          <cell r="H20">
            <v>0</v>
          </cell>
          <cell r="I20">
            <v>0</v>
          </cell>
          <cell r="J20">
            <v>0</v>
          </cell>
          <cell r="M20">
            <v>0</v>
          </cell>
          <cell r="N20">
            <v>0</v>
          </cell>
        </row>
        <row r="37">
          <cell r="H37" t="str">
            <v>Q111</v>
          </cell>
          <cell r="I37" t="str">
            <v>Q310</v>
          </cell>
          <cell r="J37" t="str">
            <v>Q210</v>
          </cell>
        </row>
        <row r="50">
          <cell r="B50" t="str">
            <v>Previous figures</v>
          </cell>
          <cell r="Q50" t="str">
            <v>Change vs last Inteim report</v>
          </cell>
        </row>
        <row r="51">
          <cell r="B51" t="str">
            <v>EURm</v>
          </cell>
          <cell r="C51" t="str">
            <v>Q115</v>
          </cell>
          <cell r="D51" t="str">
            <v>Q414</v>
          </cell>
          <cell r="E51" t="str">
            <v>Q314</v>
          </cell>
          <cell r="F51" t="str">
            <v>Q214</v>
          </cell>
          <cell r="G51" t="str">
            <v>Q114</v>
          </cell>
          <cell r="H51" t="str">
            <v>Q413</v>
          </cell>
          <cell r="I51" t="str">
            <v>Q313</v>
          </cell>
          <cell r="J51" t="str">
            <v>Q213</v>
          </cell>
          <cell r="Q51" t="str">
            <v>EURm</v>
          </cell>
        </row>
        <row r="52">
          <cell r="B52" t="str">
            <v>Net interest income</v>
          </cell>
          <cell r="C52">
            <v>0</v>
          </cell>
          <cell r="D52">
            <v>0</v>
          </cell>
          <cell r="E52">
            <v>0</v>
          </cell>
          <cell r="F52">
            <v>0</v>
          </cell>
          <cell r="G52">
            <v>1</v>
          </cell>
          <cell r="Q52" t="str">
            <v>Net interest income</v>
          </cell>
        </row>
        <row r="53">
          <cell r="B53" t="str">
            <v>Net fee and commission income</v>
          </cell>
          <cell r="C53">
            <v>0</v>
          </cell>
          <cell r="D53">
            <v>0</v>
          </cell>
          <cell r="E53">
            <v>0</v>
          </cell>
          <cell r="F53">
            <v>0</v>
          </cell>
          <cell r="G53">
            <v>0</v>
          </cell>
          <cell r="Q53" t="str">
            <v>Net fee and commission income</v>
          </cell>
        </row>
        <row r="54">
          <cell r="B54" t="str">
            <v>Net result from items at fair value</v>
          </cell>
          <cell r="C54">
            <v>0</v>
          </cell>
          <cell r="D54">
            <v>0</v>
          </cell>
          <cell r="E54">
            <v>0</v>
          </cell>
          <cell r="F54">
            <v>0</v>
          </cell>
          <cell r="G54">
            <v>-1</v>
          </cell>
          <cell r="Q54" t="str">
            <v>Net result from items at fair value</v>
          </cell>
        </row>
      </sheetData>
      <sheetData sheetId="27" refreshError="1"/>
      <sheetData sheetId="28">
        <row r="1">
          <cell r="A1" t="str">
            <v>Group</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C2" t="str">
            <v>Customer segments, continuing operations</v>
          </cell>
        </row>
        <row r="3">
          <cell r="C3" t="str">
            <v>Corporate customer segments and financial institutions, key figures</v>
          </cell>
        </row>
        <row r="4">
          <cell r="E4" t="str">
            <v>Corporate &amp;
Institutional Banking</v>
          </cell>
          <cell r="H4" t="str">
            <v>Large corporate customers (Nordic)</v>
          </cell>
          <cell r="K4" t="str">
            <v>Other corporate customers (Nordic)</v>
          </cell>
          <cell r="N4" t="str">
            <v>Baltic
corporate customers</v>
          </cell>
        </row>
        <row r="6">
          <cell r="A6" t="str">
            <v>HeadingQYGroup</v>
          </cell>
          <cell r="E6" t="str">
            <v>Q215</v>
          </cell>
          <cell r="F6" t="str">
            <v>Q115</v>
          </cell>
          <cell r="G6" t="str">
            <v>Q214</v>
          </cell>
          <cell r="H6" t="str">
            <v>Q215</v>
          </cell>
          <cell r="I6" t="str">
            <v>Q115</v>
          </cell>
          <cell r="J6" t="str">
            <v>Q214</v>
          </cell>
          <cell r="K6" t="str">
            <v>Q215</v>
          </cell>
          <cell r="L6" t="str">
            <v>Q115</v>
          </cell>
          <cell r="M6" t="str">
            <v>Q214</v>
          </cell>
          <cell r="N6" t="str">
            <v>Q215</v>
          </cell>
          <cell r="O6" t="str">
            <v>Q115</v>
          </cell>
          <cell r="P6" t="str">
            <v>Q214</v>
          </cell>
        </row>
        <row r="7">
          <cell r="A7" t="str">
            <v>Number of customer '000 (EOP)</v>
          </cell>
          <cell r="C7" t="str">
            <v>Number of customer '000 (EOP)</v>
          </cell>
          <cell r="E7">
            <v>12</v>
          </cell>
          <cell r="F7">
            <v>12</v>
          </cell>
          <cell r="G7">
            <v>12</v>
          </cell>
          <cell r="H7">
            <v>31.329000000000001</v>
          </cell>
          <cell r="I7">
            <v>30.722999999999999</v>
          </cell>
          <cell r="J7">
            <v>30.05</v>
          </cell>
          <cell r="N7">
            <v>40.128</v>
          </cell>
          <cell r="O7">
            <v>39.676000000000002</v>
          </cell>
          <cell r="P7">
            <v>37.945</v>
          </cell>
        </row>
        <row r="9">
          <cell r="A9" t="str">
            <v>Income, EURm</v>
          </cell>
          <cell r="C9" t="str">
            <v>Income, EURm</v>
          </cell>
          <cell r="E9">
            <v>344</v>
          </cell>
          <cell r="F9">
            <v>375</v>
          </cell>
          <cell r="G9">
            <v>387</v>
          </cell>
          <cell r="H9">
            <v>315.68045026993741</v>
          </cell>
          <cell r="I9">
            <v>333.8452144082172</v>
          </cell>
          <cell r="J9">
            <v>332.68514798619003</v>
          </cell>
          <cell r="K9">
            <v>199.20062925510911</v>
          </cell>
          <cell r="L9">
            <v>209.15041570593772</v>
          </cell>
          <cell r="M9">
            <v>223.66886484017252</v>
          </cell>
          <cell r="N9">
            <v>31.953204822363805</v>
          </cell>
          <cell r="O9">
            <v>29.632313310310405</v>
          </cell>
          <cell r="P9">
            <v>32.143798171521418</v>
          </cell>
        </row>
        <row r="10">
          <cell r="A10" t="str">
            <v>NII, EURm</v>
          </cell>
          <cell r="C10" t="str">
            <v>Net interest income, EURm</v>
          </cell>
          <cell r="E10">
            <v>150</v>
          </cell>
          <cell r="F10">
            <v>155</v>
          </cell>
          <cell r="G10">
            <v>177</v>
          </cell>
          <cell r="H10">
            <v>188.29744531516468</v>
          </cell>
          <cell r="I10">
            <v>189.70569183570865</v>
          </cell>
          <cell r="J10">
            <v>201.08375634711606</v>
          </cell>
          <cell r="K10">
            <v>113.29207778209455</v>
          </cell>
          <cell r="L10">
            <v>118.60863898236299</v>
          </cell>
          <cell r="M10">
            <v>132.78601527630141</v>
          </cell>
          <cell r="N10">
            <v>23.400703703047714</v>
          </cell>
          <cell r="O10">
            <v>21.93161015300765</v>
          </cell>
          <cell r="P10">
            <v>23.135971611575286</v>
          </cell>
        </row>
        <row r="11">
          <cell r="A11" t="str">
            <v>Volumes, EURbn</v>
          </cell>
          <cell r="C11" t="str">
            <v>Volumes, EURbn</v>
          </cell>
        </row>
        <row r="12">
          <cell r="A12" t="str">
            <v>Lending</v>
          </cell>
          <cell r="D12" t="str">
            <v>Lending</v>
          </cell>
          <cell r="E12">
            <v>39.6</v>
          </cell>
          <cell r="F12">
            <v>39.6</v>
          </cell>
          <cell r="G12">
            <v>39.5</v>
          </cell>
          <cell r="H12">
            <v>52.396102482686253</v>
          </cell>
          <cell r="I12">
            <v>52.287318292615126</v>
          </cell>
          <cell r="J12">
            <v>52.357882341143224</v>
          </cell>
          <cell r="K12">
            <v>24.003897517313742</v>
          </cell>
          <cell r="L12">
            <v>23.912681707384859</v>
          </cell>
          <cell r="M12">
            <v>23.94211765885678</v>
          </cell>
          <cell r="N12">
            <v>4.9365846532945001</v>
          </cell>
          <cell r="O12">
            <v>5.1016347698809694</v>
          </cell>
          <cell r="P12">
            <v>5.3797808909651819</v>
          </cell>
        </row>
        <row r="13">
          <cell r="A13" t="str">
            <v>Deposit</v>
          </cell>
          <cell r="D13" t="str">
            <v>Deposit</v>
          </cell>
          <cell r="E13">
            <v>35.299999999999997</v>
          </cell>
          <cell r="F13">
            <v>37.1</v>
          </cell>
          <cell r="G13">
            <v>33.200000000000003</v>
          </cell>
          <cell r="H13">
            <v>20.89363899576729</v>
          </cell>
          <cell r="I13">
            <v>20.736623753310703</v>
          </cell>
          <cell r="J13">
            <v>21.586556902150281</v>
          </cell>
          <cell r="K13">
            <v>21.406361004232707</v>
          </cell>
          <cell r="L13">
            <v>20.663376246689303</v>
          </cell>
          <cell r="M13">
            <v>22.113443097849721</v>
          </cell>
          <cell r="N13">
            <v>2.7204849301828999</v>
          </cell>
          <cell r="O13">
            <v>2.6735406445739982</v>
          </cell>
          <cell r="P13">
            <v>2.8314411508957646</v>
          </cell>
        </row>
        <row r="14">
          <cell r="E14" t="str">
            <v>Russian
corporate customers</v>
          </cell>
          <cell r="H14" t="str">
            <v>Shipping customers</v>
          </cell>
          <cell r="N14" t="str">
            <v>Corporate and financial institutions Total</v>
          </cell>
        </row>
        <row r="16">
          <cell r="E16" t="str">
            <v>Q215</v>
          </cell>
          <cell r="F16" t="str">
            <v>Q115</v>
          </cell>
          <cell r="G16" t="str">
            <v>Q214</v>
          </cell>
          <cell r="H16" t="str">
            <v>Q215</v>
          </cell>
          <cell r="I16" t="str">
            <v>Q115</v>
          </cell>
          <cell r="J16" t="str">
            <v>Q214</v>
          </cell>
          <cell r="N16" t="str">
            <v>Q215</v>
          </cell>
          <cell r="O16" t="str">
            <v>Q115</v>
          </cell>
          <cell r="P16" t="str">
            <v>Q214</v>
          </cell>
        </row>
        <row r="17">
          <cell r="A17" t="str">
            <v>Number of customer '000 (EOP)1</v>
          </cell>
          <cell r="C17" t="str">
            <v>Number of customer '000 (EOP)</v>
          </cell>
          <cell r="E17">
            <v>3</v>
          </cell>
          <cell r="F17">
            <v>3</v>
          </cell>
          <cell r="G17">
            <v>3</v>
          </cell>
          <cell r="H17">
            <v>2</v>
          </cell>
          <cell r="I17">
            <v>2</v>
          </cell>
          <cell r="J17">
            <v>2</v>
          </cell>
        </row>
        <row r="19">
          <cell r="A19" t="str">
            <v>Income, EURm1</v>
          </cell>
          <cell r="C19" t="str">
            <v>Income, EURm</v>
          </cell>
          <cell r="E19">
            <v>62</v>
          </cell>
          <cell r="F19">
            <v>59</v>
          </cell>
          <cell r="G19">
            <v>63</v>
          </cell>
          <cell r="H19">
            <v>97</v>
          </cell>
          <cell r="I19">
            <v>96</v>
          </cell>
          <cell r="J19">
            <v>88</v>
          </cell>
          <cell r="N19">
            <v>1049.8342843474102</v>
          </cell>
          <cell r="O19">
            <v>1102.6279434244655</v>
          </cell>
          <cell r="P19">
            <v>1126.497810997884</v>
          </cell>
        </row>
        <row r="20">
          <cell r="A20" t="str">
            <v>NII, EURm1</v>
          </cell>
          <cell r="C20" t="str">
            <v>Net interest income, EURm</v>
          </cell>
          <cell r="E20">
            <v>55</v>
          </cell>
          <cell r="F20">
            <v>51</v>
          </cell>
          <cell r="G20">
            <v>53</v>
          </cell>
          <cell r="H20">
            <v>75</v>
          </cell>
          <cell r="I20">
            <v>73</v>
          </cell>
          <cell r="J20">
            <v>62</v>
          </cell>
          <cell r="N20">
            <v>604.99022680030691</v>
          </cell>
          <cell r="O20">
            <v>609.24594097107922</v>
          </cell>
          <cell r="P20">
            <v>649.00574323499279</v>
          </cell>
        </row>
        <row r="21">
          <cell r="A21" t="str">
            <v>Volumes, EURbn1</v>
          </cell>
          <cell r="C21" t="str">
            <v>Volumes, EURbn</v>
          </cell>
        </row>
        <row r="22">
          <cell r="A22" t="str">
            <v>Lending1</v>
          </cell>
          <cell r="D22" t="str">
            <v>Lending</v>
          </cell>
          <cell r="E22">
            <v>5.7</v>
          </cell>
          <cell r="F22">
            <v>6.6</v>
          </cell>
          <cell r="G22">
            <v>5.6</v>
          </cell>
          <cell r="H22">
            <v>12.3</v>
          </cell>
          <cell r="I22">
            <v>12.8</v>
          </cell>
          <cell r="J22">
            <v>10.6</v>
          </cell>
          <cell r="N22">
            <v>138.93658465329449</v>
          </cell>
          <cell r="O22">
            <v>140.30163476988096</v>
          </cell>
          <cell r="P22">
            <v>137.37978089096518</v>
          </cell>
        </row>
        <row r="23">
          <cell r="A23" t="str">
            <v>Deposit1</v>
          </cell>
          <cell r="D23" t="str">
            <v>Deposit</v>
          </cell>
          <cell r="E23">
            <v>0.6</v>
          </cell>
          <cell r="F23">
            <v>0.8</v>
          </cell>
          <cell r="G23">
            <v>1.2</v>
          </cell>
          <cell r="H23">
            <v>5.2</v>
          </cell>
          <cell r="I23">
            <v>4.8</v>
          </cell>
          <cell r="J23">
            <v>4.4000000000000004</v>
          </cell>
          <cell r="N23">
            <v>86.120484930182897</v>
          </cell>
          <cell r="O23">
            <v>86.773540644574013</v>
          </cell>
          <cell r="P23">
            <v>85.33144115089577</v>
          </cell>
        </row>
        <row r="25">
          <cell r="A25" t="str">
            <v>Household customer segments, key figures</v>
          </cell>
          <cell r="C25" t="str">
            <v>Household customer segments, key figures</v>
          </cell>
        </row>
        <row r="26">
          <cell r="E26" t="str">
            <v xml:space="preserve">
Private Banking</v>
          </cell>
          <cell r="H26" t="str">
            <v>Gold 
customers (Nordic)</v>
          </cell>
          <cell r="K26" t="str">
            <v>Other household
customers (Nordic)</v>
          </cell>
          <cell r="N26" t="str">
            <v xml:space="preserve">Baltic household customers </v>
          </cell>
        </row>
        <row r="28">
          <cell r="E28" t="str">
            <v>Q215</v>
          </cell>
          <cell r="F28" t="str">
            <v>Q115</v>
          </cell>
          <cell r="G28" t="str">
            <v>Q214</v>
          </cell>
          <cell r="H28" t="str">
            <v>Q215</v>
          </cell>
          <cell r="I28" t="str">
            <v>Q115</v>
          </cell>
          <cell r="J28" t="str">
            <v>Q214</v>
          </cell>
          <cell r="K28" t="str">
            <v>Q215</v>
          </cell>
          <cell r="L28" t="str">
            <v>Q115</v>
          </cell>
          <cell r="M28" t="str">
            <v>Q214</v>
          </cell>
          <cell r="N28" t="str">
            <v>Q215</v>
          </cell>
          <cell r="O28" t="str">
            <v>Q115</v>
          </cell>
          <cell r="P28" t="str">
            <v>Q214</v>
          </cell>
        </row>
        <row r="29">
          <cell r="A29" t="str">
            <v>Number of customer '000 (EOP)2</v>
          </cell>
          <cell r="C29" t="str">
            <v>Number of customer '000 (EOP)</v>
          </cell>
          <cell r="E29">
            <v>113</v>
          </cell>
          <cell r="F29">
            <v>111</v>
          </cell>
          <cell r="G29">
            <v>110</v>
          </cell>
          <cell r="H29">
            <v>3111.6709999999998</v>
          </cell>
          <cell r="I29">
            <v>3100.8270000000002</v>
          </cell>
          <cell r="J29">
            <v>3066.221</v>
          </cell>
          <cell r="N29">
            <v>398.73200000000003</v>
          </cell>
          <cell r="O29">
            <v>396.08199999999999</v>
          </cell>
          <cell r="P29">
            <v>382.74299999999999</v>
          </cell>
        </row>
        <row r="30">
          <cell r="A30" t="str">
            <v xml:space="preserve">     Of which Gold+Private Banking2</v>
          </cell>
          <cell r="C30" t="str">
            <v xml:space="preserve">     Of which Gold+Private Banking</v>
          </cell>
          <cell r="N30">
            <v>64.179000000000002</v>
          </cell>
          <cell r="O30">
            <v>69.34</v>
          </cell>
          <cell r="P30">
            <v>62.212000000000003</v>
          </cell>
        </row>
        <row r="31">
          <cell r="A31" t="str">
            <v>Income, EURm2</v>
          </cell>
          <cell r="C31" t="str">
            <v>Income, EURm</v>
          </cell>
          <cell r="E31">
            <v>144</v>
          </cell>
          <cell r="F31">
            <v>151</v>
          </cell>
          <cell r="G31">
            <v>136</v>
          </cell>
          <cell r="H31">
            <v>706.91114249715338</v>
          </cell>
          <cell r="I31">
            <v>715.73255460560028</v>
          </cell>
          <cell r="J31">
            <v>698.35814129895425</v>
          </cell>
          <cell r="K31">
            <v>161.29403412583591</v>
          </cell>
          <cell r="L31">
            <v>171.99522969179642</v>
          </cell>
          <cell r="M31">
            <v>189.11725423188815</v>
          </cell>
          <cell r="N31">
            <v>13.703521629655601</v>
          </cell>
          <cell r="O31">
            <v>12.052051051476024</v>
          </cell>
          <cell r="P31">
            <v>12.455646016944062</v>
          </cell>
        </row>
        <row r="32">
          <cell r="A32" t="str">
            <v>NII, EURm2</v>
          </cell>
          <cell r="C32" t="str">
            <v>Net interest income, EURm</v>
          </cell>
          <cell r="E32">
            <v>25</v>
          </cell>
          <cell r="F32">
            <v>28</v>
          </cell>
          <cell r="G32">
            <v>38</v>
          </cell>
          <cell r="H32">
            <v>455.22021714639027</v>
          </cell>
          <cell r="I32">
            <v>468.67273622691664</v>
          </cell>
          <cell r="J32">
            <v>480.87098164121221</v>
          </cell>
          <cell r="K32">
            <v>93.489981420144346</v>
          </cell>
          <cell r="L32">
            <v>99.734191066361092</v>
          </cell>
          <cell r="M32">
            <v>113.76038702593917</v>
          </cell>
          <cell r="N32">
            <v>10.014930084021477</v>
          </cell>
          <cell r="O32">
            <v>9.3943259012011975</v>
          </cell>
          <cell r="P32">
            <v>9.514803020644532</v>
          </cell>
        </row>
        <row r="33">
          <cell r="A33" t="str">
            <v>Volumes, EURbn2</v>
          </cell>
          <cell r="C33" t="str">
            <v>Volumes, EURbn</v>
          </cell>
        </row>
        <row r="34">
          <cell r="A34" t="str">
            <v>Lending2</v>
          </cell>
          <cell r="D34" t="str">
            <v>Lending</v>
          </cell>
          <cell r="E34">
            <v>9.8000000000000007</v>
          </cell>
          <cell r="F34">
            <v>9.3000000000000007</v>
          </cell>
          <cell r="G34">
            <v>8.8000000000000007</v>
          </cell>
          <cell r="H34">
            <v>142.28796724989846</v>
          </cell>
          <cell r="I34">
            <v>140.38277345564921</v>
          </cell>
          <cell r="J34">
            <v>138.88737637904023</v>
          </cell>
          <cell r="K34">
            <v>8.312032750101535</v>
          </cell>
          <cell r="L34">
            <v>8.2172265443508081</v>
          </cell>
          <cell r="M34">
            <v>8.4126236209597458</v>
          </cell>
          <cell r="N34">
            <v>2.9247266334182997</v>
          </cell>
          <cell r="O34">
            <v>2.9633085426777823</v>
          </cell>
          <cell r="P34">
            <v>2.8870475352822607</v>
          </cell>
        </row>
        <row r="35">
          <cell r="A35" t="str">
            <v>Deposit2</v>
          </cell>
          <cell r="D35" t="str">
            <v>Deposit</v>
          </cell>
          <cell r="E35">
            <v>13.1</v>
          </cell>
          <cell r="F35">
            <v>11.6</v>
          </cell>
          <cell r="G35">
            <v>11.2</v>
          </cell>
          <cell r="H35">
            <v>58.037626251799246</v>
          </cell>
          <cell r="I35">
            <v>55.682808700926266</v>
          </cell>
          <cell r="J35">
            <v>58.390074937911741</v>
          </cell>
          <cell r="K35">
            <v>15.662373748200764</v>
          </cell>
          <cell r="L35">
            <v>15.217191299073734</v>
          </cell>
          <cell r="M35">
            <v>15.90992506208827</v>
          </cell>
          <cell r="N35">
            <v>1.2818847363199</v>
          </cell>
          <cell r="O35">
            <v>1.247126337511359</v>
          </cell>
          <cell r="P35">
            <v>1.0050591884910738</v>
          </cell>
        </row>
        <row r="36">
          <cell r="A36" t="str">
            <v>Assets under Management2</v>
          </cell>
          <cell r="D36" t="str">
            <v>Assets under Management</v>
          </cell>
          <cell r="E36">
            <v>92.5</v>
          </cell>
          <cell r="F36">
            <v>92.9</v>
          </cell>
          <cell r="G36">
            <v>81.2</v>
          </cell>
        </row>
        <row r="37">
          <cell r="E37" t="str">
            <v>Russian household customers</v>
          </cell>
          <cell r="N37" t="str">
            <v>Household customers Total</v>
          </cell>
        </row>
        <row r="39">
          <cell r="E39" t="str">
            <v>Q215</v>
          </cell>
          <cell r="F39" t="str">
            <v>Q115</v>
          </cell>
          <cell r="G39" t="str">
            <v>Q214</v>
          </cell>
          <cell r="N39" t="str">
            <v>Q215</v>
          </cell>
          <cell r="O39" t="str">
            <v>Q115</v>
          </cell>
          <cell r="P39" t="str">
            <v>Q214</v>
          </cell>
        </row>
        <row r="40">
          <cell r="A40" t="str">
            <v>Number of customer '000 (EOP)3</v>
          </cell>
          <cell r="C40" t="str">
            <v>Number of customer '000 (EOP)</v>
          </cell>
          <cell r="E40">
            <v>34</v>
          </cell>
          <cell r="F40">
            <v>35</v>
          </cell>
          <cell r="G40">
            <v>39</v>
          </cell>
        </row>
        <row r="41">
          <cell r="A41" t="str">
            <v xml:space="preserve">     Of which Gold+Private Banking3</v>
          </cell>
          <cell r="C41" t="str">
            <v xml:space="preserve">     Of which Gold+Private Banking</v>
          </cell>
          <cell r="N41">
            <v>3288.85</v>
          </cell>
          <cell r="O41">
            <v>3281.1670000000004</v>
          </cell>
          <cell r="P41">
            <v>3238.433</v>
          </cell>
        </row>
        <row r="43">
          <cell r="A43" t="str">
            <v>Income, EURm3</v>
          </cell>
          <cell r="C43" t="str">
            <v>Income, EURm</v>
          </cell>
          <cell r="E43">
            <v>3</v>
          </cell>
          <cell r="F43">
            <v>4</v>
          </cell>
          <cell r="G43">
            <v>7</v>
          </cell>
          <cell r="N43">
            <v>1028.9086982526449</v>
          </cell>
          <cell r="O43">
            <v>1054.7798353488727</v>
          </cell>
          <cell r="P43">
            <v>1042.9310415477864</v>
          </cell>
        </row>
        <row r="44">
          <cell r="A44" t="str">
            <v>NII, EURm3</v>
          </cell>
          <cell r="C44" t="str">
            <v>Net interest income, EURm</v>
          </cell>
          <cell r="E44">
            <v>3</v>
          </cell>
          <cell r="F44">
            <v>3</v>
          </cell>
          <cell r="G44">
            <v>7</v>
          </cell>
          <cell r="N44">
            <v>586.72512865055603</v>
          </cell>
          <cell r="O44">
            <v>608.80125319447893</v>
          </cell>
          <cell r="P44">
            <v>649.14617168779591</v>
          </cell>
        </row>
        <row r="45">
          <cell r="A45" t="str">
            <v>Volumes, EURbn3</v>
          </cell>
          <cell r="C45" t="str">
            <v>Volumes, EURbn</v>
          </cell>
        </row>
        <row r="46">
          <cell r="A46" t="str">
            <v>Lending3</v>
          </cell>
          <cell r="D46" t="str">
            <v>Lending</v>
          </cell>
          <cell r="E46">
            <v>0.4</v>
          </cell>
          <cell r="F46">
            <v>0.4</v>
          </cell>
          <cell r="G46">
            <v>0.5</v>
          </cell>
          <cell r="N46">
            <v>163.72472663341827</v>
          </cell>
          <cell r="O46">
            <v>161.26330854267781</v>
          </cell>
          <cell r="P46">
            <v>159.48704753528224</v>
          </cell>
        </row>
        <row r="47">
          <cell r="A47" t="str">
            <v>Deposit3</v>
          </cell>
          <cell r="D47" t="str">
            <v>Deposit</v>
          </cell>
          <cell r="E47">
            <v>0.1</v>
          </cell>
          <cell r="F47">
            <v>0.1</v>
          </cell>
          <cell r="G47">
            <v>0.2</v>
          </cell>
          <cell r="N47">
            <v>88.181884736319901</v>
          </cell>
          <cell r="O47">
            <v>83.847126337511355</v>
          </cell>
          <cell r="P47">
            <v>86.705059188491092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dea group Q, fill in data"/>
      <sheetName val="Settings"/>
      <sheetName val="Format"/>
      <sheetName val="Restatement Group"/>
      <sheetName val="Analysmaterial"/>
      <sheetName val="Tables per line"/>
      <sheetName val="Tables per line Swe"/>
      <sheetName val="Nordea Group Ytd"/>
      <sheetName val="GCC"/>
      <sheetName val="PeB Total"/>
      <sheetName val="PeB DK"/>
      <sheetName val="PeB FI"/>
      <sheetName val="PeB NO"/>
      <sheetName val="PeB SE"/>
      <sheetName val="Banking Baltics"/>
      <sheetName val="PeB Other"/>
      <sheetName val="CBB Total"/>
      <sheetName val="Comm Banking"/>
      <sheetName val="Bus Banking"/>
      <sheetName val="CBB Other"/>
      <sheetName val="Wholesale banking"/>
      <sheetName val="Corporate Institutional Banking"/>
      <sheetName val="Shipping"/>
      <sheetName val="Banking Russia"/>
      <sheetName val="Wholesalebanking other"/>
      <sheetName val="Wealth Management"/>
      <sheetName val="Private Banking"/>
      <sheetName val="Asset management"/>
      <sheetName val="AUM"/>
      <sheetName val="Life"/>
      <sheetName val="Wealth Other"/>
      <sheetName val="Customer segments Group"/>
      <sheetName val="Nordea Group Ytd Swe"/>
      <sheetName val="PeB Tot Swe"/>
      <sheetName val="PeB DK Swe"/>
      <sheetName val="PeB FI Swe"/>
      <sheetName val="PeB NO Swe"/>
      <sheetName val="PeB SE Swe"/>
      <sheetName val="Banking Baltics Swe"/>
      <sheetName val="PeB Other Swe"/>
      <sheetName val="CBB Total SE"/>
      <sheetName val="Comm Banking SE"/>
      <sheetName val="Bus Banking SE"/>
      <sheetName val="CBB Other SE"/>
      <sheetName val="Wholesale banking Swe"/>
      <sheetName val="CIB Swe"/>
      <sheetName val="Shipping Swe"/>
      <sheetName val="Banking Russia Swe"/>
      <sheetName val="Wholesale Other Swe"/>
      <sheetName val="Wealth Management Swe"/>
      <sheetName val="Private Banking Swe"/>
      <sheetName val="Asset Swe"/>
      <sheetName val="AUM Swe"/>
      <sheetName val="Life Swe"/>
      <sheetName val="Wealth Other Swe"/>
      <sheetName val="GCC Swe"/>
      <sheetName val="Customer segments Group Swe"/>
    </sheetNames>
    <sheetDataSet>
      <sheetData sheetId="0" refreshError="1"/>
      <sheetData sheetId="1" refreshError="1">
        <row r="29">
          <cell r="CN29" t="str">
            <v>HeadingQGroup</v>
          </cell>
          <cell r="CO29">
            <v>0</v>
          </cell>
          <cell r="CP29" t="str">
            <v>EURm</v>
          </cell>
          <cell r="CQ29" t="str">
            <v>Q4</v>
          </cell>
          <cell r="CR29" t="str">
            <v>Q3</v>
          </cell>
          <cell r="CS29" t="str">
            <v>Q2</v>
          </cell>
          <cell r="CT29" t="str">
            <v>Q1</v>
          </cell>
          <cell r="CU29" t="str">
            <v>Q4</v>
          </cell>
          <cell r="CV29" t="str">
            <v>Q3</v>
          </cell>
          <cell r="CW29" t="str">
            <v>Q2</v>
          </cell>
          <cell r="CX29" t="str">
            <v>Q1</v>
          </cell>
          <cell r="CY29">
            <v>0</v>
          </cell>
          <cell r="CZ29">
            <v>0</v>
          </cell>
          <cell r="DA29">
            <v>2016</v>
          </cell>
          <cell r="DB29">
            <v>2015</v>
          </cell>
        </row>
        <row r="30">
          <cell r="CN30" t="str">
            <v>HeadingFYxxGroup</v>
          </cell>
          <cell r="CO30">
            <v>0</v>
          </cell>
          <cell r="CP30">
            <v>0</v>
          </cell>
          <cell r="CQ30" t="str">
            <v>16</v>
          </cell>
          <cell r="CR30" t="str">
            <v>16</v>
          </cell>
          <cell r="CS30" t="str">
            <v>16</v>
          </cell>
          <cell r="CT30" t="str">
            <v>16</v>
          </cell>
          <cell r="CU30" t="str">
            <v>15</v>
          </cell>
          <cell r="CV30" t="str">
            <v>15</v>
          </cell>
          <cell r="CW30" t="str">
            <v>15</v>
          </cell>
          <cell r="CX30" t="str">
            <v>15</v>
          </cell>
          <cell r="CY30">
            <v>0</v>
          </cell>
          <cell r="CZ30">
            <v>0</v>
          </cell>
          <cell r="DA30">
            <v>0</v>
          </cell>
          <cell r="DB30">
            <v>0</v>
          </cell>
        </row>
        <row r="31">
          <cell r="CN31" t="str">
            <v>HeadingFYxxxxGroup</v>
          </cell>
          <cell r="CO31">
            <v>0</v>
          </cell>
          <cell r="CP31" t="str">
            <v>EURm</v>
          </cell>
          <cell r="CQ31" t="str">
            <v>2016</v>
          </cell>
          <cell r="CR31" t="str">
            <v>2016</v>
          </cell>
          <cell r="CS31" t="str">
            <v>2016</v>
          </cell>
          <cell r="CT31" t="str">
            <v>2016</v>
          </cell>
          <cell r="CU31" t="str">
            <v>2015</v>
          </cell>
          <cell r="CV31" t="str">
            <v>2015</v>
          </cell>
          <cell r="CW31" t="str">
            <v>2015</v>
          </cell>
          <cell r="CX31" t="str">
            <v>2015</v>
          </cell>
          <cell r="CY31">
            <v>0</v>
          </cell>
          <cell r="CZ31">
            <v>0</v>
          </cell>
          <cell r="DA31">
            <v>0</v>
          </cell>
          <cell r="DB31">
            <v>0</v>
          </cell>
        </row>
        <row r="32">
          <cell r="CN32" t="str">
            <v>HeadingMtmGroup</v>
          </cell>
          <cell r="CO32">
            <v>0</v>
          </cell>
          <cell r="CP32">
            <v>0</v>
          </cell>
          <cell r="CQ32" t="str">
            <v>Jan-Dec</v>
          </cell>
          <cell r="CR32">
            <v>0</v>
          </cell>
          <cell r="CS32">
            <v>0</v>
          </cell>
          <cell r="CT32">
            <v>0</v>
          </cell>
          <cell r="CU32">
            <v>0</v>
          </cell>
          <cell r="CV32">
            <v>0</v>
          </cell>
          <cell r="CW32">
            <v>0</v>
          </cell>
          <cell r="CX32">
            <v>0</v>
          </cell>
          <cell r="CY32">
            <v>0</v>
          </cell>
          <cell r="CZ32">
            <v>0</v>
          </cell>
          <cell r="DA32">
            <v>0</v>
          </cell>
          <cell r="DB32">
            <v>0</v>
          </cell>
        </row>
        <row r="33">
          <cell r="CN33" t="str">
            <v>HeadingQYGroup</v>
          </cell>
          <cell r="CO33">
            <v>0</v>
          </cell>
          <cell r="CP33" t="str">
            <v>EURm</v>
          </cell>
          <cell r="CQ33" t="str">
            <v>Q416</v>
          </cell>
          <cell r="CR33" t="str">
            <v>Q316</v>
          </cell>
          <cell r="CS33" t="str">
            <v>Q216</v>
          </cell>
          <cell r="CT33" t="str">
            <v>Q116</v>
          </cell>
          <cell r="CU33" t="str">
            <v>Q415</v>
          </cell>
          <cell r="CV33" t="str">
            <v>Q315</v>
          </cell>
          <cell r="CW33" t="str">
            <v>Q215</v>
          </cell>
          <cell r="CX33" t="str">
            <v>Q115</v>
          </cell>
          <cell r="CY33" t="str">
            <v>Q4/Q3</v>
          </cell>
          <cell r="CZ33" t="str">
            <v>Q4/Q4</v>
          </cell>
          <cell r="DA33" t="str">
            <v>Jan-Dec 16</v>
          </cell>
          <cell r="DB33" t="str">
            <v>Jan-Dec 15</v>
          </cell>
        </row>
        <row r="34">
          <cell r="CN34" t="str">
            <v>Topheadinggroup</v>
          </cell>
          <cell r="CO34">
            <v>0</v>
          </cell>
          <cell r="CP34" t="str">
            <v>EURm</v>
          </cell>
          <cell r="CQ34" t="str">
            <v>Q4
2016</v>
          </cell>
          <cell r="CR34" t="str">
            <v>Q3
2016</v>
          </cell>
          <cell r="CS34" t="str">
            <v>Q2
2016</v>
          </cell>
          <cell r="CT34" t="str">
            <v>Q1
2016</v>
          </cell>
          <cell r="CU34" t="str">
            <v>Q4
2015</v>
          </cell>
          <cell r="CV34" t="str">
            <v>Q3
2015</v>
          </cell>
          <cell r="CW34" t="str">
            <v>Q2
2015</v>
          </cell>
          <cell r="CX34" t="str">
            <v>Q1
2015</v>
          </cell>
          <cell r="CY34" t="str">
            <v>Q416/
Q316</v>
          </cell>
          <cell r="CZ34" t="str">
            <v>Q416/
Q415</v>
          </cell>
          <cell r="DA34">
            <v>2016</v>
          </cell>
          <cell r="DB34">
            <v>2015</v>
          </cell>
        </row>
        <row r="35">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row>
        <row r="36">
          <cell r="CN36" t="str">
            <v>HeadingQDen</v>
          </cell>
          <cell r="CO36">
            <v>0</v>
          </cell>
          <cell r="CP36" t="str">
            <v>EUR mio.</v>
          </cell>
          <cell r="CQ36" t="str">
            <v>4. kvt.</v>
          </cell>
          <cell r="CR36" t="str">
            <v>3. kvt.</v>
          </cell>
          <cell r="CS36" t="str">
            <v>2. kvt.</v>
          </cell>
          <cell r="CT36" t="str">
            <v>1. kvt.</v>
          </cell>
          <cell r="CU36" t="str">
            <v>4. kvt.</v>
          </cell>
          <cell r="CV36" t="str">
            <v>3. kvt.</v>
          </cell>
          <cell r="CW36" t="str">
            <v>2. kvt.</v>
          </cell>
          <cell r="CX36" t="str">
            <v>1. kvt.</v>
          </cell>
          <cell r="CY36" t="str">
            <v>4. kvt.16/3. kvt.16</v>
          </cell>
          <cell r="CZ36" t="str">
            <v>4. kvt.16/4. kvt.15</v>
          </cell>
          <cell r="DA36">
            <v>2016</v>
          </cell>
          <cell r="DB36">
            <v>2015</v>
          </cell>
        </row>
        <row r="37">
          <cell r="CN37" t="str">
            <v>HeadingFYxxDen</v>
          </cell>
          <cell r="CO37">
            <v>0</v>
          </cell>
          <cell r="CP37">
            <v>0</v>
          </cell>
          <cell r="CQ37" t="str">
            <v>16</v>
          </cell>
          <cell r="CR37" t="str">
            <v>16</v>
          </cell>
          <cell r="CS37" t="str">
            <v>16</v>
          </cell>
          <cell r="CT37" t="str">
            <v>16</v>
          </cell>
          <cell r="CU37" t="str">
            <v>15</v>
          </cell>
          <cell r="CV37" t="str">
            <v>15</v>
          </cell>
          <cell r="CW37" t="str">
            <v>15</v>
          </cell>
          <cell r="CX37" t="str">
            <v>15</v>
          </cell>
          <cell r="CY37">
            <v>0</v>
          </cell>
          <cell r="CZ37">
            <v>0</v>
          </cell>
          <cell r="DA37">
            <v>0</v>
          </cell>
          <cell r="DB37">
            <v>0</v>
          </cell>
        </row>
        <row r="38">
          <cell r="CN38" t="str">
            <v>HeadingFYxxxxDen</v>
          </cell>
          <cell r="CO38">
            <v>0</v>
          </cell>
          <cell r="CP38" t="str">
            <v>EUR mio.</v>
          </cell>
          <cell r="CQ38" t="str">
            <v>2016</v>
          </cell>
          <cell r="CR38" t="str">
            <v>2016</v>
          </cell>
          <cell r="CS38" t="str">
            <v>2016</v>
          </cell>
          <cell r="CT38" t="str">
            <v>2016</v>
          </cell>
          <cell r="CU38" t="str">
            <v>2015</v>
          </cell>
          <cell r="CV38" t="str">
            <v>2015</v>
          </cell>
          <cell r="CW38" t="str">
            <v>2015</v>
          </cell>
          <cell r="CX38" t="str">
            <v>2015</v>
          </cell>
          <cell r="CY38">
            <v>0</v>
          </cell>
          <cell r="CZ38">
            <v>0</v>
          </cell>
          <cell r="DA38">
            <v>0</v>
          </cell>
          <cell r="DB38">
            <v>0</v>
          </cell>
        </row>
        <row r="39">
          <cell r="CN39" t="str">
            <v>HeadingMtmDen</v>
          </cell>
          <cell r="CO39">
            <v>0</v>
          </cell>
          <cell r="CP39">
            <v>0</v>
          </cell>
          <cell r="CQ39" t="str">
            <v>1.-4. kvt.</v>
          </cell>
          <cell r="CR39">
            <v>0</v>
          </cell>
          <cell r="CS39">
            <v>0</v>
          </cell>
          <cell r="CT39">
            <v>0</v>
          </cell>
          <cell r="CU39">
            <v>0</v>
          </cell>
          <cell r="CV39">
            <v>0</v>
          </cell>
          <cell r="CW39">
            <v>0</v>
          </cell>
          <cell r="CX39">
            <v>0</v>
          </cell>
          <cell r="CY39">
            <v>0</v>
          </cell>
          <cell r="CZ39">
            <v>0</v>
          </cell>
          <cell r="DA39">
            <v>0</v>
          </cell>
          <cell r="DB39">
            <v>0</v>
          </cell>
        </row>
        <row r="40">
          <cell r="CN40" t="str">
            <v>HeadingQYDen</v>
          </cell>
          <cell r="CO40">
            <v>0</v>
          </cell>
          <cell r="CP40" t="str">
            <v>EUR mio.</v>
          </cell>
          <cell r="CQ40" t="str">
            <v>4. kvt.16</v>
          </cell>
          <cell r="CR40" t="str">
            <v>3. kvt.16</v>
          </cell>
          <cell r="CS40" t="str">
            <v>2. kvt.16</v>
          </cell>
          <cell r="CT40" t="str">
            <v>1. kvt.16</v>
          </cell>
          <cell r="CU40" t="str">
            <v>4. kvt.15</v>
          </cell>
          <cell r="CV40" t="str">
            <v>3. kvt.15</v>
          </cell>
          <cell r="CW40" t="str">
            <v>2. kvt.15</v>
          </cell>
          <cell r="CX40" t="str">
            <v>1. kvt.15</v>
          </cell>
          <cell r="CY40">
            <v>0</v>
          </cell>
          <cell r="CZ40">
            <v>0</v>
          </cell>
          <cell r="DA40">
            <v>0</v>
          </cell>
          <cell r="DB40">
            <v>0</v>
          </cell>
        </row>
        <row r="41">
          <cell r="CN41" t="str">
            <v>TopheadingDen</v>
          </cell>
          <cell r="CO41">
            <v>0</v>
          </cell>
          <cell r="CP41" t="str">
            <v>EUR mio.</v>
          </cell>
          <cell r="CQ41" t="str">
            <v>4. kvt.
2016</v>
          </cell>
          <cell r="CR41" t="str">
            <v>3. kvt.
2016</v>
          </cell>
          <cell r="CS41" t="str">
            <v>2. kvt.
2016</v>
          </cell>
          <cell r="CT41" t="str">
            <v>1. kvt.
2016</v>
          </cell>
          <cell r="CU41" t="str">
            <v>4. kvt.
2015</v>
          </cell>
          <cell r="CV41" t="str">
            <v>3. kvt.
2015</v>
          </cell>
          <cell r="CW41" t="str">
            <v>2. kvt.
2015</v>
          </cell>
          <cell r="CX41" t="str">
            <v>1. kvt.
2015</v>
          </cell>
          <cell r="CY41" t="str">
            <v>4. kvt.16/
3. kvt.16</v>
          </cell>
          <cell r="CZ41" t="str">
            <v>4. kvt.16/
4. kvt.15</v>
          </cell>
          <cell r="DA41">
            <v>2016</v>
          </cell>
          <cell r="DB41">
            <v>2015</v>
          </cell>
        </row>
        <row r="42">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row>
        <row r="43">
          <cell r="CN43" t="str">
            <v>HeadingQFin</v>
          </cell>
          <cell r="CO43">
            <v>0</v>
          </cell>
          <cell r="CP43" t="str">
            <v>Miljoonaa euroa</v>
          </cell>
          <cell r="CQ43" t="str">
            <v>Q4</v>
          </cell>
          <cell r="CR43" t="str">
            <v>Q3</v>
          </cell>
          <cell r="CS43" t="str">
            <v>Q2</v>
          </cell>
          <cell r="CT43" t="str">
            <v>Q1</v>
          </cell>
          <cell r="CU43" t="str">
            <v>Q4</v>
          </cell>
          <cell r="CV43" t="str">
            <v>Q3</v>
          </cell>
          <cell r="CW43" t="str">
            <v>Q2</v>
          </cell>
          <cell r="CX43" t="str">
            <v>Q1</v>
          </cell>
          <cell r="CY43" t="str">
            <v>Q416/Q316</v>
          </cell>
          <cell r="CZ43" t="str">
            <v>Q416/Q415</v>
          </cell>
          <cell r="DA43">
            <v>2016</v>
          </cell>
          <cell r="DB43">
            <v>2015</v>
          </cell>
        </row>
        <row r="44">
          <cell r="CN44" t="str">
            <v>HeadingFYxxFin</v>
          </cell>
          <cell r="CO44">
            <v>0</v>
          </cell>
          <cell r="CP44">
            <v>0</v>
          </cell>
          <cell r="CQ44" t="str">
            <v>16</v>
          </cell>
          <cell r="CR44" t="str">
            <v>16</v>
          </cell>
          <cell r="CS44" t="str">
            <v>16</v>
          </cell>
          <cell r="CT44" t="str">
            <v>16</v>
          </cell>
          <cell r="CU44" t="str">
            <v>15</v>
          </cell>
          <cell r="CV44" t="str">
            <v>15</v>
          </cell>
          <cell r="CW44" t="str">
            <v>15</v>
          </cell>
          <cell r="CX44" t="str">
            <v>15</v>
          </cell>
          <cell r="CY44">
            <v>0</v>
          </cell>
          <cell r="CZ44">
            <v>0</v>
          </cell>
          <cell r="DA44">
            <v>0</v>
          </cell>
          <cell r="DB44">
            <v>0</v>
          </cell>
        </row>
        <row r="45">
          <cell r="CN45" t="str">
            <v>HeadingFYxxxxFin</v>
          </cell>
          <cell r="CO45">
            <v>0</v>
          </cell>
          <cell r="CP45" t="str">
            <v>Miljoonaa euroa</v>
          </cell>
          <cell r="CQ45" t="str">
            <v>2016</v>
          </cell>
          <cell r="CR45" t="str">
            <v>2016</v>
          </cell>
          <cell r="CS45" t="str">
            <v>2016</v>
          </cell>
          <cell r="CT45" t="str">
            <v>2016</v>
          </cell>
          <cell r="CU45" t="str">
            <v>2015</v>
          </cell>
          <cell r="CV45" t="str">
            <v>2015</v>
          </cell>
          <cell r="CW45" t="str">
            <v>2015</v>
          </cell>
          <cell r="CX45" t="str">
            <v>2015</v>
          </cell>
          <cell r="CY45">
            <v>0</v>
          </cell>
          <cell r="CZ45">
            <v>0</v>
          </cell>
          <cell r="DA45">
            <v>0</v>
          </cell>
          <cell r="DB45">
            <v>0</v>
          </cell>
        </row>
        <row r="46">
          <cell r="CN46" t="str">
            <v>HeadingMtmFin</v>
          </cell>
          <cell r="CO46">
            <v>0</v>
          </cell>
          <cell r="CP46">
            <v>0</v>
          </cell>
          <cell r="CQ46" t="str">
            <v>1-12</v>
          </cell>
          <cell r="CR46">
            <v>0</v>
          </cell>
          <cell r="CS46">
            <v>0</v>
          </cell>
          <cell r="CT46">
            <v>0</v>
          </cell>
          <cell r="CU46">
            <v>0</v>
          </cell>
          <cell r="CV46">
            <v>0</v>
          </cell>
          <cell r="CW46">
            <v>0</v>
          </cell>
          <cell r="CX46">
            <v>0</v>
          </cell>
          <cell r="CY46">
            <v>0</v>
          </cell>
          <cell r="CZ46">
            <v>0</v>
          </cell>
          <cell r="DA46">
            <v>0</v>
          </cell>
          <cell r="DB46">
            <v>0</v>
          </cell>
        </row>
        <row r="47">
          <cell r="CN47" t="str">
            <v>HeadingQYFin</v>
          </cell>
          <cell r="CO47">
            <v>0</v>
          </cell>
          <cell r="CP47" t="str">
            <v>Miljoonaa euroa</v>
          </cell>
          <cell r="CQ47" t="str">
            <v>Q4 16</v>
          </cell>
          <cell r="CR47" t="str">
            <v>Q3 16</v>
          </cell>
          <cell r="CS47" t="str">
            <v>Q2 16</v>
          </cell>
          <cell r="CT47" t="str">
            <v>Q1 16</v>
          </cell>
          <cell r="CU47" t="str">
            <v>Q4 15</v>
          </cell>
          <cell r="CV47" t="str">
            <v>Q3 15</v>
          </cell>
          <cell r="CW47" t="str">
            <v>Q2 15</v>
          </cell>
          <cell r="CX47" t="str">
            <v>Q1 15</v>
          </cell>
          <cell r="CY47">
            <v>0</v>
          </cell>
          <cell r="CZ47">
            <v>0</v>
          </cell>
          <cell r="DA47">
            <v>0</v>
          </cell>
          <cell r="DB47">
            <v>0</v>
          </cell>
        </row>
        <row r="48">
          <cell r="CN48" t="str">
            <v>TopheadingFIN</v>
          </cell>
          <cell r="CO48">
            <v>0</v>
          </cell>
          <cell r="CP48" t="str">
            <v>Miljoonaa euroa</v>
          </cell>
          <cell r="CQ48" t="str">
            <v>Q4
2016</v>
          </cell>
          <cell r="CR48" t="str">
            <v>Q3
2016</v>
          </cell>
          <cell r="CS48" t="str">
            <v>Q2
2016</v>
          </cell>
          <cell r="CT48" t="str">
            <v>Q1
2016</v>
          </cell>
          <cell r="CU48" t="str">
            <v>Q4
2015</v>
          </cell>
          <cell r="CV48" t="str">
            <v>Q3
2015</v>
          </cell>
          <cell r="CW48" t="str">
            <v>Q2
2015</v>
          </cell>
          <cell r="CX48" t="str">
            <v>Q1
2015</v>
          </cell>
          <cell r="CY48" t="str">
            <v>Q416/
Q316</v>
          </cell>
          <cell r="CZ48" t="str">
            <v>Q416/
Q415</v>
          </cell>
          <cell r="DA48">
            <v>2016</v>
          </cell>
          <cell r="DB48">
            <v>2015</v>
          </cell>
        </row>
        <row r="49">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row>
        <row r="50">
          <cell r="CN50" t="str">
            <v>HeadingQNor</v>
          </cell>
          <cell r="CO50">
            <v>0</v>
          </cell>
          <cell r="CP50" t="str">
            <v>EURm</v>
          </cell>
          <cell r="CQ50" t="str">
            <v>4.kv.</v>
          </cell>
          <cell r="CR50" t="str">
            <v>3.kv.</v>
          </cell>
          <cell r="CS50" t="str">
            <v>2.kv.</v>
          </cell>
          <cell r="CT50" t="str">
            <v>1.kv.</v>
          </cell>
          <cell r="CU50" t="str">
            <v>4.kv.</v>
          </cell>
          <cell r="CV50" t="str">
            <v>3.kv.</v>
          </cell>
          <cell r="CW50" t="str">
            <v>2.kv.</v>
          </cell>
          <cell r="CX50" t="str">
            <v>1.kv.</v>
          </cell>
          <cell r="CY50" t="str">
            <v>4.kv.16/3.kv.16</v>
          </cell>
          <cell r="CZ50" t="str">
            <v>4.kv.16/4.kv.15</v>
          </cell>
          <cell r="DA50">
            <v>2016</v>
          </cell>
          <cell r="DB50">
            <v>2015</v>
          </cell>
        </row>
        <row r="51">
          <cell r="CN51" t="str">
            <v>HeadingFYxxNor</v>
          </cell>
          <cell r="CO51">
            <v>0</v>
          </cell>
          <cell r="CP51">
            <v>0</v>
          </cell>
          <cell r="CQ51" t="str">
            <v>16</v>
          </cell>
          <cell r="CR51" t="str">
            <v>16</v>
          </cell>
          <cell r="CS51" t="str">
            <v>16</v>
          </cell>
          <cell r="CT51" t="str">
            <v>16</v>
          </cell>
          <cell r="CU51" t="str">
            <v>15</v>
          </cell>
          <cell r="CV51" t="str">
            <v>15</v>
          </cell>
          <cell r="CW51" t="str">
            <v>15</v>
          </cell>
          <cell r="CX51" t="str">
            <v>15</v>
          </cell>
          <cell r="CY51">
            <v>0</v>
          </cell>
          <cell r="CZ51">
            <v>0</v>
          </cell>
          <cell r="DA51">
            <v>0</v>
          </cell>
          <cell r="DB51">
            <v>0</v>
          </cell>
        </row>
        <row r="52">
          <cell r="CN52" t="str">
            <v>HeadingFYxxxxNor</v>
          </cell>
          <cell r="CO52">
            <v>0</v>
          </cell>
          <cell r="CP52" t="str">
            <v>EURm</v>
          </cell>
          <cell r="CQ52" t="str">
            <v>2016</v>
          </cell>
          <cell r="CR52" t="str">
            <v>2016</v>
          </cell>
          <cell r="CS52" t="str">
            <v>2016</v>
          </cell>
          <cell r="CT52" t="str">
            <v>2016</v>
          </cell>
          <cell r="CU52" t="str">
            <v>2015</v>
          </cell>
          <cell r="CV52" t="str">
            <v>2015</v>
          </cell>
          <cell r="CW52" t="str">
            <v>2015</v>
          </cell>
          <cell r="CX52" t="str">
            <v>2015</v>
          </cell>
          <cell r="CY52">
            <v>0</v>
          </cell>
          <cell r="CZ52">
            <v>0</v>
          </cell>
          <cell r="DA52">
            <v>0</v>
          </cell>
          <cell r="DB52">
            <v>0</v>
          </cell>
        </row>
        <row r="53">
          <cell r="CN53" t="str">
            <v>HeadingMtmNor</v>
          </cell>
          <cell r="CO53">
            <v>0</v>
          </cell>
          <cell r="CP53">
            <v>0</v>
          </cell>
          <cell r="CQ53" t="str">
            <v>Jan-des</v>
          </cell>
          <cell r="CR53">
            <v>0</v>
          </cell>
          <cell r="CS53">
            <v>0</v>
          </cell>
          <cell r="CT53">
            <v>0</v>
          </cell>
          <cell r="CU53">
            <v>0</v>
          </cell>
          <cell r="CV53">
            <v>0</v>
          </cell>
          <cell r="CW53">
            <v>0</v>
          </cell>
          <cell r="CX53">
            <v>0</v>
          </cell>
          <cell r="CY53">
            <v>0</v>
          </cell>
          <cell r="CZ53">
            <v>0</v>
          </cell>
          <cell r="DA53">
            <v>0</v>
          </cell>
          <cell r="DB53">
            <v>0</v>
          </cell>
        </row>
        <row r="54">
          <cell r="CN54" t="str">
            <v>HeadingQYNor</v>
          </cell>
          <cell r="CO54">
            <v>0</v>
          </cell>
          <cell r="CP54" t="str">
            <v>EURm</v>
          </cell>
          <cell r="CQ54" t="str">
            <v>4.kv.16</v>
          </cell>
          <cell r="CR54" t="str">
            <v>3.kv.16</v>
          </cell>
          <cell r="CS54" t="str">
            <v>2.kv.16</v>
          </cell>
          <cell r="CT54" t="str">
            <v>1.kv.16</v>
          </cell>
          <cell r="CU54" t="str">
            <v>4.kv.15</v>
          </cell>
          <cell r="CV54" t="str">
            <v>3.kv.15</v>
          </cell>
          <cell r="CW54" t="str">
            <v>2.kv.15</v>
          </cell>
          <cell r="CX54" t="str">
            <v>1.kv.15</v>
          </cell>
          <cell r="CY54">
            <v>0</v>
          </cell>
          <cell r="CZ54">
            <v>0</v>
          </cell>
          <cell r="DA54">
            <v>0</v>
          </cell>
          <cell r="DB54">
            <v>0</v>
          </cell>
        </row>
        <row r="55">
          <cell r="CN55" t="str">
            <v>TopheadingNor</v>
          </cell>
          <cell r="CO55">
            <v>0</v>
          </cell>
          <cell r="CP55" t="str">
            <v>EURm</v>
          </cell>
          <cell r="CQ55" t="str">
            <v>4.kv.
2016</v>
          </cell>
          <cell r="CR55" t="str">
            <v>3.kv.
2016</v>
          </cell>
          <cell r="CS55" t="str">
            <v>2.kv.
2016</v>
          </cell>
          <cell r="CT55" t="str">
            <v>1.kv.
2016</v>
          </cell>
          <cell r="CU55" t="str">
            <v>4.kv.
2015</v>
          </cell>
          <cell r="CV55" t="str">
            <v>3.kv.
2015</v>
          </cell>
          <cell r="CW55" t="str">
            <v>2.kv.
2015</v>
          </cell>
          <cell r="CX55" t="str">
            <v>1.kv.
2015</v>
          </cell>
          <cell r="CY55" t="str">
            <v>4.kv.16/
3.kv.16</v>
          </cell>
          <cell r="CZ55" t="str">
            <v>4.kv.16/
4.kv.15</v>
          </cell>
          <cell r="DA55">
            <v>2016</v>
          </cell>
          <cell r="DB55">
            <v>2015</v>
          </cell>
        </row>
        <row r="56">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row>
        <row r="57">
          <cell r="CN57" t="str">
            <v>HeadingQSwe</v>
          </cell>
          <cell r="CO57">
            <v>0</v>
          </cell>
          <cell r="CP57" t="str">
            <v>Mn euro</v>
          </cell>
          <cell r="CQ57" t="str">
            <v>kv4</v>
          </cell>
          <cell r="CR57" t="str">
            <v>kv3</v>
          </cell>
          <cell r="CS57" t="str">
            <v>kv2</v>
          </cell>
          <cell r="CT57" t="str">
            <v>kv1</v>
          </cell>
          <cell r="CU57" t="str">
            <v>kv4</v>
          </cell>
          <cell r="CV57" t="str">
            <v>kv3</v>
          </cell>
          <cell r="CW57" t="str">
            <v>kv2</v>
          </cell>
          <cell r="CX57" t="str">
            <v>kv1</v>
          </cell>
          <cell r="CY57" t="str">
            <v>kv416/kv316</v>
          </cell>
          <cell r="CZ57" t="str">
            <v>kv416/kv415</v>
          </cell>
          <cell r="DA57">
            <v>2016</v>
          </cell>
          <cell r="DB57">
            <v>2015</v>
          </cell>
        </row>
        <row r="58">
          <cell r="CN58" t="str">
            <v>HeadingFYxxSwe</v>
          </cell>
          <cell r="CO58">
            <v>0</v>
          </cell>
          <cell r="CP58">
            <v>0</v>
          </cell>
          <cell r="CQ58" t="str">
            <v>16</v>
          </cell>
          <cell r="CR58" t="str">
            <v>16</v>
          </cell>
          <cell r="CS58" t="str">
            <v>16</v>
          </cell>
          <cell r="CT58" t="str">
            <v>16</v>
          </cell>
          <cell r="CU58" t="str">
            <v>15</v>
          </cell>
          <cell r="CV58" t="str">
            <v>15</v>
          </cell>
          <cell r="CW58" t="str">
            <v>15</v>
          </cell>
          <cell r="CX58" t="str">
            <v>15</v>
          </cell>
          <cell r="CY58">
            <v>0</v>
          </cell>
          <cell r="CZ58">
            <v>0</v>
          </cell>
          <cell r="DA58">
            <v>0</v>
          </cell>
          <cell r="DB58">
            <v>0</v>
          </cell>
        </row>
        <row r="59">
          <cell r="CN59" t="str">
            <v>HeadingFYxxxxSwe</v>
          </cell>
          <cell r="CO59">
            <v>0</v>
          </cell>
          <cell r="CP59" t="str">
            <v>Mn euro</v>
          </cell>
          <cell r="CQ59" t="str">
            <v>2016</v>
          </cell>
          <cell r="CR59" t="str">
            <v>2016</v>
          </cell>
          <cell r="CS59" t="str">
            <v>2016</v>
          </cell>
          <cell r="CT59" t="str">
            <v>2016</v>
          </cell>
          <cell r="CU59" t="str">
            <v>2015</v>
          </cell>
          <cell r="CV59" t="str">
            <v>2015</v>
          </cell>
          <cell r="CW59" t="str">
            <v>2015</v>
          </cell>
          <cell r="CX59" t="str">
            <v>2015</v>
          </cell>
          <cell r="CY59">
            <v>0</v>
          </cell>
          <cell r="CZ59">
            <v>0</v>
          </cell>
          <cell r="DA59">
            <v>0</v>
          </cell>
          <cell r="DB59">
            <v>0</v>
          </cell>
        </row>
        <row r="60">
          <cell r="CN60" t="str">
            <v>HeadingMtmSwe</v>
          </cell>
          <cell r="CO60">
            <v>0</v>
          </cell>
          <cell r="CP60">
            <v>0</v>
          </cell>
          <cell r="CQ60" t="str">
            <v>Jan-dec</v>
          </cell>
          <cell r="CR60">
            <v>0</v>
          </cell>
          <cell r="CS60">
            <v>0</v>
          </cell>
          <cell r="CT60">
            <v>0</v>
          </cell>
          <cell r="CU60">
            <v>0</v>
          </cell>
          <cell r="CV60">
            <v>0</v>
          </cell>
          <cell r="CW60">
            <v>0</v>
          </cell>
          <cell r="CX60">
            <v>0</v>
          </cell>
          <cell r="CY60">
            <v>0</v>
          </cell>
          <cell r="CZ60">
            <v>0</v>
          </cell>
          <cell r="DA60">
            <v>0</v>
          </cell>
          <cell r="DB60">
            <v>0</v>
          </cell>
        </row>
        <row r="61">
          <cell r="CN61" t="str">
            <v>HeadingQYSwe</v>
          </cell>
          <cell r="CO61">
            <v>0</v>
          </cell>
          <cell r="CP61" t="str">
            <v>Mn euro</v>
          </cell>
          <cell r="CQ61" t="str">
            <v>kv4 16</v>
          </cell>
          <cell r="CR61" t="str">
            <v>kv3 16</v>
          </cell>
          <cell r="CS61" t="str">
            <v>kv2 16</v>
          </cell>
          <cell r="CT61" t="str">
            <v>kv1 16</v>
          </cell>
          <cell r="CU61" t="str">
            <v>kv4 15</v>
          </cell>
          <cell r="CV61" t="str">
            <v>kv3 15</v>
          </cell>
          <cell r="CW61" t="str">
            <v>kv2 15</v>
          </cell>
          <cell r="CX61" t="str">
            <v>kv1 15</v>
          </cell>
          <cell r="CY61">
            <v>0</v>
          </cell>
          <cell r="CZ61">
            <v>0</v>
          </cell>
          <cell r="DA61">
            <v>0</v>
          </cell>
          <cell r="DB61">
            <v>0</v>
          </cell>
        </row>
        <row r="62">
          <cell r="CN62" t="str">
            <v>TopheadingSwe</v>
          </cell>
          <cell r="CO62">
            <v>0</v>
          </cell>
          <cell r="CP62" t="str">
            <v>Mn euro</v>
          </cell>
          <cell r="CQ62" t="str">
            <v>kv4
16</v>
          </cell>
          <cell r="CR62" t="str">
            <v>kv3
16</v>
          </cell>
          <cell r="CS62" t="str">
            <v>kv2
16</v>
          </cell>
          <cell r="CT62" t="str">
            <v>kv1
16</v>
          </cell>
          <cell r="CU62" t="str">
            <v>kv4
15</v>
          </cell>
          <cell r="CV62" t="str">
            <v>kv3
15</v>
          </cell>
          <cell r="CW62" t="str">
            <v>kv2
15</v>
          </cell>
          <cell r="CX62" t="str">
            <v>kv1
15</v>
          </cell>
          <cell r="CY62" t="str">
            <v>kv4/kv3</v>
          </cell>
          <cell r="CZ62" t="str">
            <v>kv4/kv4</v>
          </cell>
          <cell r="DA62" t="str">
            <v>Jan-Dec 
2015</v>
          </cell>
          <cell r="DB62" t="str">
            <v>Jan-Dec 
2014</v>
          </cell>
        </row>
        <row r="65">
          <cell r="CN65" t="str">
            <v>FXNORWAYGroup</v>
          </cell>
          <cell r="CP65" t="str">
            <v>FX fluctuation impacted income and expenses by -4 % Q4/Q3 (-8 % Q4/Q4). FX fluctuations impacted balance sheet by -3 % Q4/Q3 (-10 % Q4/Q4).</v>
          </cell>
        </row>
        <row r="66">
          <cell r="CN66" t="str">
            <v>FXNORWAYDEN</v>
          </cell>
          <cell r="CP66" t="str">
            <v>Valutakursudsving påvirkede indtægts- og udgiftsposterne med -4 pct. 4. kvt./3. kvt. (-8 pct. 4. kvt./4. kvt.) og balanceposterne med -3 pct. 4. kvt./3. kvt. (-10 pct. 4. kvt./4. kvt.).</v>
          </cell>
        </row>
        <row r="67">
          <cell r="CN67" t="str">
            <v>FXNORWAYFin</v>
          </cell>
          <cell r="CP67" t="str">
            <v>Valuuttakurssien vaihtelu vaikutti tuottoihin ja kuluihin -4 % Q4/Q3 (-8 % Q4/Q4) ja tase-eriin -3 % Q4/Q3 (-10 % Q4/Q4).</v>
          </cell>
        </row>
        <row r="68">
          <cell r="CN68" t="str">
            <v>FXNORWAYNor</v>
          </cell>
          <cell r="CP68" t="str">
            <v>Effekt av valutasvingninger på inntekter og kostnader -4 % 4.kv./3.kv. (-8 % 4.kv./4.kv.)
Effekt av valutasvingninger på balansen -3 % 4.kv./3.kv. (-10 % 4.kv./4.kv.)</v>
          </cell>
          <cell r="CQ68">
            <v>0</v>
          </cell>
          <cell r="CR68">
            <v>0</v>
          </cell>
          <cell r="CS68">
            <v>0</v>
          </cell>
          <cell r="CT68">
            <v>0</v>
          </cell>
          <cell r="CU68">
            <v>0</v>
          </cell>
          <cell r="CV68">
            <v>0</v>
          </cell>
          <cell r="CW68">
            <v>0</v>
          </cell>
        </row>
        <row r="69">
          <cell r="CN69" t="str">
            <v>FXNORWAYSwe</v>
          </cell>
          <cell r="CP69" t="str">
            <v>Valutakursfluktuationer påverkade intäkts- och kostnadsposter med -4 % kv4/kv3 (-8 % kv4/kv4) och balansposter med -3 % kv4/kv3 (-10 % kv4/kv4).</v>
          </cell>
        </row>
        <row r="70">
          <cell r="CN70" t="str">
            <v>FXSwedenGroup</v>
          </cell>
          <cell r="CP70" t="str">
            <v>FX fluctuation impacted income and expenses by -1 % Q4/Q3 (-4 % Q4/Q4). FX fluctuations impacted balance sheet by 1% Q4/Q3 (-3 % Q4/Q4).</v>
          </cell>
        </row>
        <row r="71">
          <cell r="CN71" t="str">
            <v>FXSwedenDEN</v>
          </cell>
          <cell r="CP71" t="str">
            <v>Valutakursudsving påvirkede indtægts- og udgiftsposterne med -1 pct. 4. kvt./3. kvt. (-4 pct. 4. kvt./4. kvt.) og balanceposterne med 1 pct. 4. kvt./3. kvt. (-3 pct. 4. kvt./4. kvt.).</v>
          </cell>
        </row>
        <row r="72">
          <cell r="CN72" t="str">
            <v>FXSwedenFin</v>
          </cell>
          <cell r="CP72" t="str">
            <v>Valuuttakurssien vaihtelu vaikutti tuottoihin ja kuluihin -1 % Q4/Q3 (-4 % Q4/Q4) ja tase-eriin 1% Q4/Q3 (-3 % Q4/Q4).</v>
          </cell>
        </row>
        <row r="73">
          <cell r="CN73" t="str">
            <v>FXSwedenNor</v>
          </cell>
          <cell r="CP73" t="str">
            <v>Effekt av valutasvingninger på inntekter og kostnader -1 % 4.kv./3.kv. (-4 % 4.kv./4.kv.)
Effekt av valutasvingninger på balansen 1% 4.kv./3.kv. (-3 % 4.kv./4.kv.)</v>
          </cell>
          <cell r="CQ73">
            <v>0</v>
          </cell>
          <cell r="CR73">
            <v>0</v>
          </cell>
          <cell r="CS73">
            <v>0</v>
          </cell>
          <cell r="CT73">
            <v>0</v>
          </cell>
          <cell r="CU73">
            <v>0</v>
          </cell>
          <cell r="CV73">
            <v>0</v>
          </cell>
        </row>
        <row r="74">
          <cell r="CN74" t="str">
            <v>FXSwedenSwe</v>
          </cell>
          <cell r="CP74" t="str">
            <v>Valutakursfluktuationer påverkade intäkts- och kostnadsposter med -1 % kv4/kv3 (-4 % kv4/kv4) och balansposter med 1% kv4/kv3 (-3 % kv4/kv4).</v>
          </cell>
        </row>
        <row r="75">
          <cell r="CN75" t="str">
            <v>FXRetailTotGroup</v>
          </cell>
          <cell r="CP75" t="str">
            <v>FX fluctuation impacted income and expenses by -1 % Q4/Q3 (-3 % Q4/Q4). FX fluctuations impacted balance sheet by -0 % Q4/Q3 (-3 % Q4/Q4).</v>
          </cell>
        </row>
        <row r="76">
          <cell r="CN76" t="str">
            <v>FXRetailTotDEN</v>
          </cell>
          <cell r="CP76" t="str">
            <v>Valutakursudsving påvirkede indtægts- og udgiftsposterne med -1 pct. 4. kvt./3. kvt. (-3 pct. 4. kvt./4. kvt.) og balanceposterne med 0 pct. 4. kvt./3. kvt. (-3 pct. 4. kvt./4. kvt.).</v>
          </cell>
        </row>
        <row r="77">
          <cell r="CN77" t="str">
            <v>FXRetailTotFin</v>
          </cell>
          <cell r="CP77" t="str">
            <v>Valuuttakurssien vaihtelu vaikutti tuottoihin ja kuluihin -1 % Q4/Q3 (-3 % Q4/Q4) ja tase-eriin -0 % Q4/Q3 (-3 % Q4/Q4).</v>
          </cell>
        </row>
        <row r="78">
          <cell r="CN78" t="str">
            <v>FXRetailTotNor</v>
          </cell>
          <cell r="CP78" t="str">
            <v>Effekt av valutasvingninger på inntekter og kostnader -1 % 4.kv./3.kv. (-3 % 4.kv./4.kv.)
Effekt av valutasvingninger på balansen -0 % 4.kv./3.kv. (-3 % 4.kv./4.kv.)</v>
          </cell>
        </row>
        <row r="79">
          <cell r="CN79" t="str">
            <v>FXRetailTotSwe</v>
          </cell>
          <cell r="CP79" t="str">
            <v>Valutakursfluktuationer påverkade intäkts- och kostnadsposter med -1 % kv4/kv3 (-3 % kv4/kv4) och balansposter med -0 % kv4/kv3 (-3 % kv4/kv4).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Nordea">
  <a:themeElements>
    <a:clrScheme name="Nordea">
      <a:dk1>
        <a:srgbClr val="191919"/>
      </a:dk1>
      <a:lt1>
        <a:srgbClr val="FFFFFF"/>
      </a:lt1>
      <a:dk2>
        <a:srgbClr val="779ABC"/>
      </a:dk2>
      <a:lt2>
        <a:srgbClr val="005284"/>
      </a:lt2>
      <a:accent1>
        <a:srgbClr val="A9AF00"/>
      </a:accent1>
      <a:accent2>
        <a:srgbClr val="D1D175"/>
      </a:accent2>
      <a:accent3>
        <a:srgbClr val="CCD8DE"/>
      </a:accent3>
      <a:accent4>
        <a:srgbClr val="AA0000"/>
      </a:accent4>
      <a:accent5>
        <a:srgbClr val="CC6600"/>
      </a:accent5>
      <a:accent6>
        <a:srgbClr val="E8BD00"/>
      </a:accent6>
      <a:hlink>
        <a:srgbClr val="660033"/>
      </a:hlink>
      <a:folHlink>
        <a:srgbClr val="E5EAEF"/>
      </a:folHlink>
    </a:clrScheme>
    <a:fontScheme name="Nordea">
      <a:majorFont>
        <a:latin typeface="Arial"/>
        <a:ea typeface="Arial"/>
        <a:cs typeface="Arial"/>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Arial"/>
        <a:cs typeface="Arial"/>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Norde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9999" dist="19999" dir="5400000" rotWithShape="0">
              <a:srgbClr val="000000">
                <a:alpha val="37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tint val="99000"/>
          </a:scheme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Brand blue">
      <a:srgbClr val="005284"/>
    </a:custClr>
    <a:custClr name="Brand blue 01">
      <a:srgbClr val="779ABC"/>
    </a:custClr>
    <a:custClr name="Brand blue 02">
      <a:srgbClr val="CCD8DE"/>
    </a:custClr>
    <a:custClr name="Brand blue 03">
      <a:srgbClr val="E5EAEF"/>
    </a:custClr>
    <a:custClr name="Dust Green 01">
      <a:srgbClr val="968F69"/>
    </a:custClr>
    <a:custClr name="Dust Green 02">
      <a:srgbClr val="C5BC89"/>
    </a:custClr>
    <a:custClr name="Dust Green 03">
      <a:srgbClr val="D9D5BE"/>
    </a:custClr>
    <a:custClr name="Cool Grey 01">
      <a:srgbClr val="999999"/>
    </a:custClr>
    <a:custClr name="Cool Grey 02">
      <a:srgbClr val="CCCCCC"/>
    </a:custClr>
    <a:custClr name="Cool Grey 03">
      <a:srgbClr val="E4E3E3"/>
    </a:custClr>
    <a:custClr name="Green 01">
      <a:srgbClr val="A9AF00"/>
    </a:custClr>
    <a:custClr name="Green 02">
      <a:srgbClr val="D8DB7F"/>
    </a:custClr>
    <a:custClr name="Green 03">
      <a:srgbClr val="EFF1CC"/>
    </a:custClr>
    <a:custClr name="Dark Blue">
      <a:srgbClr val="003366"/>
    </a:custClr>
    <a:custClr name="Orange">
      <a:srgbClr val="CC6600"/>
    </a:custClr>
    <a:custClr name="Dark Orange">
      <a:srgbClr val="CC3300"/>
    </a:custClr>
    <a:custClr name="Brown">
      <a:srgbClr val="AA0000"/>
    </a:custClr>
    <a:custClr name="Yellow">
      <a:srgbClr val="E8BD00"/>
    </a:custClr>
    <a:custClr name="Red">
      <a:srgbClr val="C1004F"/>
    </a:custClr>
    <a:custClr name="Petrol">
      <a:srgbClr val="660033"/>
    </a:custClr>
    <a:custClr name="Olive">
      <a:srgbClr val="999933"/>
    </a:custClr>
    <a:custClr name="Light Olive">
      <a:srgbClr val="F3EFC3"/>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0">
    <tabColor theme="0" tint="-0.14999847407452621"/>
    <pageSetUpPr fitToPage="1"/>
  </sheetPr>
  <dimension ref="A1:AB51"/>
  <sheetViews>
    <sheetView zoomScaleNormal="100" workbookViewId="0">
      <selection activeCell="K49" sqref="K49"/>
    </sheetView>
  </sheetViews>
  <sheetFormatPr defaultColWidth="9.33203125" defaultRowHeight="12"/>
  <cols>
    <col min="1" max="1" width="10.6640625" style="880" customWidth="1"/>
    <col min="2" max="2" width="29.109375" style="880" customWidth="1"/>
    <col min="3" max="7" width="7.6640625" style="274" customWidth="1"/>
    <col min="8" max="8" width="7" style="880" customWidth="1"/>
    <col min="9" max="9" width="29.109375" style="880" customWidth="1"/>
    <col min="10" max="14" width="7.6640625" style="880" customWidth="1"/>
    <col min="15" max="15" width="7" style="880" customWidth="1"/>
    <col min="16" max="16" width="28.33203125" style="880" customWidth="1"/>
    <col min="17" max="21" width="7.6640625" style="880" customWidth="1"/>
    <col min="22" max="16384" width="9.33203125" style="880"/>
  </cols>
  <sheetData>
    <row r="1" spans="1:28" ht="10.5" customHeight="1">
      <c r="A1" s="178" t="s">
        <v>82</v>
      </c>
      <c r="B1" s="52">
        <v>2</v>
      </c>
      <c r="C1" s="52">
        <f>+B1+1</f>
        <v>3</v>
      </c>
      <c r="D1" s="52">
        <f>+C1+1</f>
        <v>4</v>
      </c>
      <c r="E1" s="52">
        <f>+D1+1</f>
        <v>5</v>
      </c>
      <c r="F1" s="52">
        <f>+E1+1</f>
        <v>6</v>
      </c>
      <c r="G1" s="52">
        <f>+F1+1</f>
        <v>7</v>
      </c>
    </row>
    <row r="2" spans="1:28" ht="10.5" customHeight="1">
      <c r="A2" s="881"/>
      <c r="B2" s="882" t="s">
        <v>114</v>
      </c>
      <c r="C2" s="882"/>
      <c r="D2" s="882"/>
      <c r="E2" s="882"/>
      <c r="F2" s="882"/>
      <c r="G2" s="883"/>
      <c r="I2" s="882" t="s">
        <v>117</v>
      </c>
      <c r="J2" s="882"/>
      <c r="K2" s="882"/>
      <c r="L2" s="882"/>
      <c r="M2" s="882"/>
      <c r="N2" s="883"/>
      <c r="P2" s="882" t="s">
        <v>118</v>
      </c>
      <c r="Q2" s="882"/>
      <c r="R2" s="882"/>
      <c r="S2" s="882"/>
      <c r="T2" s="882"/>
      <c r="U2" s="883"/>
    </row>
    <row r="3" spans="1:28" ht="25.5" customHeight="1">
      <c r="A3" s="884" t="str">
        <f>+"headingqy"&amp;$A$1</f>
        <v>headingqyGroup</v>
      </c>
      <c r="B3" s="409" t="str">
        <f>+VLOOKUP($A3,[2]Settings!$CN$29:$DB$93,B$1+1,FALSE)</f>
        <v>EURm</v>
      </c>
      <c r="C3" s="454" t="str">
        <f>J3</f>
        <v>Q116</v>
      </c>
      <c r="D3" s="885" t="str">
        <f>K3</f>
        <v>Q415</v>
      </c>
      <c r="E3" s="885" t="str">
        <f>L3</f>
        <v>Q315</v>
      </c>
      <c r="F3" s="885" t="str">
        <f>M3</f>
        <v>Q215</v>
      </c>
      <c r="G3" s="842" t="str">
        <f>N3</f>
        <v>Q115</v>
      </c>
      <c r="I3" s="409" t="s">
        <v>1</v>
      </c>
      <c r="J3" s="454" t="s">
        <v>113</v>
      </c>
      <c r="K3" s="885" t="s">
        <v>110</v>
      </c>
      <c r="L3" s="885" t="s">
        <v>107</v>
      </c>
      <c r="M3" s="885" t="s">
        <v>105</v>
      </c>
      <c r="N3" s="842" t="s">
        <v>101</v>
      </c>
      <c r="P3" s="409" t="s">
        <v>1</v>
      </c>
      <c r="Q3" s="454" t="str">
        <f>J3</f>
        <v>Q116</v>
      </c>
      <c r="R3" s="885" t="str">
        <f>K3</f>
        <v>Q415</v>
      </c>
      <c r="S3" s="885" t="str">
        <f>L3</f>
        <v>Q315</v>
      </c>
      <c r="T3" s="885" t="str">
        <f>M3</f>
        <v>Q215</v>
      </c>
      <c r="U3" s="842" t="str">
        <f>N3</f>
        <v>Q115</v>
      </c>
    </row>
    <row r="4" spans="1:28" ht="10.5" customHeight="1">
      <c r="A4" s="886" t="s">
        <v>7</v>
      </c>
      <c r="B4" s="887" t="s">
        <v>7</v>
      </c>
      <c r="C4" s="888"/>
      <c r="D4" s="855">
        <f t="shared" ref="D4:D18" si="0">K4-R4</f>
        <v>-38</v>
      </c>
      <c r="E4" s="855">
        <f t="shared" ref="E4:E18" si="1">L4-S4</f>
        <v>-39</v>
      </c>
      <c r="F4" s="855">
        <f t="shared" ref="F4:F18" si="2">M4-T4</f>
        <v>-35</v>
      </c>
      <c r="G4" s="889">
        <f t="shared" ref="G4:G18" si="3">N4-U4</f>
        <v>-35</v>
      </c>
      <c r="H4" s="913"/>
      <c r="I4" s="887" t="s">
        <v>7</v>
      </c>
      <c r="J4" s="888"/>
      <c r="K4" s="855">
        <v>1203</v>
      </c>
      <c r="L4" s="855">
        <v>1233</v>
      </c>
      <c r="M4" s="855">
        <v>1274</v>
      </c>
      <c r="N4" s="889">
        <v>1253</v>
      </c>
      <c r="P4" s="887" t="s">
        <v>7</v>
      </c>
      <c r="Q4" s="888"/>
      <c r="R4" s="855">
        <v>1241</v>
      </c>
      <c r="S4" s="855">
        <v>1272</v>
      </c>
      <c r="T4" s="855">
        <v>1309</v>
      </c>
      <c r="U4" s="889">
        <v>1288</v>
      </c>
      <c r="X4" s="903" t="e">
        <f>K4-GCC!#REF!-GCC!D4-'PeB Total'!D5-'LC&amp;I Total'!D5-'AWM Total'!D5</f>
        <v>#REF!</v>
      </c>
      <c r="Y4" s="903" t="e">
        <f>L4-GCC!#REF!-GCC!E4-'PeB Total'!E5-'LC&amp;I Total'!E5-'AWM Total'!E5</f>
        <v>#REF!</v>
      </c>
      <c r="Z4" s="903" t="e">
        <f>M4-GCC!#REF!-GCC!F4-'PeB Total'!F5-'LC&amp;I Total'!F5-'AWM Total'!F5</f>
        <v>#REF!</v>
      </c>
      <c r="AA4" s="903" t="e">
        <f>N4-GCC!#REF!-GCC!G4-'PeB Total'!G5-'LC&amp;I Total'!G5-'AWM Total'!G5</f>
        <v>#REF!</v>
      </c>
      <c r="AB4" s="913"/>
    </row>
    <row r="5" spans="1:28" ht="10.5" customHeight="1">
      <c r="A5" s="886" t="s">
        <v>2</v>
      </c>
      <c r="B5" s="887" t="s">
        <v>2</v>
      </c>
      <c r="C5" s="858"/>
      <c r="D5" s="855">
        <f t="shared" si="0"/>
        <v>53</v>
      </c>
      <c r="E5" s="855">
        <f t="shared" si="1"/>
        <v>50</v>
      </c>
      <c r="F5" s="855">
        <f t="shared" si="2"/>
        <v>50</v>
      </c>
      <c r="G5" s="889">
        <f t="shared" si="3"/>
        <v>52</v>
      </c>
      <c r="H5" s="913"/>
      <c r="I5" s="887" t="s">
        <v>2</v>
      </c>
      <c r="J5" s="858"/>
      <c r="K5" s="855">
        <v>821</v>
      </c>
      <c r="L5" s="855">
        <v>767</v>
      </c>
      <c r="M5" s="855">
        <v>833</v>
      </c>
      <c r="N5" s="889">
        <v>809</v>
      </c>
      <c r="P5" s="887" t="s">
        <v>2</v>
      </c>
      <c r="Q5" s="858"/>
      <c r="R5" s="855">
        <v>768</v>
      </c>
      <c r="S5" s="855">
        <v>717</v>
      </c>
      <c r="T5" s="855">
        <v>783</v>
      </c>
      <c r="U5" s="889">
        <v>757</v>
      </c>
      <c r="X5" s="903" t="e">
        <f>K5-GCC!#REF!-GCC!D5-'PeB Total'!D6-'LC&amp;I Total'!D6-'AWM Total'!D6</f>
        <v>#REF!</v>
      </c>
      <c r="Y5" s="903" t="e">
        <f>L5-GCC!#REF!-GCC!E5-'PeB Total'!E6-'LC&amp;I Total'!E6-'AWM Total'!E6</f>
        <v>#REF!</v>
      </c>
      <c r="Z5" s="903" t="e">
        <f>M5-GCC!#REF!-GCC!F5-'PeB Total'!F6-'LC&amp;I Total'!F6-'AWM Total'!F6</f>
        <v>#REF!</v>
      </c>
      <c r="AA5" s="903" t="e">
        <f>N5-GCC!#REF!-GCC!G5-'PeB Total'!G6-'LC&amp;I Total'!G6-'AWM Total'!G6</f>
        <v>#REF!</v>
      </c>
      <c r="AB5" s="913"/>
    </row>
    <row r="6" spans="1:28" ht="10.5" customHeight="1">
      <c r="A6" s="886" t="s">
        <v>0</v>
      </c>
      <c r="B6" s="887" t="s">
        <v>0</v>
      </c>
      <c r="C6" s="858"/>
      <c r="D6" s="855">
        <f t="shared" si="0"/>
        <v>-15</v>
      </c>
      <c r="E6" s="855">
        <f t="shared" si="1"/>
        <v>-11</v>
      </c>
      <c r="F6" s="855">
        <f t="shared" si="2"/>
        <v>-15</v>
      </c>
      <c r="G6" s="889">
        <f t="shared" si="3"/>
        <v>-17</v>
      </c>
      <c r="H6" s="913"/>
      <c r="I6" s="887" t="s">
        <v>0</v>
      </c>
      <c r="J6" s="858"/>
      <c r="K6" s="855">
        <v>421</v>
      </c>
      <c r="L6" s="855">
        <v>211</v>
      </c>
      <c r="M6" s="855">
        <v>386</v>
      </c>
      <c r="N6" s="889">
        <v>627</v>
      </c>
      <c r="P6" s="887" t="s">
        <v>0</v>
      </c>
      <c r="Q6" s="858"/>
      <c r="R6" s="855">
        <v>436</v>
      </c>
      <c r="S6" s="855">
        <v>222</v>
      </c>
      <c r="T6" s="855">
        <v>401</v>
      </c>
      <c r="U6" s="889">
        <v>644</v>
      </c>
      <c r="X6" s="903" t="e">
        <f>K6-GCC!#REF!-GCC!D6-'PeB Total'!D7-'LC&amp;I Total'!D7-'AWM Total'!D7</f>
        <v>#REF!</v>
      </c>
      <c r="Y6" s="903" t="e">
        <f>L6-GCC!#REF!-GCC!E6-'PeB Total'!E7-'LC&amp;I Total'!E7-'AWM Total'!E7</f>
        <v>#REF!</v>
      </c>
      <c r="Z6" s="903" t="e">
        <f>M6-GCC!#REF!-GCC!F6-'PeB Total'!F7-'LC&amp;I Total'!F7-'AWM Total'!F7</f>
        <v>#REF!</v>
      </c>
      <c r="AA6" s="903" t="e">
        <f>N6-GCC!#REF!-GCC!G6-'PeB Total'!G7-'LC&amp;I Total'!G7-'AWM Total'!G7</f>
        <v>#REF!</v>
      </c>
      <c r="AB6" s="913"/>
    </row>
    <row r="7" spans="1:28" ht="10.5" customHeight="1">
      <c r="A7" s="886" t="s">
        <v>18</v>
      </c>
      <c r="B7" s="887" t="s">
        <v>18</v>
      </c>
      <c r="C7" s="858"/>
      <c r="D7" s="855">
        <f t="shared" si="0"/>
        <v>0</v>
      </c>
      <c r="E7" s="855">
        <f t="shared" si="1"/>
        <v>0</v>
      </c>
      <c r="F7" s="855">
        <f t="shared" si="2"/>
        <v>0</v>
      </c>
      <c r="G7" s="889">
        <f t="shared" si="3"/>
        <v>0</v>
      </c>
      <c r="I7" s="887" t="s">
        <v>18</v>
      </c>
      <c r="J7" s="858"/>
      <c r="K7" s="855">
        <v>200</v>
      </c>
      <c r="L7" s="855">
        <v>42</v>
      </c>
      <c r="M7" s="855">
        <v>30</v>
      </c>
      <c r="N7" s="889">
        <v>30</v>
      </c>
      <c r="P7" s="887" t="s">
        <v>18</v>
      </c>
      <c r="Q7" s="858"/>
      <c r="R7" s="855">
        <v>200</v>
      </c>
      <c r="S7" s="855">
        <v>42</v>
      </c>
      <c r="T7" s="855">
        <v>30</v>
      </c>
      <c r="U7" s="889">
        <v>30</v>
      </c>
      <c r="X7" s="903" t="e">
        <f>K7-GCC!#REF!-GCC!D7-'PeB Total'!#REF!-'PeB Total'!D8-'LC&amp;I Total'!D8-'AWM Total'!D8</f>
        <v>#REF!</v>
      </c>
      <c r="Y7" s="903" t="e">
        <f>L7-GCC!#REF!-GCC!E7-'PeB Total'!E8-'LC&amp;I Total'!E8-'AWM Total'!E8</f>
        <v>#REF!</v>
      </c>
      <c r="Z7" s="903" t="e">
        <f>M7-GCC!#REF!-GCC!F7-'PeB Total'!F8-'LC&amp;I Total'!F8-'AWM Total'!F8</f>
        <v>#REF!</v>
      </c>
      <c r="AA7" s="903" t="e">
        <f>N7-GCC!#REF!-GCC!G7-'PeB Total'!G8-'LC&amp;I Total'!G8-'AWM Total'!G8</f>
        <v>#REF!</v>
      </c>
    </row>
    <row r="8" spans="1:28" s="893" customFormat="1" ht="10.5" customHeight="1">
      <c r="A8" s="890" t="s">
        <v>10</v>
      </c>
      <c r="B8" s="891" t="s">
        <v>10</v>
      </c>
      <c r="C8" s="861"/>
      <c r="D8" s="862">
        <f t="shared" si="0"/>
        <v>0</v>
      </c>
      <c r="E8" s="862">
        <f t="shared" si="1"/>
        <v>0</v>
      </c>
      <c r="F8" s="862">
        <f t="shared" si="2"/>
        <v>0</v>
      </c>
      <c r="G8" s="892">
        <f t="shared" si="3"/>
        <v>0</v>
      </c>
      <c r="I8" s="891" t="s">
        <v>10</v>
      </c>
      <c r="J8" s="861"/>
      <c r="K8" s="862">
        <v>2645</v>
      </c>
      <c r="L8" s="862">
        <v>2253</v>
      </c>
      <c r="M8" s="862">
        <v>2523</v>
      </c>
      <c r="N8" s="892">
        <v>2719</v>
      </c>
      <c r="P8" s="891" t="s">
        <v>10</v>
      </c>
      <c r="Q8" s="861"/>
      <c r="R8" s="862">
        <v>2645</v>
      </c>
      <c r="S8" s="862">
        <v>2253</v>
      </c>
      <c r="T8" s="862">
        <v>2523</v>
      </c>
      <c r="U8" s="892">
        <v>2719</v>
      </c>
      <c r="X8" s="903" t="e">
        <f>K8-GCC!#REF!-GCC!D8-'PeB Total'!D9-'LC&amp;I Total'!D9-'AWM Total'!D9</f>
        <v>#REF!</v>
      </c>
      <c r="Y8" s="903" t="e">
        <f>L8-GCC!#REF!-GCC!E8-'PeB Total'!E9-'LC&amp;I Total'!E9-'AWM Total'!E9</f>
        <v>#REF!</v>
      </c>
      <c r="Z8" s="903" t="e">
        <f>M8-GCC!#REF!-GCC!F8-'PeB Total'!F9-'LC&amp;I Total'!F9-'AWM Total'!F9</f>
        <v>#REF!</v>
      </c>
      <c r="AA8" s="903" t="e">
        <f>N8-GCC!#REF!-GCC!G8-'PeB Total'!G9-'LC&amp;I Total'!G9-'AWM Total'!G9</f>
        <v>#REF!</v>
      </c>
    </row>
    <row r="9" spans="1:28" ht="10.5" customHeight="1">
      <c r="A9" s="890" t="s">
        <v>3</v>
      </c>
      <c r="B9" s="864" t="s">
        <v>3</v>
      </c>
      <c r="C9" s="865"/>
      <c r="D9" s="866">
        <f t="shared" si="0"/>
        <v>0</v>
      </c>
      <c r="E9" s="866">
        <f t="shared" si="1"/>
        <v>0</v>
      </c>
      <c r="F9" s="866">
        <f t="shared" si="2"/>
        <v>0</v>
      </c>
      <c r="G9" s="894">
        <f t="shared" si="3"/>
        <v>0</v>
      </c>
      <c r="I9" s="864" t="s">
        <v>3</v>
      </c>
      <c r="J9" s="865"/>
      <c r="K9" s="855">
        <v>-956</v>
      </c>
      <c r="L9" s="855">
        <v>-756</v>
      </c>
      <c r="M9" s="855">
        <v>-772</v>
      </c>
      <c r="N9" s="889">
        <v>-779</v>
      </c>
      <c r="P9" s="864" t="s">
        <v>3</v>
      </c>
      <c r="Q9" s="865"/>
      <c r="R9" s="866">
        <v>-956</v>
      </c>
      <c r="S9" s="866">
        <v>-756</v>
      </c>
      <c r="T9" s="866">
        <v>-772</v>
      </c>
      <c r="U9" s="894">
        <v>-779</v>
      </c>
      <c r="X9" s="903" t="e">
        <f>K9-GCC!#REF!-GCC!#REF!-'PeB Total'!#REF!-'LC&amp;I Total'!#REF!-'AWM Total'!#REF!</f>
        <v>#REF!</v>
      </c>
      <c r="Y9" s="903" t="e">
        <f>L9-GCC!#REF!-GCC!#REF!-'PeB Total'!#REF!-'LC&amp;I Total'!#REF!-'AWM Total'!#REF!</f>
        <v>#REF!</v>
      </c>
      <c r="Z9" s="903" t="e">
        <f>M9-GCC!#REF!-GCC!#REF!-'PeB Total'!#REF!-'LC&amp;I Total'!#REF!-'AWM Total'!#REF!</f>
        <v>#REF!</v>
      </c>
      <c r="AA9" s="903" t="e">
        <f>N9-GCC!#REF!-GCC!#REF!-'PeB Total'!#REF!-'LC&amp;I Total'!#REF!-'AWM Total'!#REF!</f>
        <v>#REF!</v>
      </c>
    </row>
    <row r="10" spans="1:28" ht="10.5" customHeight="1">
      <c r="A10" s="890" t="s">
        <v>84</v>
      </c>
      <c r="B10" s="375" t="s">
        <v>88</v>
      </c>
      <c r="C10" s="867"/>
      <c r="D10" s="868">
        <f t="shared" si="0"/>
        <v>0</v>
      </c>
      <c r="E10" s="868">
        <f t="shared" si="1"/>
        <v>0</v>
      </c>
      <c r="F10" s="868">
        <f t="shared" si="2"/>
        <v>0</v>
      </c>
      <c r="G10" s="895">
        <f t="shared" si="3"/>
        <v>0</v>
      </c>
      <c r="I10" s="375" t="s">
        <v>88</v>
      </c>
      <c r="J10" s="867"/>
      <c r="K10" s="855">
        <v>-455</v>
      </c>
      <c r="L10" s="855">
        <v>-303</v>
      </c>
      <c r="M10" s="855">
        <v>-363</v>
      </c>
      <c r="N10" s="889">
        <v>-364</v>
      </c>
      <c r="P10" s="375" t="s">
        <v>88</v>
      </c>
      <c r="Q10" s="867"/>
      <c r="R10" s="868">
        <v>-455</v>
      </c>
      <c r="S10" s="868">
        <v>-303</v>
      </c>
      <c r="T10" s="868">
        <v>-363</v>
      </c>
      <c r="U10" s="895">
        <v>-364</v>
      </c>
      <c r="X10" s="903" t="e">
        <f>K10-GCC!#REF!-GCC!#REF!-'PeB Total'!#REF!-'LC&amp;I Total'!#REF!-'AWM Total'!#REF!</f>
        <v>#REF!</v>
      </c>
      <c r="Y10" s="903" t="e">
        <f>L10-GCC!#REF!-GCC!#REF!-'PeB Total'!#REF!-'LC&amp;I Total'!#REF!-'AWM Total'!#REF!</f>
        <v>#REF!</v>
      </c>
      <c r="Z10" s="903" t="e">
        <f>M10-GCC!#REF!-GCC!#REF!-'PeB Total'!#REF!-'LC&amp;I Total'!#REF!-'AWM Total'!#REF!</f>
        <v>#REF!</v>
      </c>
      <c r="AA10" s="903" t="e">
        <f>N10-GCC!#REF!-GCC!#REF!-'PeB Total'!#REF!-'LC&amp;I Total'!#REF!-'AWM Total'!#REF!</f>
        <v>#REF!</v>
      </c>
    </row>
    <row r="11" spans="1:28" ht="10.5" customHeight="1">
      <c r="A11" s="890"/>
      <c r="B11" s="891" t="s">
        <v>11</v>
      </c>
      <c r="C11" s="867"/>
      <c r="D11" s="896">
        <f t="shared" si="0"/>
        <v>0</v>
      </c>
      <c r="E11" s="896">
        <f t="shared" si="1"/>
        <v>0</v>
      </c>
      <c r="F11" s="896">
        <f t="shared" si="2"/>
        <v>0</v>
      </c>
      <c r="G11" s="897">
        <f t="shared" si="3"/>
        <v>0</v>
      </c>
      <c r="I11" s="891" t="s">
        <v>11</v>
      </c>
      <c r="J11" s="867"/>
      <c r="K11" s="862">
        <v>-1476</v>
      </c>
      <c r="L11" s="862">
        <v>-1108</v>
      </c>
      <c r="M11" s="862">
        <v>-1185</v>
      </c>
      <c r="N11" s="892">
        <v>-1188</v>
      </c>
      <c r="P11" s="891" t="s">
        <v>11</v>
      </c>
      <c r="Q11" s="867"/>
      <c r="R11" s="896">
        <v>-1476</v>
      </c>
      <c r="S11" s="896">
        <v>-1108</v>
      </c>
      <c r="T11" s="896">
        <v>-1185</v>
      </c>
      <c r="U11" s="897">
        <v>-1188</v>
      </c>
      <c r="X11" s="903" t="e">
        <f>K11-GCC!#REF!-GCC!D9-'PeB Total'!D10-'LC&amp;I Total'!D10-'AWM Total'!D10</f>
        <v>#REF!</v>
      </c>
      <c r="Y11" s="903" t="e">
        <f>L11-GCC!#REF!-GCC!E9-'PeB Total'!E10-'LC&amp;I Total'!E10-'AWM Total'!E10</f>
        <v>#REF!</v>
      </c>
      <c r="Z11" s="903" t="e">
        <f>M11-GCC!#REF!-GCC!F9-'PeB Total'!F10-'LC&amp;I Total'!F10-'AWM Total'!F10</f>
        <v>#REF!</v>
      </c>
      <c r="AA11" s="903" t="e">
        <f>N11-GCC!#REF!-GCC!G9-'PeB Total'!G10-'LC&amp;I Total'!G10-'AWM Total'!G10</f>
        <v>#REF!</v>
      </c>
    </row>
    <row r="12" spans="1:28" s="893" customFormat="1" ht="10.5" customHeight="1">
      <c r="A12" s="890" t="s">
        <v>11</v>
      </c>
      <c r="B12" s="491" t="s">
        <v>13</v>
      </c>
      <c r="C12" s="861"/>
      <c r="D12" s="862">
        <f t="shared" si="0"/>
        <v>0</v>
      </c>
      <c r="E12" s="862">
        <f t="shared" si="1"/>
        <v>0</v>
      </c>
      <c r="F12" s="862">
        <f t="shared" si="2"/>
        <v>0</v>
      </c>
      <c r="G12" s="892">
        <f t="shared" si="3"/>
        <v>0</v>
      </c>
      <c r="I12" s="491" t="s">
        <v>13</v>
      </c>
      <c r="J12" s="861"/>
      <c r="K12" s="862">
        <v>1169</v>
      </c>
      <c r="L12" s="862">
        <v>1145</v>
      </c>
      <c r="M12" s="862">
        <v>1338</v>
      </c>
      <c r="N12" s="892">
        <v>1531</v>
      </c>
      <c r="P12" s="491" t="s">
        <v>13</v>
      </c>
      <c r="Q12" s="861"/>
      <c r="R12" s="862">
        <v>1169</v>
      </c>
      <c r="S12" s="862">
        <v>1145</v>
      </c>
      <c r="T12" s="862">
        <v>1338</v>
      </c>
      <c r="U12" s="892">
        <v>1531</v>
      </c>
      <c r="X12" s="903" t="e">
        <f>K12-GCC!#REF!-GCC!D10-'PeB Total'!D11-'LC&amp;I Total'!D11-'AWM Total'!D11</f>
        <v>#REF!</v>
      </c>
      <c r="Y12" s="903" t="e">
        <f>L12-GCC!#REF!-GCC!E10-'PeB Total'!E11-'LC&amp;I Total'!E11-'AWM Total'!E11</f>
        <v>#REF!</v>
      </c>
      <c r="Z12" s="903" t="e">
        <f>M12-GCC!#REF!-GCC!F10-'PeB Total'!F11-'LC&amp;I Total'!F11-'AWM Total'!F11</f>
        <v>#REF!</v>
      </c>
      <c r="AA12" s="903" t="e">
        <f>N12-GCC!#REF!-GCC!G10-'PeB Total'!G11-'LC&amp;I Total'!G11-'AWM Total'!G11</f>
        <v>#REF!</v>
      </c>
    </row>
    <row r="13" spans="1:28" ht="10.5" customHeight="1">
      <c r="A13" s="890" t="s">
        <v>23</v>
      </c>
      <c r="B13" s="887" t="s">
        <v>23</v>
      </c>
      <c r="C13" s="858"/>
      <c r="D13" s="855">
        <f t="shared" si="0"/>
        <v>0</v>
      </c>
      <c r="E13" s="855">
        <f t="shared" si="1"/>
        <v>0</v>
      </c>
      <c r="F13" s="855">
        <f t="shared" si="2"/>
        <v>0</v>
      </c>
      <c r="G13" s="889">
        <f t="shared" si="3"/>
        <v>0</v>
      </c>
      <c r="I13" s="887" t="s">
        <v>23</v>
      </c>
      <c r="J13" s="858"/>
      <c r="K13" s="855">
        <v>-142</v>
      </c>
      <c r="L13" s="855">
        <v>-112</v>
      </c>
      <c r="M13" s="855">
        <v>-103</v>
      </c>
      <c r="N13" s="889">
        <v>-122</v>
      </c>
      <c r="P13" s="887" t="s">
        <v>23</v>
      </c>
      <c r="Q13" s="858"/>
      <c r="R13" s="855">
        <v>-142</v>
      </c>
      <c r="S13" s="855">
        <v>-112</v>
      </c>
      <c r="T13" s="855">
        <v>-103</v>
      </c>
      <c r="U13" s="889">
        <v>-122</v>
      </c>
      <c r="X13" s="903" t="e">
        <f>K13-GCC!#REF!-GCC!D11-'PeB Total'!D12-'LC&amp;I Total'!D12-'AWM Total'!D12</f>
        <v>#REF!</v>
      </c>
      <c r="Y13" s="903" t="e">
        <f>L13-GCC!#REF!-GCC!E11-'PeB Total'!E12-'LC&amp;I Total'!E12-'AWM Total'!E12</f>
        <v>#REF!</v>
      </c>
      <c r="Z13" s="903" t="e">
        <f>M13-GCC!#REF!-GCC!F11-'PeB Total'!F12-'LC&amp;I Total'!F12-'AWM Total'!F12</f>
        <v>#REF!</v>
      </c>
      <c r="AA13" s="903" t="e">
        <f>N13-GCC!#REF!-GCC!G11-'PeB Total'!G12-'LC&amp;I Total'!G12-'AWM Total'!G12</f>
        <v>#REF!</v>
      </c>
    </row>
    <row r="14" spans="1:28" s="893" customFormat="1" ht="10.5" customHeight="1">
      <c r="A14" s="890" t="s">
        <v>4</v>
      </c>
      <c r="B14" s="898" t="s">
        <v>4</v>
      </c>
      <c r="C14" s="870"/>
      <c r="D14" s="871">
        <f t="shared" si="0"/>
        <v>0</v>
      </c>
      <c r="E14" s="871">
        <f t="shared" si="1"/>
        <v>0</v>
      </c>
      <c r="F14" s="871">
        <f t="shared" si="2"/>
        <v>0</v>
      </c>
      <c r="G14" s="899">
        <f t="shared" si="3"/>
        <v>0</v>
      </c>
      <c r="I14" s="898" t="s">
        <v>4</v>
      </c>
      <c r="J14" s="870"/>
      <c r="K14" s="862">
        <v>1027</v>
      </c>
      <c r="L14" s="871">
        <v>1033</v>
      </c>
      <c r="M14" s="871">
        <v>1235</v>
      </c>
      <c r="N14" s="899">
        <v>1409</v>
      </c>
      <c r="P14" s="898" t="s">
        <v>4</v>
      </c>
      <c r="Q14" s="870"/>
      <c r="R14" s="862">
        <v>1027</v>
      </c>
      <c r="S14" s="871">
        <v>1033</v>
      </c>
      <c r="T14" s="871">
        <v>1235</v>
      </c>
      <c r="U14" s="899">
        <v>1409</v>
      </c>
      <c r="X14" s="903" t="e">
        <f>K14-GCC!#REF!-GCC!D12-'PeB Total'!D13-'LC&amp;I Total'!D13-'AWM Total'!D13</f>
        <v>#REF!</v>
      </c>
      <c r="Y14" s="903" t="e">
        <f>L14-GCC!#REF!-GCC!E12-'PeB Total'!E13-'LC&amp;I Total'!E13-'AWM Total'!E13</f>
        <v>#REF!</v>
      </c>
      <c r="Z14" s="903" t="e">
        <f>M14-GCC!#REF!-GCC!F12-'PeB Total'!F13-'LC&amp;I Total'!F13-'AWM Total'!F13</f>
        <v>#REF!</v>
      </c>
      <c r="AA14" s="903" t="e">
        <f>N14-GCC!#REF!-GCC!G12-'PeB Total'!G13-'LC&amp;I Total'!G13-'AWM Total'!G13</f>
        <v>#REF!</v>
      </c>
    </row>
    <row r="15" spans="1:28" ht="2.25" customHeight="1">
      <c r="A15" s="890"/>
      <c r="B15" s="891"/>
      <c r="C15" s="861"/>
      <c r="D15" s="862">
        <f t="shared" si="0"/>
        <v>0</v>
      </c>
      <c r="E15" s="862">
        <f t="shared" si="1"/>
        <v>0</v>
      </c>
      <c r="F15" s="862">
        <f t="shared" si="2"/>
        <v>0</v>
      </c>
      <c r="G15" s="892">
        <f t="shared" si="3"/>
        <v>0</v>
      </c>
      <c r="I15" s="891"/>
      <c r="J15" s="861"/>
      <c r="K15" s="872"/>
      <c r="L15" s="862"/>
      <c r="M15" s="862"/>
      <c r="N15" s="892"/>
      <c r="P15" s="891"/>
      <c r="Q15" s="861"/>
      <c r="R15" s="872"/>
      <c r="S15" s="862"/>
      <c r="T15" s="900"/>
      <c r="U15" s="908"/>
    </row>
    <row r="16" spans="1:28" ht="10.5" customHeight="1">
      <c r="A16" s="886" t="s">
        <v>28</v>
      </c>
      <c r="B16" s="311" t="s">
        <v>14</v>
      </c>
      <c r="C16" s="873"/>
      <c r="D16" s="874">
        <f t="shared" si="0"/>
        <v>0</v>
      </c>
      <c r="E16" s="874">
        <f t="shared" si="1"/>
        <v>0</v>
      </c>
      <c r="F16" s="874">
        <f t="shared" si="2"/>
        <v>0</v>
      </c>
      <c r="G16" s="901">
        <f t="shared" si="3"/>
        <v>0</v>
      </c>
      <c r="I16" s="311" t="s">
        <v>14</v>
      </c>
      <c r="J16" s="873"/>
      <c r="K16" s="874">
        <v>29815</v>
      </c>
      <c r="L16" s="874">
        <v>29821</v>
      </c>
      <c r="M16" s="874">
        <v>29719</v>
      </c>
      <c r="N16" s="901">
        <v>29588</v>
      </c>
      <c r="P16" s="311" t="s">
        <v>14</v>
      </c>
      <c r="Q16" s="873"/>
      <c r="R16" s="874">
        <v>29815</v>
      </c>
      <c r="S16" s="874">
        <v>29821</v>
      </c>
      <c r="T16" s="874">
        <v>29719</v>
      </c>
      <c r="U16" s="901">
        <v>29588</v>
      </c>
      <c r="X16" s="903" t="e">
        <f>K16-GCC!#REF!-GCC!D15-'PeB Total'!D18-'LC&amp;I Total'!D18-'AWM Total'!D18</f>
        <v>#REF!</v>
      </c>
      <c r="Y16" s="903" t="e">
        <f>L16-GCC!#REF!-GCC!E15-'PeB Total'!E18-'LC&amp;I Total'!E18-'AWM Total'!E18</f>
        <v>#REF!</v>
      </c>
      <c r="Z16" s="903" t="e">
        <f>M16-GCC!#REF!-GCC!F15-'PeB Total'!F18-'LC&amp;I Total'!F18-'AWM Total'!F18</f>
        <v>#REF!</v>
      </c>
      <c r="AA16" s="903" t="e">
        <f>N16-GCC!#REF!-GCC!G15-'PeB Total'!G18-'LC&amp;I Total'!G18-'AWM Total'!G18</f>
        <v>#REF!</v>
      </c>
    </row>
    <row r="17" spans="1:28" ht="10.5" customHeight="1">
      <c r="A17" s="886" t="s">
        <v>27</v>
      </c>
      <c r="B17" s="311" t="s">
        <v>115</v>
      </c>
      <c r="C17" s="873"/>
      <c r="D17" s="909">
        <f t="shared" si="0"/>
        <v>0</v>
      </c>
      <c r="E17" s="909">
        <f t="shared" si="1"/>
        <v>0</v>
      </c>
      <c r="F17" s="909">
        <f t="shared" si="2"/>
        <v>0</v>
      </c>
      <c r="G17" s="911">
        <f t="shared" si="3"/>
        <v>0</v>
      </c>
      <c r="I17" s="311" t="s">
        <v>115</v>
      </c>
      <c r="J17" s="873"/>
      <c r="K17" s="909">
        <v>340.9</v>
      </c>
      <c r="L17" s="909">
        <v>349.3</v>
      </c>
      <c r="M17" s="909">
        <v>357.6</v>
      </c>
      <c r="N17" s="911">
        <v>357.7</v>
      </c>
      <c r="P17" s="311" t="s">
        <v>115</v>
      </c>
      <c r="Q17" s="873"/>
      <c r="R17" s="909">
        <v>340.9</v>
      </c>
      <c r="S17" s="909">
        <v>349.3</v>
      </c>
      <c r="T17" s="909">
        <v>357.6</v>
      </c>
      <c r="U17" s="911">
        <v>357.7</v>
      </c>
      <c r="X17" s="903">
        <f>K17-'PeB Total'!D22-'LC&amp;I Total'!D20-'AWM Total'!D21</f>
        <v>122.69999999999999</v>
      </c>
      <c r="Y17" s="903">
        <f>L17-'PeB Total'!E22-'LC&amp;I Total'!E20-'AWM Total'!E21</f>
        <v>137.1</v>
      </c>
      <c r="Z17" s="903">
        <f>M17-'PeB Total'!F22-'LC&amp;I Total'!F20-'AWM Total'!F21</f>
        <v>145.1</v>
      </c>
      <c r="AA17" s="903">
        <f>N17-'PeB Total'!G22-'LC&amp;I Total'!G20-'AWM Total'!G21</f>
        <v>150.29999999999998</v>
      </c>
      <c r="AB17" s="880" t="s">
        <v>119</v>
      </c>
    </row>
    <row r="18" spans="1:28" ht="10.5" customHeight="1">
      <c r="A18" s="881" t="s">
        <v>14</v>
      </c>
      <c r="B18" s="345" t="s">
        <v>116</v>
      </c>
      <c r="C18" s="875"/>
      <c r="D18" s="910">
        <f t="shared" si="0"/>
        <v>-4.3000000000000114</v>
      </c>
      <c r="E18" s="910">
        <f t="shared" si="1"/>
        <v>-4.3000000000000114</v>
      </c>
      <c r="F18" s="910">
        <f t="shared" si="2"/>
        <v>-4.4000000000000057</v>
      </c>
      <c r="G18" s="912">
        <f t="shared" si="3"/>
        <v>-4.5</v>
      </c>
      <c r="I18" s="345" t="s">
        <v>116</v>
      </c>
      <c r="J18" s="875"/>
      <c r="K18" s="910">
        <v>189</v>
      </c>
      <c r="L18" s="910">
        <v>204</v>
      </c>
      <c r="M18" s="910">
        <v>206.4</v>
      </c>
      <c r="N18" s="912">
        <v>204.2</v>
      </c>
      <c r="P18" s="345" t="s">
        <v>116</v>
      </c>
      <c r="Q18" s="875"/>
      <c r="R18" s="910">
        <v>193.3</v>
      </c>
      <c r="S18" s="910">
        <v>208.3</v>
      </c>
      <c r="T18" s="910">
        <v>210.8</v>
      </c>
      <c r="U18" s="912">
        <v>208.7</v>
      </c>
      <c r="X18" s="903" t="e">
        <f>K18-'PeB Total'!D23-'LC&amp;I Total'!#REF!-'AWM Total'!D22</f>
        <v>#REF!</v>
      </c>
      <c r="Y18" s="903" t="e">
        <f>L18-'PeB Total'!E23-'LC&amp;I Total'!#REF!-'AWM Total'!E22</f>
        <v>#REF!</v>
      </c>
      <c r="Z18" s="903" t="e">
        <f>M18-'PeB Total'!F23-'LC&amp;I Total'!#REF!-'AWM Total'!F22</f>
        <v>#REF!</v>
      </c>
      <c r="AA18" s="903" t="e">
        <f>N18-'PeB Total'!G23-'LC&amp;I Total'!#REF!-'AWM Total'!G22</f>
        <v>#REF!</v>
      </c>
    </row>
    <row r="19" spans="1:28" s="100" customFormat="1">
      <c r="A19" s="880"/>
      <c r="B19" s="438"/>
      <c r="C19" s="902"/>
      <c r="D19" s="902"/>
      <c r="E19" s="902"/>
      <c r="F19" s="902"/>
      <c r="G19" s="902"/>
    </row>
    <row r="20" spans="1:28" s="100" customFormat="1">
      <c r="A20" s="880"/>
      <c r="B20" s="364"/>
      <c r="C20" s="439"/>
      <c r="D20" s="439"/>
      <c r="E20" s="439"/>
      <c r="F20" s="439"/>
      <c r="G20" s="439"/>
    </row>
    <row r="21" spans="1:28" ht="12" customHeight="1">
      <c r="B21" s="799" t="s">
        <v>98</v>
      </c>
      <c r="C21" s="880"/>
      <c r="D21" s="903">
        <f>D4+D5+D6+D7-D8</f>
        <v>0</v>
      </c>
      <c r="E21" s="903">
        <f>E4+E5+E6+E7-E8</f>
        <v>0</v>
      </c>
      <c r="F21" s="903">
        <f>F4+F5+F6+F7-F8</f>
        <v>0</v>
      </c>
      <c r="G21" s="903">
        <f>G4+G5+G6+G7-G8</f>
        <v>0</v>
      </c>
      <c r="H21" s="904"/>
      <c r="I21" s="904"/>
      <c r="J21" s="904"/>
      <c r="K21" s="903">
        <f>K4+K5+K6+K7-K8</f>
        <v>0</v>
      </c>
      <c r="L21" s="903">
        <f>L4+L5+L6+L7-L8</f>
        <v>0</v>
      </c>
      <c r="M21" s="903">
        <f>M4+M5+M6+M7-M8</f>
        <v>0</v>
      </c>
      <c r="N21" s="903">
        <f>N4+N5+N6+N7-N8</f>
        <v>0</v>
      </c>
      <c r="O21" s="904"/>
      <c r="P21" s="904"/>
      <c r="Q21" s="904"/>
      <c r="R21" s="903">
        <f>R4+R5+R6+R7-R8</f>
        <v>0</v>
      </c>
      <c r="S21" s="903">
        <f>S4+S5+S6+S7-S8</f>
        <v>0</v>
      </c>
      <c r="T21" s="903">
        <f>T4+T5+T6+T7-T8</f>
        <v>0</v>
      </c>
      <c r="U21" s="903">
        <f>U4+U5+U6+U7-U8</f>
        <v>0</v>
      </c>
    </row>
    <row r="22" spans="1:28" s="53" customFormat="1">
      <c r="A22" s="880"/>
      <c r="C22" s="800"/>
      <c r="D22" s="905">
        <f>D8+D11-D12</f>
        <v>0</v>
      </c>
      <c r="E22" s="905">
        <f>E8+E11-E12</f>
        <v>0</v>
      </c>
      <c r="F22" s="905">
        <f>F8+F11-F12</f>
        <v>0</v>
      </c>
      <c r="G22" s="905">
        <f>G8+G11-G12</f>
        <v>0</v>
      </c>
      <c r="H22" s="801"/>
      <c r="I22" s="801"/>
      <c r="J22" s="801"/>
      <c r="K22" s="905">
        <f>K8+K11-K12</f>
        <v>0</v>
      </c>
      <c r="L22" s="905">
        <f>L8+L11-L12</f>
        <v>0</v>
      </c>
      <c r="M22" s="905">
        <f>M8+M11-M12</f>
        <v>0</v>
      </c>
      <c r="N22" s="905">
        <f>N8+N11-N12</f>
        <v>0</v>
      </c>
      <c r="O22" s="801"/>
      <c r="P22" s="801"/>
      <c r="Q22" s="801"/>
      <c r="R22" s="905">
        <f>R8+R11-R12</f>
        <v>0</v>
      </c>
      <c r="S22" s="905">
        <f>S8+S11-S12</f>
        <v>0</v>
      </c>
      <c r="T22" s="905">
        <f>T8+T11-T12</f>
        <v>0</v>
      </c>
      <c r="U22" s="905">
        <f>U8+U11-U12</f>
        <v>0</v>
      </c>
    </row>
    <row r="23" spans="1:28">
      <c r="B23" s="906"/>
      <c r="C23" s="800"/>
      <c r="D23" s="903">
        <f>D12+D13-D14</f>
        <v>0</v>
      </c>
      <c r="E23" s="903">
        <f>E12+E13-E14</f>
        <v>0</v>
      </c>
      <c r="F23" s="903">
        <f>F12+F13-F14</f>
        <v>0</v>
      </c>
      <c r="G23" s="903">
        <f>G12+G13-G14</f>
        <v>0</v>
      </c>
      <c r="H23" s="904"/>
      <c r="I23" s="904"/>
      <c r="J23" s="904"/>
      <c r="K23" s="903">
        <f>K12+K13-K14</f>
        <v>0</v>
      </c>
      <c r="L23" s="903">
        <f>L12+L13-L14</f>
        <v>0</v>
      </c>
      <c r="M23" s="903">
        <f>M12+M13-M14</f>
        <v>0</v>
      </c>
      <c r="N23" s="903">
        <f>N12+N13-N14</f>
        <v>0</v>
      </c>
      <c r="O23" s="904"/>
      <c r="P23" s="904"/>
      <c r="Q23" s="904"/>
      <c r="R23" s="903">
        <f>R12+R13-R14</f>
        <v>0</v>
      </c>
      <c r="S23" s="903">
        <f>S12+S13-S14</f>
        <v>0</v>
      </c>
      <c r="T23" s="903">
        <f>T12+T13-T14</f>
        <v>0</v>
      </c>
      <c r="U23" s="903">
        <f>U12+U13-U14</f>
        <v>0</v>
      </c>
    </row>
    <row r="24" spans="1:28">
      <c r="B24" s="906"/>
      <c r="C24" s="907"/>
      <c r="D24" s="907"/>
      <c r="E24" s="907"/>
      <c r="F24" s="907"/>
      <c r="G24" s="907"/>
    </row>
    <row r="25" spans="1:28">
      <c r="B25" s="914" t="s">
        <v>120</v>
      </c>
      <c r="C25" s="915"/>
      <c r="D25" s="915"/>
      <c r="E25" s="915"/>
      <c r="F25" s="915"/>
      <c r="G25" s="915"/>
      <c r="H25" s="916"/>
      <c r="I25" s="916"/>
      <c r="J25" s="917"/>
      <c r="K25" s="916"/>
      <c r="L25" s="916"/>
      <c r="M25" s="916"/>
      <c r="N25" s="916"/>
    </row>
    <row r="26" spans="1:28" ht="12" customHeight="1">
      <c r="B26" s="1274" t="s">
        <v>121</v>
      </c>
      <c r="C26" s="1274"/>
      <c r="D26" s="1274"/>
      <c r="E26" s="1274"/>
      <c r="F26" s="1274"/>
      <c r="G26" s="1274"/>
      <c r="H26" s="1274"/>
      <c r="I26" s="1274"/>
      <c r="J26" s="1274"/>
      <c r="K26" s="1274"/>
      <c r="L26" s="1274"/>
      <c r="M26" s="1274"/>
      <c r="N26" s="1274"/>
    </row>
    <row r="27" spans="1:28">
      <c r="B27" s="1274"/>
      <c r="C27" s="1274"/>
      <c r="D27" s="1274"/>
      <c r="E27" s="1274"/>
      <c r="F27" s="1274"/>
      <c r="G27" s="1274"/>
      <c r="H27" s="1274"/>
      <c r="I27" s="1274"/>
      <c r="J27" s="1274"/>
      <c r="K27" s="1274"/>
      <c r="L27" s="1274"/>
      <c r="M27" s="1274"/>
      <c r="N27" s="1274"/>
    </row>
    <row r="28" spans="1:28" s="273" customFormat="1" ht="10.5" customHeight="1">
      <c r="B28" s="1274"/>
      <c r="C28" s="1274"/>
      <c r="D28" s="1274"/>
      <c r="E28" s="1274"/>
      <c r="F28" s="1274"/>
      <c r="G28" s="1274"/>
      <c r="H28" s="1274"/>
      <c r="I28" s="1274"/>
      <c r="J28" s="1274"/>
      <c r="K28" s="1274"/>
      <c r="L28" s="1274"/>
      <c r="M28" s="1274"/>
      <c r="N28" s="1274"/>
    </row>
    <row r="29" spans="1:28" s="273" customFormat="1" ht="10.5" customHeight="1">
      <c r="B29" s="906"/>
      <c r="C29" s="907"/>
      <c r="D29" s="907"/>
      <c r="E29" s="907"/>
      <c r="F29" s="907"/>
      <c r="G29" s="907"/>
    </row>
    <row r="30" spans="1:28" s="273" customFormat="1" ht="10.5" customHeight="1">
      <c r="B30" s="914" t="s">
        <v>122</v>
      </c>
      <c r="C30" s="907"/>
      <c r="D30" s="907"/>
      <c r="E30" s="907"/>
      <c r="F30" s="907"/>
      <c r="G30" s="907"/>
    </row>
    <row r="31" spans="1:28" s="273" customFormat="1" ht="10.5" customHeight="1">
      <c r="B31" s="918" t="s">
        <v>123</v>
      </c>
      <c r="C31" s="918"/>
      <c r="D31" s="918"/>
      <c r="E31" s="918"/>
      <c r="F31" s="918"/>
      <c r="G31" s="918"/>
      <c r="H31" s="918"/>
      <c r="I31" s="918"/>
      <c r="J31" s="918"/>
      <c r="K31" s="918"/>
      <c r="L31" s="918"/>
      <c r="M31" s="918"/>
      <c r="N31" s="918"/>
    </row>
    <row r="32" spans="1:28" s="273" customFormat="1" ht="10.5" customHeight="1">
      <c r="B32" s="918"/>
      <c r="C32" s="918"/>
      <c r="D32" s="918"/>
      <c r="E32" s="918"/>
      <c r="F32" s="918"/>
      <c r="G32" s="918"/>
      <c r="H32" s="918"/>
      <c r="I32" s="918"/>
      <c r="J32" s="918"/>
      <c r="K32" s="918"/>
      <c r="L32" s="918"/>
      <c r="M32" s="918"/>
      <c r="N32" s="918"/>
    </row>
    <row r="33" spans="2:14" s="273" customFormat="1" ht="10.5" customHeight="1">
      <c r="B33" s="914" t="s">
        <v>125</v>
      </c>
      <c r="C33" s="918"/>
      <c r="D33" s="918"/>
      <c r="E33" s="918"/>
      <c r="F33" s="918"/>
      <c r="G33" s="918"/>
      <c r="H33" s="918"/>
      <c r="I33" s="918"/>
      <c r="J33" s="918"/>
      <c r="K33" s="918"/>
      <c r="L33" s="918"/>
      <c r="M33" s="918"/>
      <c r="N33" s="918"/>
    </row>
    <row r="34" spans="2:14" s="273" customFormat="1" ht="11.25" customHeight="1">
      <c r="B34" s="1274" t="s">
        <v>124</v>
      </c>
      <c r="C34" s="1274"/>
      <c r="D34" s="1274"/>
      <c r="E34" s="1274"/>
      <c r="F34" s="1274"/>
      <c r="G34" s="1274"/>
      <c r="H34" s="1274"/>
      <c r="I34" s="1274"/>
      <c r="J34" s="1274"/>
      <c r="K34" s="1274"/>
      <c r="L34" s="1274"/>
      <c r="M34" s="1274"/>
      <c r="N34" s="1274"/>
    </row>
    <row r="35" spans="2:14" s="273" customFormat="1" ht="11.25" customHeight="1">
      <c r="B35" s="1274"/>
      <c r="C35" s="1274"/>
      <c r="D35" s="1274"/>
      <c r="E35" s="1274"/>
      <c r="F35" s="1274"/>
      <c r="G35" s="1274"/>
      <c r="H35" s="1274"/>
      <c r="I35" s="1274"/>
      <c r="J35" s="1274"/>
      <c r="K35" s="1274"/>
      <c r="L35" s="1274"/>
      <c r="M35" s="1274"/>
      <c r="N35" s="1274"/>
    </row>
    <row r="36" spans="2:14" s="273" customFormat="1" ht="10.5" customHeight="1">
      <c r="B36" s="906"/>
      <c r="C36" s="907"/>
      <c r="D36" s="907"/>
      <c r="E36" s="907"/>
      <c r="F36" s="907"/>
      <c r="G36" s="907"/>
    </row>
    <row r="37" spans="2:14" s="273" customFormat="1">
      <c r="B37" s="906"/>
      <c r="C37" s="907"/>
      <c r="D37" s="907"/>
      <c r="E37" s="907"/>
      <c r="F37" s="907"/>
      <c r="G37" s="907"/>
    </row>
    <row r="38" spans="2:14">
      <c r="B38" s="906"/>
      <c r="C38" s="907"/>
      <c r="D38" s="907"/>
      <c r="E38" s="907"/>
      <c r="F38" s="907"/>
      <c r="G38" s="907"/>
      <c r="J38" s="274"/>
    </row>
    <row r="39" spans="2:14">
      <c r="B39" s="906"/>
      <c r="C39" s="907"/>
      <c r="D39" s="907"/>
      <c r="E39" s="907"/>
      <c r="F39" s="907"/>
      <c r="G39" s="907"/>
      <c r="J39" s="274"/>
    </row>
    <row r="40" spans="2:14">
      <c r="B40" s="906"/>
      <c r="C40" s="907"/>
      <c r="D40" s="907"/>
      <c r="E40" s="907"/>
      <c r="F40" s="907"/>
      <c r="G40" s="907"/>
      <c r="J40" s="274"/>
    </row>
    <row r="41" spans="2:14">
      <c r="B41" s="906"/>
      <c r="C41" s="907"/>
      <c r="D41" s="907"/>
      <c r="E41" s="907"/>
      <c r="F41" s="907"/>
      <c r="G41" s="907"/>
      <c r="J41" s="274"/>
    </row>
    <row r="42" spans="2:14">
      <c r="B42" s="906"/>
      <c r="C42" s="907"/>
      <c r="D42" s="907"/>
      <c r="E42" s="907"/>
      <c r="F42" s="907"/>
      <c r="G42" s="907"/>
      <c r="J42" s="274"/>
    </row>
    <row r="43" spans="2:14">
      <c r="B43" s="906"/>
      <c r="C43" s="907"/>
      <c r="D43" s="907"/>
      <c r="E43" s="907"/>
      <c r="F43" s="907"/>
      <c r="G43" s="907"/>
      <c r="J43" s="274"/>
    </row>
    <row r="44" spans="2:14">
      <c r="B44" s="906"/>
      <c r="C44" s="907"/>
      <c r="D44" s="907"/>
      <c r="E44" s="907"/>
      <c r="F44" s="907"/>
      <c r="G44" s="907"/>
      <c r="J44" s="274"/>
    </row>
    <row r="45" spans="2:14">
      <c r="B45" s="906"/>
      <c r="C45" s="907"/>
      <c r="D45" s="907"/>
      <c r="E45" s="907"/>
      <c r="F45" s="907"/>
      <c r="G45" s="907"/>
      <c r="J45" s="274"/>
    </row>
    <row r="46" spans="2:14">
      <c r="B46" s="906"/>
      <c r="C46" s="907"/>
      <c r="D46" s="907"/>
      <c r="E46" s="907"/>
      <c r="F46" s="907"/>
      <c r="G46" s="907"/>
      <c r="J46" s="274"/>
    </row>
    <row r="47" spans="2:14">
      <c r="B47" s="906"/>
      <c r="C47" s="907"/>
      <c r="D47" s="907"/>
      <c r="E47" s="907"/>
      <c r="F47" s="907"/>
      <c r="G47" s="907"/>
      <c r="J47" s="274"/>
    </row>
    <row r="48" spans="2:14">
      <c r="B48" s="906"/>
      <c r="C48" s="907"/>
      <c r="D48" s="907"/>
      <c r="E48" s="907"/>
      <c r="F48" s="907"/>
      <c r="G48" s="907"/>
      <c r="J48" s="274"/>
    </row>
    <row r="49" spans="2:10">
      <c r="B49" s="906"/>
      <c r="C49" s="907"/>
      <c r="D49" s="907"/>
      <c r="E49" s="907"/>
      <c r="F49" s="907"/>
      <c r="G49" s="907"/>
      <c r="J49" s="274"/>
    </row>
    <row r="50" spans="2:10">
      <c r="B50" s="906"/>
      <c r="C50" s="907"/>
      <c r="D50" s="907"/>
      <c r="E50" s="907"/>
      <c r="F50" s="907"/>
      <c r="G50" s="907"/>
      <c r="J50" s="274"/>
    </row>
    <row r="51" spans="2:10">
      <c r="B51" s="906"/>
      <c r="C51" s="907"/>
      <c r="D51" s="907"/>
      <c r="E51" s="907"/>
      <c r="F51" s="907"/>
      <c r="G51" s="907"/>
    </row>
  </sheetData>
  <mergeCells count="2">
    <mergeCell ref="B26:N28"/>
    <mergeCell ref="B34:N35"/>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BD108"/>
  <sheetViews>
    <sheetView zoomScaleNormal="100" workbookViewId="0">
      <selection activeCell="R4" sqref="R4"/>
    </sheetView>
  </sheetViews>
  <sheetFormatPr defaultColWidth="9.33203125" defaultRowHeight="12" outlineLevelRow="1" outlineLevelCol="1"/>
  <cols>
    <col min="1" max="1" width="23.33203125" style="178" customWidth="1"/>
    <col min="2" max="2" width="29.109375" style="53" customWidth="1"/>
    <col min="3" max="3" width="8" style="13" customWidth="1"/>
    <col min="4" max="7" width="8" style="53" customWidth="1"/>
    <col min="8" max="9" width="8" style="53" customWidth="1" outlineLevel="1"/>
    <col min="10" max="10" width="7.33203125" style="53" customWidth="1" outlineLevel="1"/>
    <col min="11" max="14" width="8.109375" style="53" bestFit="1" customWidth="1"/>
    <col min="15" max="15" width="8.77734375" style="53" customWidth="1" outlineLevel="1"/>
    <col min="16" max="17" width="7.77734375" style="53" customWidth="1" outlineLevel="1"/>
    <col min="18" max="18" width="7.6640625" style="53" bestFit="1" customWidth="1" outlineLevel="1"/>
    <col min="19" max="20" width="9.33203125" style="53" customWidth="1"/>
    <col min="21" max="23" width="7.6640625" style="53" customWidth="1"/>
    <col min="24" max="24" width="9.44140625" style="53" customWidth="1"/>
    <col min="25" max="25" width="7.33203125" style="53" customWidth="1"/>
    <col min="26" max="26" width="8.77734375" style="53" customWidth="1"/>
    <col min="27" max="31" width="9.33203125" style="53" customWidth="1"/>
    <col min="32" max="32" width="9" style="53" bestFit="1" customWidth="1"/>
    <col min="33" max="33" width="9.33203125" style="53" customWidth="1"/>
    <col min="34" max="16384" width="9.33203125" style="53"/>
  </cols>
  <sheetData>
    <row r="1" spans="1:56" s="100" customFormat="1" ht="10.5" customHeight="1">
      <c r="A1" s="196" t="s">
        <v>82</v>
      </c>
      <c r="B1" s="197">
        <v>2</v>
      </c>
      <c r="C1" s="197">
        <f>+B1+1</f>
        <v>3</v>
      </c>
      <c r="D1" s="197">
        <f t="shared" ref="D1:L1" si="0">+C1+1</f>
        <v>4</v>
      </c>
      <c r="E1" s="197">
        <f t="shared" si="0"/>
        <v>5</v>
      </c>
      <c r="F1" s="197">
        <f t="shared" si="0"/>
        <v>6</v>
      </c>
      <c r="G1" s="197">
        <f t="shared" si="0"/>
        <v>7</v>
      </c>
      <c r="H1" s="197">
        <f t="shared" si="0"/>
        <v>8</v>
      </c>
      <c r="I1" s="197">
        <f t="shared" si="0"/>
        <v>9</v>
      </c>
      <c r="J1" s="197">
        <f t="shared" si="0"/>
        <v>10</v>
      </c>
      <c r="K1" s="197">
        <f t="shared" si="0"/>
        <v>11</v>
      </c>
      <c r="L1" s="197">
        <f t="shared" si="0"/>
        <v>12</v>
      </c>
      <c r="M1" s="197">
        <f>+L1+1</f>
        <v>13</v>
      </c>
      <c r="N1" s="197">
        <f>+M1+1</f>
        <v>14</v>
      </c>
      <c r="O1" s="197">
        <f>+N1+1</f>
        <v>15</v>
      </c>
      <c r="P1" s="197">
        <f>+O1+1</f>
        <v>16</v>
      </c>
    </row>
    <row r="2" spans="1:56" s="100" customFormat="1" ht="10.5" customHeight="1">
      <c r="A2" s="196"/>
      <c r="B2" s="331" t="s">
        <v>176</v>
      </c>
      <c r="C2" s="376"/>
      <c r="D2" s="320"/>
      <c r="E2" s="320"/>
      <c r="F2" s="320"/>
      <c r="G2" s="320"/>
      <c r="H2" s="320"/>
      <c r="I2" s="320"/>
      <c r="J2" s="320"/>
      <c r="K2" s="320"/>
      <c r="L2" s="320"/>
      <c r="M2" s="305"/>
      <c r="N2" s="306"/>
      <c r="O2" s="306"/>
      <c r="P2" s="306"/>
      <c r="Q2" s="306"/>
      <c r="R2" s="306"/>
      <c r="Y2" s="100" t="s">
        <v>135</v>
      </c>
    </row>
    <row r="3" spans="1:56" s="100" customFormat="1" ht="10.5" customHeight="1">
      <c r="A3" s="196"/>
      <c r="B3" s="445"/>
      <c r="C3" s="443"/>
      <c r="D3" s="442"/>
      <c r="E3" s="442"/>
      <c r="F3" s="442"/>
      <c r="G3" s="442"/>
      <c r="H3" s="442"/>
      <c r="I3" s="442"/>
      <c r="J3" s="444"/>
      <c r="K3" s="442"/>
      <c r="L3" s="444"/>
      <c r="M3" s="1280" t="s">
        <v>108</v>
      </c>
      <c r="N3" s="1281"/>
      <c r="O3" s="1282" t="e">
        <f>+VLOOKUP($A4,#REF!,M$1+1,FALSE)</f>
        <v>#REF!</v>
      </c>
      <c r="P3" s="1284" t="e">
        <f>+VLOOKUP($A4,#REF!,N$1+1,FALSE)</f>
        <v>#REF!</v>
      </c>
      <c r="Q3" s="1043" t="s">
        <v>190</v>
      </c>
      <c r="R3" s="930" t="s">
        <v>191</v>
      </c>
      <c r="AI3" s="100" t="s">
        <v>108</v>
      </c>
      <c r="AK3" s="1275" t="e">
        <f>O3</f>
        <v>#REF!</v>
      </c>
      <c r="AL3" s="1277" t="e">
        <f>P3</f>
        <v>#REF!</v>
      </c>
      <c r="AM3" s="831" t="str">
        <f>Q3</f>
        <v>Jan-Mar</v>
      </c>
      <c r="AN3" s="831" t="str">
        <f>R3</f>
        <v>20/19</v>
      </c>
    </row>
    <row r="4" spans="1:56" s="100" customFormat="1" ht="13.5" customHeight="1">
      <c r="A4" s="179" t="str">
        <f>+"headingqy"&amp;$A$1</f>
        <v>headingqyGroup</v>
      </c>
      <c r="B4" s="451" t="str">
        <f>+VLOOKUP($A4,[3]Settings!$CN$29:$DB$93,B$1+1,FALSE)</f>
        <v>EURm</v>
      </c>
      <c r="C4" s="1034" t="e">
        <f>+VLOOKUP($A4,#REF!,C$1+1,FALSE)</f>
        <v>#REF!</v>
      </c>
      <c r="D4" s="1035" t="e">
        <f>+VLOOKUP($A4,#REF!,D$1+1,FALSE)</f>
        <v>#REF!</v>
      </c>
      <c r="E4" s="1035" t="e">
        <f>+VLOOKUP($A4,#REF!,E$1+1,FALSE)</f>
        <v>#REF!</v>
      </c>
      <c r="F4" s="1035" t="e">
        <f>+VLOOKUP($A4,#REF!,F$1+1,FALSE)</f>
        <v>#REF!</v>
      </c>
      <c r="G4" s="1035" t="e">
        <f>+VLOOKUP($A4,#REF!,G$1+1,FALSE)</f>
        <v>#REF!</v>
      </c>
      <c r="H4" s="1035" t="e">
        <f>+VLOOKUP($A4,#REF!,H$1+1,FALSE)</f>
        <v>#REF!</v>
      </c>
      <c r="I4" s="1035" t="e">
        <f>+VLOOKUP($A4,#REF!,I$1+1,FALSE)</f>
        <v>#REF!</v>
      </c>
      <c r="J4" s="1036" t="e">
        <f>+VLOOKUP($A4,#REF!,J$1+1,FALSE)</f>
        <v>#REF!</v>
      </c>
      <c r="K4" s="461" t="e">
        <f>+VLOOKUP($A4,#REF!,K$1+1,FALSE)</f>
        <v>#REF!</v>
      </c>
      <c r="L4" s="1033" t="e">
        <f>+VLOOKUP($A4,#REF!,L$1+1,FALSE)</f>
        <v>#REF!</v>
      </c>
      <c r="M4" s="1028" t="e">
        <f>+K4</f>
        <v>#REF!</v>
      </c>
      <c r="N4" s="1029" t="e">
        <f>L4</f>
        <v>#REF!</v>
      </c>
      <c r="O4" s="1283"/>
      <c r="P4" s="1285"/>
      <c r="Q4" s="1032" t="str">
        <f>"14 vs
"&amp;"EUR"</f>
        <v>14 vs
EUR</v>
      </c>
      <c r="R4" s="1033" t="str">
        <f>"13
"&amp;"Local"</f>
        <v>13
Local</v>
      </c>
      <c r="Y4" s="1030" t="e">
        <f>C4</f>
        <v>#REF!</v>
      </c>
      <c r="Z4" s="1030" t="e">
        <f t="shared" ref="Z4:AF4" si="1">D4</f>
        <v>#REF!</v>
      </c>
      <c r="AA4" s="1030" t="e">
        <f t="shared" si="1"/>
        <v>#REF!</v>
      </c>
      <c r="AB4" s="1030" t="e">
        <f t="shared" si="1"/>
        <v>#REF!</v>
      </c>
      <c r="AC4" s="1030" t="e">
        <f t="shared" si="1"/>
        <v>#REF!</v>
      </c>
      <c r="AD4" s="1030" t="e">
        <f t="shared" si="1"/>
        <v>#REF!</v>
      </c>
      <c r="AE4" s="1030" t="e">
        <f t="shared" si="1"/>
        <v>#REF!</v>
      </c>
      <c r="AF4" s="1030" t="e">
        <f t="shared" si="1"/>
        <v>#REF!</v>
      </c>
      <c r="AG4" s="1028" t="e">
        <f>K4</f>
        <v>#REF!</v>
      </c>
      <c r="AH4" s="1028" t="e">
        <f>L4</f>
        <v>#REF!</v>
      </c>
      <c r="AI4" s="1028" t="e">
        <f>M4</f>
        <v>#REF!</v>
      </c>
      <c r="AJ4" s="1028" t="e">
        <f>N4</f>
        <v>#REF!</v>
      </c>
      <c r="AK4" s="1276"/>
      <c r="AL4" s="1278"/>
      <c r="AM4" s="1028" t="s">
        <v>92</v>
      </c>
      <c r="AN4" s="1029" t="s">
        <v>93</v>
      </c>
    </row>
    <row r="5" spans="1:56" s="100" customFormat="1" ht="10.5" customHeight="1">
      <c r="A5" s="210" t="s">
        <v>7</v>
      </c>
      <c r="B5" s="481" t="s">
        <v>7</v>
      </c>
      <c r="C5" s="343"/>
      <c r="D5" s="369"/>
      <c r="E5" s="369"/>
      <c r="F5" s="369"/>
      <c r="G5" s="369"/>
      <c r="H5" s="536"/>
      <c r="I5" s="536"/>
      <c r="J5" s="536"/>
      <c r="K5" s="711" t="e">
        <f>((C5-D5)/D5)</f>
        <v>#DIV/0!</v>
      </c>
      <c r="L5" s="727" t="e">
        <f>((C5-G5)/G5)</f>
        <v>#DIV/0!</v>
      </c>
      <c r="M5" s="471"/>
      <c r="N5" s="485"/>
      <c r="O5" s="473"/>
      <c r="P5" s="552"/>
      <c r="Q5" s="1067" t="e">
        <f>((O5-P5)/P5)</f>
        <v>#DIV/0!</v>
      </c>
      <c r="R5" s="485"/>
      <c r="T5" s="822" t="e">
        <f>((C5-D5)/D5)-K5</f>
        <v>#DIV/0!</v>
      </c>
      <c r="U5" s="822" t="e">
        <f>((C5-G5)/G5)-L5</f>
        <v>#DIV/0!</v>
      </c>
      <c r="V5" s="822" t="e">
        <f t="shared" ref="V5:V17" si="2">((O5-P5)/P5)-Q5</f>
        <v>#DIV/0!</v>
      </c>
      <c r="W5" s="822">
        <f>C5+D5+E5+F5-O5</f>
        <v>0</v>
      </c>
      <c r="X5" s="822">
        <f>H5+G5+I5+J5-P5</f>
        <v>0</v>
      </c>
      <c r="Y5" s="748"/>
      <c r="Z5" s="936"/>
      <c r="AA5" s="937"/>
      <c r="AB5" s="937"/>
      <c r="AC5" s="937"/>
      <c r="AD5" s="937"/>
      <c r="AE5" s="938"/>
      <c r="AF5" s="938"/>
      <c r="AG5" s="711"/>
      <c r="AH5" s="727"/>
      <c r="AI5" s="742"/>
      <c r="AJ5" s="712"/>
      <c r="AK5" s="748"/>
      <c r="AL5" s="936"/>
      <c r="AM5" s="742"/>
      <c r="AN5" s="712"/>
      <c r="AO5" s="805">
        <f t="shared" ref="AO5:BD5" si="3">C5-Y5</f>
        <v>0</v>
      </c>
      <c r="AP5" s="805">
        <f t="shared" si="3"/>
        <v>0</v>
      </c>
      <c r="AQ5" s="805">
        <f t="shared" si="3"/>
        <v>0</v>
      </c>
      <c r="AR5" s="805">
        <f t="shared" si="3"/>
        <v>0</v>
      </c>
      <c r="AS5" s="805">
        <f t="shared" si="3"/>
        <v>0</v>
      </c>
      <c r="AT5" s="805">
        <f t="shared" si="3"/>
        <v>0</v>
      </c>
      <c r="AU5" s="805">
        <f t="shared" si="3"/>
        <v>0</v>
      </c>
      <c r="AV5" s="805">
        <f t="shared" si="3"/>
        <v>0</v>
      </c>
      <c r="AW5" s="805" t="e">
        <f t="shared" si="3"/>
        <v>#DIV/0!</v>
      </c>
      <c r="AX5" s="805" t="e">
        <f t="shared" si="3"/>
        <v>#DIV/0!</v>
      </c>
      <c r="AY5" s="805">
        <f t="shared" si="3"/>
        <v>0</v>
      </c>
      <c r="AZ5" s="805">
        <f t="shared" si="3"/>
        <v>0</v>
      </c>
      <c r="BA5" s="805">
        <f t="shared" si="3"/>
        <v>0</v>
      </c>
      <c r="BB5" s="805">
        <f t="shared" si="3"/>
        <v>0</v>
      </c>
      <c r="BC5" s="805" t="e">
        <f t="shared" si="3"/>
        <v>#DIV/0!</v>
      </c>
      <c r="BD5" s="805">
        <f t="shared" si="3"/>
        <v>0</v>
      </c>
    </row>
    <row r="6" spans="1:56" s="100" customFormat="1" ht="10.5" customHeight="1">
      <c r="A6" s="210" t="s">
        <v>2</v>
      </c>
      <c r="B6" s="481" t="s">
        <v>2</v>
      </c>
      <c r="C6" s="375"/>
      <c r="D6" s="376"/>
      <c r="E6" s="376"/>
      <c r="F6" s="720"/>
      <c r="G6" s="720"/>
      <c r="H6" s="554"/>
      <c r="I6" s="554"/>
      <c r="J6" s="554"/>
      <c r="K6" s="321" t="e">
        <f t="shared" ref="K6:K30" si="4">((C6-D6)/D6)</f>
        <v>#DIV/0!</v>
      </c>
      <c r="L6" s="322" t="e">
        <f t="shared" ref="L6:L30" si="5">((C6-G6)/G6)</f>
        <v>#DIV/0!</v>
      </c>
      <c r="M6" s="471"/>
      <c r="N6" s="472"/>
      <c r="O6" s="473"/>
      <c r="P6" s="552"/>
      <c r="Q6" s="379" t="e">
        <f t="shared" ref="Q6:Q30" si="6">((O6-P6)/P6)</f>
        <v>#DIV/0!</v>
      </c>
      <c r="R6" s="472"/>
      <c r="T6" s="822" t="e">
        <f t="shared" ref="T6:T16" si="7">((C6-D6)/D6)-K6</f>
        <v>#DIV/0!</v>
      </c>
      <c r="U6" s="822" t="e">
        <f>((C6-G6)/G6)-L6</f>
        <v>#DIV/0!</v>
      </c>
      <c r="V6" s="822" t="e">
        <f t="shared" si="2"/>
        <v>#DIV/0!</v>
      </c>
      <c r="W6" s="822">
        <f>C6+D6+E6+F6-O6</f>
        <v>0</v>
      </c>
      <c r="X6" s="822">
        <f t="shared" ref="X6:X16" si="8">H6+G6+I6+J6-P6</f>
        <v>0</v>
      </c>
      <c r="Y6" s="318"/>
      <c r="Z6" s="319"/>
      <c r="AA6" s="320"/>
      <c r="AB6" s="314"/>
      <c r="AC6" s="314"/>
      <c r="AD6" s="314"/>
      <c r="AE6" s="320"/>
      <c r="AF6" s="320"/>
      <c r="AG6" s="321"/>
      <c r="AH6" s="322"/>
      <c r="AI6" s="315"/>
      <c r="AJ6" s="317"/>
      <c r="AK6" s="428"/>
      <c r="AL6" s="312"/>
      <c r="AM6" s="315"/>
      <c r="AN6" s="317"/>
      <c r="AO6" s="805">
        <f t="shared" ref="AO6:AO30" si="9">C6-Y6</f>
        <v>0</v>
      </c>
      <c r="AP6" s="805">
        <f t="shared" ref="AP6:AP30" si="10">D6-Z6</f>
        <v>0</v>
      </c>
      <c r="AQ6" s="805">
        <f t="shared" ref="AQ6:AQ30" si="11">E6-AA6</f>
        <v>0</v>
      </c>
      <c r="AR6" s="805">
        <f t="shared" ref="AR6:AR30" si="12">F6-AB6</f>
        <v>0</v>
      </c>
      <c r="AS6" s="805">
        <f t="shared" ref="AS6:AS30" si="13">G6-AC6</f>
        <v>0</v>
      </c>
      <c r="AT6" s="805">
        <f t="shared" ref="AT6:AT30" si="14">H6-AD6</f>
        <v>0</v>
      </c>
      <c r="AU6" s="805">
        <f t="shared" ref="AU6:AU30" si="15">I6-AE6</f>
        <v>0</v>
      </c>
      <c r="AV6" s="805">
        <f t="shared" ref="AV6:AV30" si="16">J6-AF6</f>
        <v>0</v>
      </c>
      <c r="AW6" s="805" t="e">
        <f t="shared" ref="AW6:AW30" si="17">K6-AG6</f>
        <v>#DIV/0!</v>
      </c>
      <c r="AX6" s="805" t="e">
        <f t="shared" ref="AX6:AX30" si="18">L6-AH6</f>
        <v>#DIV/0!</v>
      </c>
      <c r="AY6" s="805">
        <f t="shared" ref="AY6:AY30" si="19">M6-AI6</f>
        <v>0</v>
      </c>
      <c r="AZ6" s="805">
        <f t="shared" ref="AZ6:AZ30" si="20">N6-AJ6</f>
        <v>0</v>
      </c>
      <c r="BA6" s="805">
        <f t="shared" ref="BA6:BA30" si="21">O6-AK6</f>
        <v>0</v>
      </c>
      <c r="BB6" s="805">
        <f t="shared" ref="BB6:BB30" si="22">P6-AL6</f>
        <v>0</v>
      </c>
      <c r="BC6" s="805" t="e">
        <f t="shared" ref="BC6:BC30" si="23">Q6-AM6</f>
        <v>#DIV/0!</v>
      </c>
      <c r="BD6" s="805">
        <f t="shared" ref="BD6:BD30" si="24">R6-AN6</f>
        <v>0</v>
      </c>
    </row>
    <row r="7" spans="1:56" s="100" customFormat="1" ht="10.5" customHeight="1">
      <c r="A7" s="210" t="s">
        <v>0</v>
      </c>
      <c r="B7" s="481" t="s">
        <v>0</v>
      </c>
      <c r="C7" s="375"/>
      <c r="D7" s="376"/>
      <c r="E7" s="376"/>
      <c r="F7" s="720"/>
      <c r="G7" s="720"/>
      <c r="H7" s="554"/>
      <c r="I7" s="554"/>
      <c r="J7" s="554"/>
      <c r="K7" s="321" t="e">
        <f>((C7-D7)/D7)</f>
        <v>#DIV/0!</v>
      </c>
      <c r="L7" s="322" t="e">
        <f>((C7-G7)/G7)</f>
        <v>#DIV/0!</v>
      </c>
      <c r="M7" s="471"/>
      <c r="N7" s="472"/>
      <c r="O7" s="473"/>
      <c r="P7" s="552"/>
      <c r="Q7" s="379" t="e">
        <f t="shared" si="6"/>
        <v>#DIV/0!</v>
      </c>
      <c r="R7" s="472"/>
      <c r="T7" s="822" t="e">
        <f t="shared" si="7"/>
        <v>#DIV/0!</v>
      </c>
      <c r="U7" s="822" t="e">
        <f t="shared" ref="U7:U16" si="25">((C7-G7)/G7)-L7</f>
        <v>#DIV/0!</v>
      </c>
      <c r="V7" s="822" t="e">
        <f t="shared" si="2"/>
        <v>#DIV/0!</v>
      </c>
      <c r="W7" s="822">
        <f>C7+D7+E7+F7-O7</f>
        <v>0</v>
      </c>
      <c r="X7" s="822">
        <f t="shared" si="8"/>
        <v>0</v>
      </c>
      <c r="Y7" s="318"/>
      <c r="Z7" s="319"/>
      <c r="AA7" s="320"/>
      <c r="AB7" s="314"/>
      <c r="AC7" s="314"/>
      <c r="AD7" s="314"/>
      <c r="AE7" s="320"/>
      <c r="AF7" s="320"/>
      <c r="AG7" s="321"/>
      <c r="AH7" s="322"/>
      <c r="AI7" s="315"/>
      <c r="AJ7" s="317"/>
      <c r="AK7" s="428"/>
      <c r="AL7" s="312"/>
      <c r="AM7" s="315"/>
      <c r="AN7" s="317"/>
      <c r="AO7" s="805">
        <f t="shared" si="9"/>
        <v>0</v>
      </c>
      <c r="AP7" s="805">
        <f t="shared" si="10"/>
        <v>0</v>
      </c>
      <c r="AQ7" s="805">
        <f t="shared" si="11"/>
        <v>0</v>
      </c>
      <c r="AR7" s="805">
        <f t="shared" si="12"/>
        <v>0</v>
      </c>
      <c r="AS7" s="805">
        <f t="shared" si="13"/>
        <v>0</v>
      </c>
      <c r="AT7" s="805">
        <f t="shared" si="14"/>
        <v>0</v>
      </c>
      <c r="AU7" s="805">
        <f t="shared" si="15"/>
        <v>0</v>
      </c>
      <c r="AV7" s="805">
        <f t="shared" si="16"/>
        <v>0</v>
      </c>
      <c r="AW7" s="805" t="e">
        <f t="shared" si="17"/>
        <v>#DIV/0!</v>
      </c>
      <c r="AX7" s="805" t="e">
        <f t="shared" si="18"/>
        <v>#DIV/0!</v>
      </c>
      <c r="AY7" s="805">
        <f t="shared" si="19"/>
        <v>0</v>
      </c>
      <c r="AZ7" s="805">
        <f t="shared" si="20"/>
        <v>0</v>
      </c>
      <c r="BA7" s="805">
        <f t="shared" si="21"/>
        <v>0</v>
      </c>
      <c r="BB7" s="805">
        <f t="shared" si="22"/>
        <v>0</v>
      </c>
      <c r="BC7" s="805" t="e">
        <f t="shared" si="23"/>
        <v>#DIV/0!</v>
      </c>
      <c r="BD7" s="805">
        <f t="shared" si="24"/>
        <v>0</v>
      </c>
    </row>
    <row r="8" spans="1:56" s="100" customFormat="1" ht="10.5" customHeight="1">
      <c r="A8" s="210" t="s">
        <v>18</v>
      </c>
      <c r="B8" s="481" t="s">
        <v>18</v>
      </c>
      <c r="C8" s="375"/>
      <c r="D8" s="376"/>
      <c r="E8" s="376"/>
      <c r="F8" s="720"/>
      <c r="G8" s="720"/>
      <c r="H8" s="554"/>
      <c r="I8" s="554"/>
      <c r="J8" s="554"/>
      <c r="K8" s="321" t="e">
        <f>((C8-D8)/D8)</f>
        <v>#DIV/0!</v>
      </c>
      <c r="L8" s="322" t="e">
        <f>((C8-G8)/G8)</f>
        <v>#DIV/0!</v>
      </c>
      <c r="M8" s="471"/>
      <c r="N8" s="472"/>
      <c r="O8" s="473"/>
      <c r="P8" s="552"/>
      <c r="Q8" s="379" t="e">
        <f t="shared" si="6"/>
        <v>#DIV/0!</v>
      </c>
      <c r="R8" s="472"/>
      <c r="T8" s="822" t="e">
        <f t="shared" si="7"/>
        <v>#DIV/0!</v>
      </c>
      <c r="U8" s="822" t="e">
        <f t="shared" si="25"/>
        <v>#DIV/0!</v>
      </c>
      <c r="V8" s="822" t="e">
        <f t="shared" si="2"/>
        <v>#DIV/0!</v>
      </c>
      <c r="W8" s="822">
        <f>C8+D8+E8+F8-O8</f>
        <v>0</v>
      </c>
      <c r="X8" s="822">
        <f t="shared" si="8"/>
        <v>0</v>
      </c>
      <c r="Y8" s="318"/>
      <c r="Z8" s="319"/>
      <c r="AA8" s="320"/>
      <c r="AB8" s="314"/>
      <c r="AC8" s="314"/>
      <c r="AD8" s="314"/>
      <c r="AE8" s="320"/>
      <c r="AF8" s="320"/>
      <c r="AG8" s="321"/>
      <c r="AH8" s="322"/>
      <c r="AI8" s="315"/>
      <c r="AJ8" s="317"/>
      <c r="AK8" s="428"/>
      <c r="AL8" s="312"/>
      <c r="AM8" s="315"/>
      <c r="AN8" s="317"/>
      <c r="AO8" s="805">
        <f t="shared" si="9"/>
        <v>0</v>
      </c>
      <c r="AP8" s="805">
        <f t="shared" si="10"/>
        <v>0</v>
      </c>
      <c r="AQ8" s="805">
        <f t="shared" si="11"/>
        <v>0</v>
      </c>
      <c r="AR8" s="805">
        <f t="shared" si="12"/>
        <v>0</v>
      </c>
      <c r="AS8" s="805">
        <f t="shared" si="13"/>
        <v>0</v>
      </c>
      <c r="AT8" s="805">
        <f t="shared" si="14"/>
        <v>0</v>
      </c>
      <c r="AU8" s="805">
        <f t="shared" si="15"/>
        <v>0</v>
      </c>
      <c r="AV8" s="805">
        <f t="shared" si="16"/>
        <v>0</v>
      </c>
      <c r="AW8" s="805" t="e">
        <f t="shared" si="17"/>
        <v>#DIV/0!</v>
      </c>
      <c r="AX8" s="805" t="e">
        <f t="shared" si="18"/>
        <v>#DIV/0!</v>
      </c>
      <c r="AY8" s="805">
        <f t="shared" si="19"/>
        <v>0</v>
      </c>
      <c r="AZ8" s="805">
        <f t="shared" si="20"/>
        <v>0</v>
      </c>
      <c r="BA8" s="805">
        <f t="shared" si="21"/>
        <v>0</v>
      </c>
      <c r="BB8" s="805">
        <f t="shared" si="22"/>
        <v>0</v>
      </c>
      <c r="BC8" s="805" t="e">
        <f t="shared" si="23"/>
        <v>#DIV/0!</v>
      </c>
      <c r="BD8" s="805">
        <f t="shared" si="24"/>
        <v>0</v>
      </c>
    </row>
    <row r="9" spans="1:56" s="100" customFormat="1" ht="10.5" customHeight="1">
      <c r="A9" s="211" t="s">
        <v>8</v>
      </c>
      <c r="B9" s="491" t="s">
        <v>8</v>
      </c>
      <c r="C9" s="429"/>
      <c r="D9" s="770"/>
      <c r="E9" s="770"/>
      <c r="F9" s="770"/>
      <c r="G9" s="770"/>
      <c r="H9" s="558"/>
      <c r="I9" s="558"/>
      <c r="J9" s="558"/>
      <c r="K9" s="324" t="e">
        <f t="shared" si="4"/>
        <v>#DIV/0!</v>
      </c>
      <c r="L9" s="325" t="e">
        <f t="shared" si="5"/>
        <v>#DIV/0!</v>
      </c>
      <c r="M9" s="1068"/>
      <c r="N9" s="492"/>
      <c r="O9" s="475"/>
      <c r="P9" s="558"/>
      <c r="Q9" s="432" t="e">
        <f t="shared" si="6"/>
        <v>#DIV/0!</v>
      </c>
      <c r="R9" s="492"/>
      <c r="T9" s="822" t="e">
        <f t="shared" si="7"/>
        <v>#DIV/0!</v>
      </c>
      <c r="U9" s="822" t="e">
        <f t="shared" si="25"/>
        <v>#DIV/0!</v>
      </c>
      <c r="V9" s="822" t="e">
        <f t="shared" si="2"/>
        <v>#DIV/0!</v>
      </c>
      <c r="W9" s="822">
        <f>C9+D9+E9+F9-O9</f>
        <v>0</v>
      </c>
      <c r="X9" s="822">
        <f t="shared" si="8"/>
        <v>0</v>
      </c>
      <c r="Y9" s="429"/>
      <c r="Z9" s="323"/>
      <c r="AA9" s="323"/>
      <c r="AB9" s="323"/>
      <c r="AC9" s="323"/>
      <c r="AD9" s="323"/>
      <c r="AE9" s="323"/>
      <c r="AF9" s="323"/>
      <c r="AG9" s="324"/>
      <c r="AH9" s="325"/>
      <c r="AI9" s="326"/>
      <c r="AJ9" s="327"/>
      <c r="AK9" s="429"/>
      <c r="AL9" s="323"/>
      <c r="AM9" s="326"/>
      <c r="AN9" s="327"/>
      <c r="AO9" s="805">
        <f t="shared" si="9"/>
        <v>0</v>
      </c>
      <c r="AP9" s="805">
        <f t="shared" si="10"/>
        <v>0</v>
      </c>
      <c r="AQ9" s="805">
        <f t="shared" si="11"/>
        <v>0</v>
      </c>
      <c r="AR9" s="805">
        <f t="shared" si="12"/>
        <v>0</v>
      </c>
      <c r="AS9" s="805">
        <f t="shared" si="13"/>
        <v>0</v>
      </c>
      <c r="AT9" s="805">
        <f t="shared" si="14"/>
        <v>0</v>
      </c>
      <c r="AU9" s="805">
        <f t="shared" si="15"/>
        <v>0</v>
      </c>
      <c r="AV9" s="805">
        <f t="shared" si="16"/>
        <v>0</v>
      </c>
      <c r="AW9" s="805" t="e">
        <f t="shared" si="17"/>
        <v>#DIV/0!</v>
      </c>
      <c r="AX9" s="805" t="e">
        <f t="shared" si="18"/>
        <v>#DIV/0!</v>
      </c>
      <c r="AY9" s="805">
        <f t="shared" si="19"/>
        <v>0</v>
      </c>
      <c r="AZ9" s="805">
        <f t="shared" si="20"/>
        <v>0</v>
      </c>
      <c r="BA9" s="805">
        <f t="shared" si="21"/>
        <v>0</v>
      </c>
      <c r="BB9" s="805">
        <f t="shared" si="22"/>
        <v>0</v>
      </c>
      <c r="BC9" s="805" t="e">
        <f t="shared" si="23"/>
        <v>#DIV/0!</v>
      </c>
      <c r="BD9" s="805">
        <f t="shared" si="24"/>
        <v>0</v>
      </c>
    </row>
    <row r="10" spans="1:56" s="100" customFormat="1" ht="10.5" customHeight="1">
      <c r="A10" s="210" t="s">
        <v>3</v>
      </c>
      <c r="B10" s="1131" t="s">
        <v>3</v>
      </c>
      <c r="C10" s="1132"/>
      <c r="D10" s="1133"/>
      <c r="E10" s="1134"/>
      <c r="F10" s="1135"/>
      <c r="G10" s="1135"/>
      <c r="H10" s="1136"/>
      <c r="I10" s="1136"/>
      <c r="J10" s="1136"/>
      <c r="K10" s="1137"/>
      <c r="L10" s="1138"/>
      <c r="M10" s="1167"/>
      <c r="N10" s="1139"/>
      <c r="O10" s="1140"/>
      <c r="P10" s="1141"/>
      <c r="Q10" s="1168"/>
      <c r="R10" s="1139"/>
      <c r="S10" s="1142"/>
      <c r="T10" s="1143"/>
      <c r="U10" s="1143"/>
      <c r="V10" s="1143"/>
      <c r="W10" s="822"/>
      <c r="X10" s="1143"/>
      <c r="Y10" s="318"/>
      <c r="Z10" s="319"/>
      <c r="AA10" s="320"/>
      <c r="AB10" s="314"/>
      <c r="AC10" s="314"/>
      <c r="AD10" s="314"/>
      <c r="AE10" s="320"/>
      <c r="AF10" s="320"/>
      <c r="AG10" s="321"/>
      <c r="AH10" s="322"/>
      <c r="AI10" s="315"/>
      <c r="AJ10" s="317"/>
      <c r="AK10" s="428"/>
      <c r="AL10" s="312"/>
      <c r="AM10" s="315"/>
      <c r="AN10" s="317"/>
      <c r="AO10" s="805">
        <f t="shared" si="9"/>
        <v>0</v>
      </c>
      <c r="AP10" s="805">
        <f t="shared" si="10"/>
        <v>0</v>
      </c>
      <c r="AQ10" s="805">
        <f t="shared" si="11"/>
        <v>0</v>
      </c>
      <c r="AR10" s="805">
        <f t="shared" si="12"/>
        <v>0</v>
      </c>
      <c r="AS10" s="805">
        <f t="shared" si="13"/>
        <v>0</v>
      </c>
      <c r="AT10" s="805">
        <f t="shared" si="14"/>
        <v>0</v>
      </c>
      <c r="AU10" s="805">
        <f t="shared" si="15"/>
        <v>0</v>
      </c>
      <c r="AV10" s="805">
        <f t="shared" si="16"/>
        <v>0</v>
      </c>
      <c r="AW10" s="805">
        <f t="shared" si="17"/>
        <v>0</v>
      </c>
      <c r="AX10" s="805">
        <f t="shared" si="18"/>
        <v>0</v>
      </c>
      <c r="AY10" s="805">
        <f t="shared" si="19"/>
        <v>0</v>
      </c>
      <c r="AZ10" s="805">
        <f t="shared" si="20"/>
        <v>0</v>
      </c>
      <c r="BA10" s="805">
        <f t="shared" si="21"/>
        <v>0</v>
      </c>
      <c r="BB10" s="805">
        <f t="shared" si="22"/>
        <v>0</v>
      </c>
      <c r="BC10" s="805">
        <f t="shared" si="23"/>
        <v>0</v>
      </c>
      <c r="BD10" s="805">
        <f t="shared" si="24"/>
        <v>0</v>
      </c>
    </row>
    <row r="11" spans="1:56" s="100" customFormat="1" ht="10.5" customHeight="1">
      <c r="A11" s="210" t="s">
        <v>84</v>
      </c>
      <c r="B11" s="1131" t="s">
        <v>88</v>
      </c>
      <c r="C11" s="1132"/>
      <c r="D11" s="1133"/>
      <c r="E11" s="1134"/>
      <c r="F11" s="1135"/>
      <c r="G11" s="1135"/>
      <c r="H11" s="1136"/>
      <c r="I11" s="1136"/>
      <c r="J11" s="1136"/>
      <c r="K11" s="1137"/>
      <c r="L11" s="1138"/>
      <c r="M11" s="1167"/>
      <c r="N11" s="1139"/>
      <c r="O11" s="1140"/>
      <c r="P11" s="1141"/>
      <c r="Q11" s="1168"/>
      <c r="R11" s="1139"/>
      <c r="S11" s="1142"/>
      <c r="T11" s="1143"/>
      <c r="U11" s="1143"/>
      <c r="V11" s="1143"/>
      <c r="W11" s="822"/>
      <c r="X11" s="1143"/>
      <c r="Y11" s="318"/>
      <c r="Z11" s="319"/>
      <c r="AA11" s="320"/>
      <c r="AB11" s="314"/>
      <c r="AC11" s="314"/>
      <c r="AD11" s="314"/>
      <c r="AE11" s="320"/>
      <c r="AF11" s="320"/>
      <c r="AG11" s="321"/>
      <c r="AH11" s="322"/>
      <c r="AI11" s="315"/>
      <c r="AJ11" s="317"/>
      <c r="AK11" s="428"/>
      <c r="AL11" s="312"/>
      <c r="AM11" s="315"/>
      <c r="AN11" s="317"/>
      <c r="AO11" s="805">
        <f t="shared" si="9"/>
        <v>0</v>
      </c>
      <c r="AP11" s="805">
        <f t="shared" si="10"/>
        <v>0</v>
      </c>
      <c r="AQ11" s="805">
        <f t="shared" si="11"/>
        <v>0</v>
      </c>
      <c r="AR11" s="805">
        <f t="shared" si="12"/>
        <v>0</v>
      </c>
      <c r="AS11" s="805">
        <f t="shared" si="13"/>
        <v>0</v>
      </c>
      <c r="AT11" s="805">
        <f t="shared" si="14"/>
        <v>0</v>
      </c>
      <c r="AU11" s="805">
        <f t="shared" si="15"/>
        <v>0</v>
      </c>
      <c r="AV11" s="805">
        <f t="shared" si="16"/>
        <v>0</v>
      </c>
      <c r="AW11" s="805">
        <f t="shared" si="17"/>
        <v>0</v>
      </c>
      <c r="AX11" s="805">
        <f t="shared" si="18"/>
        <v>0</v>
      </c>
      <c r="AY11" s="805">
        <f t="shared" si="19"/>
        <v>0</v>
      </c>
      <c r="AZ11" s="805">
        <f t="shared" si="20"/>
        <v>0</v>
      </c>
      <c r="BA11" s="805">
        <f t="shared" si="21"/>
        <v>0</v>
      </c>
      <c r="BB11" s="805">
        <f t="shared" si="22"/>
        <v>0</v>
      </c>
      <c r="BC11" s="805">
        <f t="shared" si="23"/>
        <v>0</v>
      </c>
      <c r="BD11" s="805">
        <f t="shared" si="24"/>
        <v>0</v>
      </c>
    </row>
    <row r="12" spans="1:56" s="100" customFormat="1" ht="10.5" customHeight="1">
      <c r="A12" s="211" t="s">
        <v>24</v>
      </c>
      <c r="B12" s="491" t="s">
        <v>24</v>
      </c>
      <c r="C12" s="329"/>
      <c r="D12" s="769"/>
      <c r="E12" s="741"/>
      <c r="F12" s="770"/>
      <c r="G12" s="770"/>
      <c r="H12" s="557"/>
      <c r="I12" s="557"/>
      <c r="J12" s="557"/>
      <c r="K12" s="324" t="e">
        <f t="shared" si="4"/>
        <v>#DIV/0!</v>
      </c>
      <c r="L12" s="325" t="e">
        <f t="shared" si="5"/>
        <v>#DIV/0!</v>
      </c>
      <c r="M12" s="1068"/>
      <c r="N12" s="492"/>
      <c r="O12" s="476"/>
      <c r="P12" s="1069"/>
      <c r="Q12" s="432" t="e">
        <f t="shared" si="6"/>
        <v>#DIV/0!</v>
      </c>
      <c r="R12" s="492"/>
      <c r="T12" s="822" t="e">
        <f t="shared" si="7"/>
        <v>#DIV/0!</v>
      </c>
      <c r="U12" s="822" t="e">
        <f t="shared" si="25"/>
        <v>#DIV/0!</v>
      </c>
      <c r="V12" s="822" t="e">
        <f t="shared" si="2"/>
        <v>#DIV/0!</v>
      </c>
      <c r="W12" s="822">
        <f>C12+D12+E12+F12-O12</f>
        <v>0</v>
      </c>
      <c r="X12" s="822">
        <f t="shared" si="8"/>
        <v>0</v>
      </c>
      <c r="Y12" s="329"/>
      <c r="Z12" s="330"/>
      <c r="AA12" s="331"/>
      <c r="AB12" s="323"/>
      <c r="AC12" s="323"/>
      <c r="AD12" s="323"/>
      <c r="AE12" s="331"/>
      <c r="AF12" s="331"/>
      <c r="AG12" s="324"/>
      <c r="AH12" s="325"/>
      <c r="AI12" s="326"/>
      <c r="AJ12" s="327"/>
      <c r="AK12" s="743"/>
      <c r="AL12" s="744"/>
      <c r="AM12" s="326"/>
      <c r="AN12" s="327"/>
      <c r="AO12" s="805">
        <f t="shared" si="9"/>
        <v>0</v>
      </c>
      <c r="AP12" s="805">
        <f t="shared" si="10"/>
        <v>0</v>
      </c>
      <c r="AQ12" s="805">
        <f t="shared" si="11"/>
        <v>0</v>
      </c>
      <c r="AR12" s="805">
        <f t="shared" si="12"/>
        <v>0</v>
      </c>
      <c r="AS12" s="805">
        <f t="shared" si="13"/>
        <v>0</v>
      </c>
      <c r="AT12" s="805">
        <f t="shared" si="14"/>
        <v>0</v>
      </c>
      <c r="AU12" s="805">
        <f t="shared" si="15"/>
        <v>0</v>
      </c>
      <c r="AV12" s="805">
        <f t="shared" si="16"/>
        <v>0</v>
      </c>
      <c r="AW12" s="805" t="e">
        <f t="shared" si="17"/>
        <v>#DIV/0!</v>
      </c>
      <c r="AX12" s="805" t="e">
        <f t="shared" si="18"/>
        <v>#DIV/0!</v>
      </c>
      <c r="AY12" s="805">
        <f t="shared" si="19"/>
        <v>0</v>
      </c>
      <c r="AZ12" s="805">
        <f t="shared" si="20"/>
        <v>0</v>
      </c>
      <c r="BA12" s="805">
        <f t="shared" si="21"/>
        <v>0</v>
      </c>
      <c r="BB12" s="805">
        <f t="shared" si="22"/>
        <v>0</v>
      </c>
      <c r="BC12" s="805" t="e">
        <f t="shared" si="23"/>
        <v>#DIV/0!</v>
      </c>
      <c r="BD12" s="805">
        <f t="shared" si="24"/>
        <v>0</v>
      </c>
    </row>
    <row r="13" spans="1:56" s="100" customFormat="1" ht="10.5" customHeight="1">
      <c r="A13" s="211" t="s">
        <v>13</v>
      </c>
      <c r="B13" s="491" t="s">
        <v>13</v>
      </c>
      <c r="C13" s="329"/>
      <c r="D13" s="769"/>
      <c r="E13" s="741"/>
      <c r="F13" s="741"/>
      <c r="G13" s="741"/>
      <c r="H13" s="557"/>
      <c r="I13" s="557"/>
      <c r="J13" s="557"/>
      <c r="K13" s="324" t="e">
        <f t="shared" si="4"/>
        <v>#DIV/0!</v>
      </c>
      <c r="L13" s="325" t="e">
        <f t="shared" si="5"/>
        <v>#DIV/0!</v>
      </c>
      <c r="M13" s="1068"/>
      <c r="N13" s="492"/>
      <c r="O13" s="476"/>
      <c r="P13" s="1069"/>
      <c r="Q13" s="432" t="e">
        <f t="shared" si="6"/>
        <v>#DIV/0!</v>
      </c>
      <c r="R13" s="492"/>
      <c r="T13" s="822" t="e">
        <f t="shared" si="7"/>
        <v>#DIV/0!</v>
      </c>
      <c r="U13" s="822" t="e">
        <f t="shared" si="25"/>
        <v>#DIV/0!</v>
      </c>
      <c r="V13" s="822" t="e">
        <f t="shared" si="2"/>
        <v>#DIV/0!</v>
      </c>
      <c r="W13" s="822">
        <f>C13+D13+E13+F13-O13</f>
        <v>0</v>
      </c>
      <c r="X13" s="822">
        <f t="shared" si="8"/>
        <v>0</v>
      </c>
      <c r="Y13" s="329"/>
      <c r="Z13" s="330"/>
      <c r="AA13" s="331"/>
      <c r="AB13" s="331"/>
      <c r="AC13" s="331"/>
      <c r="AD13" s="331"/>
      <c r="AE13" s="331"/>
      <c r="AF13" s="331"/>
      <c r="AG13" s="324"/>
      <c r="AH13" s="325"/>
      <c r="AI13" s="326"/>
      <c r="AJ13" s="327"/>
      <c r="AK13" s="743"/>
      <c r="AL13" s="744"/>
      <c r="AM13" s="326"/>
      <c r="AN13" s="327"/>
      <c r="AO13" s="805">
        <f t="shared" si="9"/>
        <v>0</v>
      </c>
      <c r="AP13" s="805">
        <f t="shared" si="10"/>
        <v>0</v>
      </c>
      <c r="AQ13" s="805">
        <f t="shared" si="11"/>
        <v>0</v>
      </c>
      <c r="AR13" s="805">
        <f t="shared" si="12"/>
        <v>0</v>
      </c>
      <c r="AS13" s="805">
        <f t="shared" si="13"/>
        <v>0</v>
      </c>
      <c r="AT13" s="805">
        <f t="shared" si="14"/>
        <v>0</v>
      </c>
      <c r="AU13" s="805">
        <f t="shared" si="15"/>
        <v>0</v>
      </c>
      <c r="AV13" s="805">
        <f t="shared" si="16"/>
        <v>0</v>
      </c>
      <c r="AW13" s="805" t="e">
        <f t="shared" si="17"/>
        <v>#DIV/0!</v>
      </c>
      <c r="AX13" s="805" t="e">
        <f t="shared" si="18"/>
        <v>#DIV/0!</v>
      </c>
      <c r="AY13" s="805">
        <f t="shared" si="19"/>
        <v>0</v>
      </c>
      <c r="AZ13" s="805">
        <f t="shared" si="20"/>
        <v>0</v>
      </c>
      <c r="BA13" s="805">
        <f t="shared" si="21"/>
        <v>0</v>
      </c>
      <c r="BB13" s="805">
        <f t="shared" si="22"/>
        <v>0</v>
      </c>
      <c r="BC13" s="805" t="e">
        <f t="shared" si="23"/>
        <v>#DIV/0!</v>
      </c>
      <c r="BD13" s="805">
        <f t="shared" si="24"/>
        <v>0</v>
      </c>
    </row>
    <row r="14" spans="1:56" s="100" customFormat="1" ht="10.5" customHeight="1">
      <c r="A14" s="210" t="s">
        <v>23</v>
      </c>
      <c r="B14" s="481" t="s">
        <v>23</v>
      </c>
      <c r="C14" s="318"/>
      <c r="D14" s="374"/>
      <c r="E14" s="376"/>
      <c r="F14" s="369"/>
      <c r="G14" s="369"/>
      <c r="H14" s="554"/>
      <c r="I14" s="554"/>
      <c r="J14" s="554"/>
      <c r="K14" s="321"/>
      <c r="L14" s="322"/>
      <c r="M14" s="707"/>
      <c r="N14" s="472"/>
      <c r="O14" s="473"/>
      <c r="P14" s="552"/>
      <c r="Q14" s="379"/>
      <c r="R14" s="472"/>
      <c r="T14" s="822" t="e">
        <f t="shared" si="7"/>
        <v>#DIV/0!</v>
      </c>
      <c r="U14" s="822" t="e">
        <f t="shared" si="25"/>
        <v>#DIV/0!</v>
      </c>
      <c r="V14" s="822" t="e">
        <f>((O14-P14)/P14)-Q14</f>
        <v>#DIV/0!</v>
      </c>
      <c r="W14" s="822">
        <f>C14+D14+E14+F14-O14</f>
        <v>0</v>
      </c>
      <c r="X14" s="822">
        <f t="shared" si="8"/>
        <v>0</v>
      </c>
      <c r="Y14" s="318"/>
      <c r="Z14" s="319"/>
      <c r="AA14" s="320"/>
      <c r="AB14" s="313"/>
      <c r="AC14" s="313"/>
      <c r="AD14" s="313"/>
      <c r="AE14" s="320"/>
      <c r="AF14" s="320"/>
      <c r="AG14" s="321"/>
      <c r="AH14" s="322"/>
      <c r="AI14" s="332"/>
      <c r="AJ14" s="317"/>
      <c r="AK14" s="428"/>
      <c r="AL14" s="312"/>
      <c r="AM14" s="315"/>
      <c r="AN14" s="317"/>
      <c r="AO14" s="805">
        <f t="shared" si="9"/>
        <v>0</v>
      </c>
      <c r="AP14" s="805">
        <f t="shared" si="10"/>
        <v>0</v>
      </c>
      <c r="AQ14" s="805">
        <f t="shared" si="11"/>
        <v>0</v>
      </c>
      <c r="AR14" s="805">
        <f t="shared" si="12"/>
        <v>0</v>
      </c>
      <c r="AS14" s="805">
        <f t="shared" si="13"/>
        <v>0</v>
      </c>
      <c r="AT14" s="805">
        <f t="shared" si="14"/>
        <v>0</v>
      </c>
      <c r="AU14" s="805">
        <f t="shared" si="15"/>
        <v>0</v>
      </c>
      <c r="AV14" s="805">
        <f t="shared" si="16"/>
        <v>0</v>
      </c>
      <c r="AW14" s="805">
        <f>K14-AG14</f>
        <v>0</v>
      </c>
      <c r="AX14" s="805">
        <f t="shared" si="18"/>
        <v>0</v>
      </c>
      <c r="AY14" s="805">
        <f t="shared" si="19"/>
        <v>0</v>
      </c>
      <c r="AZ14" s="805">
        <f t="shared" si="20"/>
        <v>0</v>
      </c>
      <c r="BA14" s="805">
        <f t="shared" si="21"/>
        <v>0</v>
      </c>
      <c r="BB14" s="805">
        <f t="shared" si="22"/>
        <v>0</v>
      </c>
      <c r="BC14" s="805">
        <f t="shared" si="23"/>
        <v>0</v>
      </c>
      <c r="BD14" s="805">
        <f t="shared" si="24"/>
        <v>0</v>
      </c>
    </row>
    <row r="15" spans="1:56" s="100" customFormat="1" ht="10.5" hidden="1" customHeight="1" outlineLevel="1">
      <c r="A15" s="210" t="s">
        <v>126</v>
      </c>
      <c r="B15" s="481" t="s">
        <v>126</v>
      </c>
      <c r="C15" s="318"/>
      <c r="D15" s="374"/>
      <c r="E15" s="376"/>
      <c r="F15" s="369"/>
      <c r="G15" s="369"/>
      <c r="H15" s="554"/>
      <c r="I15" s="554"/>
      <c r="J15" s="554"/>
      <c r="K15" s="321" t="e">
        <f t="shared" si="4"/>
        <v>#DIV/0!</v>
      </c>
      <c r="L15" s="322" t="e">
        <f t="shared" si="5"/>
        <v>#DIV/0!</v>
      </c>
      <c r="M15" s="707"/>
      <c r="N15" s="472"/>
      <c r="O15" s="473"/>
      <c r="P15" s="552"/>
      <c r="Q15" s="379" t="e">
        <f t="shared" si="6"/>
        <v>#DIV/0!</v>
      </c>
      <c r="R15" s="472"/>
      <c r="T15" s="822" t="e">
        <f t="shared" si="7"/>
        <v>#DIV/0!</v>
      </c>
      <c r="U15" s="822" t="e">
        <f t="shared" si="25"/>
        <v>#DIV/0!</v>
      </c>
      <c r="V15" s="822" t="e">
        <f t="shared" si="2"/>
        <v>#DIV/0!</v>
      </c>
      <c r="W15" s="822">
        <f>C15+D15+E15-O15</f>
        <v>0</v>
      </c>
      <c r="X15" s="822">
        <f t="shared" si="8"/>
        <v>0</v>
      </c>
      <c r="Y15" s="318"/>
      <c r="Z15" s="319"/>
      <c r="AA15" s="320"/>
      <c r="AB15" s="313"/>
      <c r="AC15" s="313"/>
      <c r="AD15" s="313"/>
      <c r="AE15" s="320"/>
      <c r="AF15" s="320"/>
      <c r="AG15" s="321"/>
      <c r="AH15" s="322"/>
      <c r="AI15" s="332"/>
      <c r="AJ15" s="317"/>
      <c r="AK15" s="428"/>
      <c r="AL15" s="312"/>
      <c r="AM15" s="315"/>
      <c r="AN15" s="317"/>
      <c r="AO15" s="805">
        <f t="shared" si="9"/>
        <v>0</v>
      </c>
      <c r="AP15" s="805">
        <f t="shared" si="10"/>
        <v>0</v>
      </c>
      <c r="AQ15" s="805">
        <f t="shared" si="11"/>
        <v>0</v>
      </c>
      <c r="AR15" s="805">
        <f t="shared" si="12"/>
        <v>0</v>
      </c>
      <c r="AS15" s="805">
        <f t="shared" si="13"/>
        <v>0</v>
      </c>
      <c r="AT15" s="805">
        <f t="shared" si="14"/>
        <v>0</v>
      </c>
      <c r="AU15" s="805">
        <f t="shared" si="15"/>
        <v>0</v>
      </c>
      <c r="AV15" s="805">
        <f t="shared" si="16"/>
        <v>0</v>
      </c>
      <c r="AW15" s="805" t="e">
        <f t="shared" si="17"/>
        <v>#DIV/0!</v>
      </c>
      <c r="AX15" s="805" t="e">
        <f t="shared" si="18"/>
        <v>#DIV/0!</v>
      </c>
      <c r="AY15" s="805">
        <f t="shared" si="19"/>
        <v>0</v>
      </c>
      <c r="AZ15" s="805">
        <f t="shared" si="20"/>
        <v>0</v>
      </c>
      <c r="BA15" s="805">
        <f t="shared" si="21"/>
        <v>0</v>
      </c>
      <c r="BB15" s="805">
        <f t="shared" si="22"/>
        <v>0</v>
      </c>
      <c r="BC15" s="805" t="e">
        <f t="shared" si="23"/>
        <v>#DIV/0!</v>
      </c>
      <c r="BD15" s="805">
        <f t="shared" si="24"/>
        <v>0</v>
      </c>
    </row>
    <row r="16" spans="1:56" s="100" customFormat="1" ht="10.5" customHeight="1" collapsed="1">
      <c r="A16" s="211" t="s">
        <v>4</v>
      </c>
      <c r="B16" s="498" t="s">
        <v>4</v>
      </c>
      <c r="C16" s="333"/>
      <c r="D16" s="771"/>
      <c r="E16" s="772"/>
      <c r="F16" s="773"/>
      <c r="G16" s="773"/>
      <c r="H16" s="561"/>
      <c r="I16" s="561"/>
      <c r="J16" s="561"/>
      <c r="K16" s="336" t="e">
        <f t="shared" si="4"/>
        <v>#DIV/0!</v>
      </c>
      <c r="L16" s="739" t="e">
        <f t="shared" si="5"/>
        <v>#DIV/0!</v>
      </c>
      <c r="M16" s="1070"/>
      <c r="N16" s="584"/>
      <c r="O16" s="499"/>
      <c r="P16" s="1071"/>
      <c r="Q16" s="432" t="e">
        <f t="shared" si="6"/>
        <v>#DIV/0!</v>
      </c>
      <c r="R16" s="492"/>
      <c r="T16" s="822" t="e">
        <f t="shared" si="7"/>
        <v>#DIV/0!</v>
      </c>
      <c r="U16" s="822" t="e">
        <f t="shared" si="25"/>
        <v>#DIV/0!</v>
      </c>
      <c r="V16" s="822" t="e">
        <f t="shared" si="2"/>
        <v>#DIV/0!</v>
      </c>
      <c r="W16" s="822">
        <f>C16+D16+E16+F16-O16</f>
        <v>0</v>
      </c>
      <c r="X16" s="822">
        <f t="shared" si="8"/>
        <v>0</v>
      </c>
      <c r="Y16" s="333"/>
      <c r="Z16" s="334"/>
      <c r="AA16" s="302"/>
      <c r="AB16" s="335"/>
      <c r="AC16" s="335"/>
      <c r="AD16" s="335"/>
      <c r="AE16" s="302"/>
      <c r="AF16" s="302"/>
      <c r="AG16" s="336"/>
      <c r="AH16" s="739"/>
      <c r="AI16" s="337"/>
      <c r="AJ16" s="338"/>
      <c r="AK16" s="745"/>
      <c r="AL16" s="746"/>
      <c r="AM16" s="337"/>
      <c r="AN16" s="357"/>
      <c r="AO16" s="805">
        <f t="shared" si="9"/>
        <v>0</v>
      </c>
      <c r="AP16" s="805">
        <f t="shared" si="10"/>
        <v>0</v>
      </c>
      <c r="AQ16" s="805">
        <f t="shared" si="11"/>
        <v>0</v>
      </c>
      <c r="AR16" s="805">
        <f t="shared" si="12"/>
        <v>0</v>
      </c>
      <c r="AS16" s="805">
        <f t="shared" si="13"/>
        <v>0</v>
      </c>
      <c r="AT16" s="805">
        <f t="shared" si="14"/>
        <v>0</v>
      </c>
      <c r="AU16" s="805">
        <f t="shared" si="15"/>
        <v>0</v>
      </c>
      <c r="AV16" s="805">
        <f t="shared" si="16"/>
        <v>0</v>
      </c>
      <c r="AW16" s="805" t="e">
        <f t="shared" si="17"/>
        <v>#DIV/0!</v>
      </c>
      <c r="AX16" s="805" t="e">
        <f t="shared" si="18"/>
        <v>#DIV/0!</v>
      </c>
      <c r="AY16" s="805">
        <f t="shared" si="19"/>
        <v>0</v>
      </c>
      <c r="AZ16" s="805">
        <f t="shared" si="20"/>
        <v>0</v>
      </c>
      <c r="BA16" s="805">
        <f t="shared" si="21"/>
        <v>0</v>
      </c>
      <c r="BB16" s="805">
        <f t="shared" si="22"/>
        <v>0</v>
      </c>
      <c r="BC16" s="805" t="e">
        <f t="shared" si="23"/>
        <v>#DIV/0!</v>
      </c>
      <c r="BD16" s="805">
        <f t="shared" si="24"/>
        <v>0</v>
      </c>
    </row>
    <row r="17" spans="1:56" s="100" customFormat="1" ht="10.5" customHeight="1">
      <c r="A17" s="210" t="s">
        <v>9</v>
      </c>
      <c r="B17" s="481" t="s">
        <v>9</v>
      </c>
      <c r="C17" s="340"/>
      <c r="D17" s="720"/>
      <c r="E17" s="720"/>
      <c r="F17" s="720"/>
      <c r="G17" s="720"/>
      <c r="H17" s="536"/>
      <c r="I17" s="536"/>
      <c r="J17" s="536"/>
      <c r="K17" s="379"/>
      <c r="L17" s="380"/>
      <c r="M17" s="471"/>
      <c r="N17" s="472"/>
      <c r="O17" s="474"/>
      <c r="P17" s="537"/>
      <c r="Q17" s="1067"/>
      <c r="R17" s="1077"/>
      <c r="T17" s="822"/>
      <c r="U17" s="822"/>
      <c r="V17" s="822" t="e">
        <f t="shared" si="2"/>
        <v>#DIV/0!</v>
      </c>
      <c r="W17" s="822"/>
      <c r="X17" s="919"/>
      <c r="Y17" s="340"/>
      <c r="Z17" s="314"/>
      <c r="AA17" s="314"/>
      <c r="AB17" s="314"/>
      <c r="AC17" s="314"/>
      <c r="AD17" s="314"/>
      <c r="AE17" s="314"/>
      <c r="AF17" s="314"/>
      <c r="AG17" s="315"/>
      <c r="AH17" s="317"/>
      <c r="AI17" s="315"/>
      <c r="AJ17" s="317"/>
      <c r="AK17" s="340"/>
      <c r="AL17" s="314"/>
      <c r="AM17" s="315"/>
      <c r="AN17" s="344"/>
      <c r="AO17" s="805">
        <f t="shared" si="9"/>
        <v>0</v>
      </c>
      <c r="AP17" s="805">
        <f t="shared" si="10"/>
        <v>0</v>
      </c>
      <c r="AQ17" s="805">
        <f t="shared" si="11"/>
        <v>0</v>
      </c>
      <c r="AR17" s="805">
        <f t="shared" si="12"/>
        <v>0</v>
      </c>
      <c r="AS17" s="805">
        <f t="shared" si="13"/>
        <v>0</v>
      </c>
      <c r="AT17" s="805">
        <f t="shared" si="14"/>
        <v>0</v>
      </c>
      <c r="AU17" s="805">
        <f t="shared" si="15"/>
        <v>0</v>
      </c>
      <c r="AV17" s="805">
        <f t="shared" si="16"/>
        <v>0</v>
      </c>
      <c r="AW17" s="805">
        <f t="shared" si="17"/>
        <v>0</v>
      </c>
      <c r="AX17" s="805">
        <f t="shared" si="18"/>
        <v>0</v>
      </c>
      <c r="AY17" s="805">
        <f t="shared" si="19"/>
        <v>0</v>
      </c>
      <c r="AZ17" s="805">
        <f t="shared" si="20"/>
        <v>0</v>
      </c>
      <c r="BA17" s="805">
        <f t="shared" si="21"/>
        <v>0</v>
      </c>
      <c r="BB17" s="805">
        <f t="shared" si="22"/>
        <v>0</v>
      </c>
      <c r="BC17" s="805">
        <f t="shared" si="23"/>
        <v>0</v>
      </c>
      <c r="BD17" s="805">
        <f t="shared" si="24"/>
        <v>0</v>
      </c>
    </row>
    <row r="18" spans="1:56" s="100" customFormat="1" ht="10.5" customHeight="1">
      <c r="A18" s="210" t="s">
        <v>9</v>
      </c>
      <c r="B18" s="481" t="s">
        <v>189</v>
      </c>
      <c r="C18" s="340"/>
      <c r="D18" s="720"/>
      <c r="E18" s="720"/>
      <c r="F18" s="720"/>
      <c r="G18" s="720"/>
      <c r="H18" s="536"/>
      <c r="I18" s="536"/>
      <c r="J18" s="536"/>
      <c r="K18" s="379"/>
      <c r="L18" s="380"/>
      <c r="M18" s="1072"/>
      <c r="N18" s="1073"/>
      <c r="O18" s="474"/>
      <c r="P18" s="720"/>
      <c r="Q18" s="379"/>
      <c r="R18" s="592"/>
      <c r="T18" s="822"/>
      <c r="U18" s="822"/>
      <c r="V18" s="822"/>
      <c r="W18" s="822"/>
      <c r="X18" s="206"/>
      <c r="Y18" s="351"/>
      <c r="Z18" s="352"/>
      <c r="AA18" s="352"/>
      <c r="AB18" s="352"/>
      <c r="AC18" s="352"/>
      <c r="AD18" s="352"/>
      <c r="AE18" s="314"/>
      <c r="AF18" s="314"/>
      <c r="AG18" s="315"/>
      <c r="AH18" s="317"/>
      <c r="AI18" s="315"/>
      <c r="AJ18" s="317"/>
      <c r="AK18" s="351"/>
      <c r="AL18" s="352"/>
      <c r="AM18" s="315"/>
      <c r="AN18" s="344"/>
      <c r="AO18" s="805">
        <f t="shared" si="9"/>
        <v>0</v>
      </c>
      <c r="AP18" s="805">
        <f t="shared" si="10"/>
        <v>0</v>
      </c>
      <c r="AQ18" s="805">
        <f t="shared" si="11"/>
        <v>0</v>
      </c>
      <c r="AR18" s="805">
        <f t="shared" si="12"/>
        <v>0</v>
      </c>
      <c r="AS18" s="805">
        <f t="shared" si="13"/>
        <v>0</v>
      </c>
      <c r="AT18" s="805">
        <f t="shared" si="14"/>
        <v>0</v>
      </c>
      <c r="AU18" s="805">
        <f t="shared" si="15"/>
        <v>0</v>
      </c>
      <c r="AV18" s="805">
        <f t="shared" si="16"/>
        <v>0</v>
      </c>
      <c r="AW18" s="805">
        <f t="shared" si="17"/>
        <v>0</v>
      </c>
      <c r="AX18" s="805">
        <f t="shared" si="18"/>
        <v>0</v>
      </c>
      <c r="AY18" s="805">
        <f t="shared" si="19"/>
        <v>0</v>
      </c>
      <c r="AZ18" s="805">
        <f t="shared" si="20"/>
        <v>0</v>
      </c>
      <c r="BA18" s="805">
        <f t="shared" si="21"/>
        <v>0</v>
      </c>
      <c r="BB18" s="805">
        <f t="shared" si="22"/>
        <v>0</v>
      </c>
      <c r="BC18" s="805">
        <f t="shared" si="23"/>
        <v>0</v>
      </c>
      <c r="BD18" s="805">
        <f t="shared" si="24"/>
        <v>0</v>
      </c>
    </row>
    <row r="19" spans="1:56" s="100" customFormat="1" ht="10.5" customHeight="1">
      <c r="A19" s="210" t="s">
        <v>106</v>
      </c>
      <c r="B19" s="481" t="s">
        <v>106</v>
      </c>
      <c r="C19" s="340"/>
      <c r="D19" s="720"/>
      <c r="E19" s="720"/>
      <c r="F19" s="720"/>
      <c r="G19" s="720"/>
      <c r="H19" s="536"/>
      <c r="I19" s="536"/>
      <c r="J19" s="536"/>
      <c r="K19" s="379"/>
      <c r="L19" s="380"/>
      <c r="M19" s="1072"/>
      <c r="N19" s="1073"/>
      <c r="O19" s="474"/>
      <c r="P19" s="720"/>
      <c r="Q19" s="379" t="e">
        <v>#DIV/0!</v>
      </c>
      <c r="R19" s="592"/>
      <c r="T19" s="822"/>
      <c r="U19" s="822"/>
      <c r="V19" s="822"/>
      <c r="W19" s="822"/>
      <c r="X19" s="206"/>
      <c r="Y19" s="351"/>
      <c r="Z19" s="352"/>
      <c r="AA19" s="352"/>
      <c r="AB19" s="352"/>
      <c r="AC19" s="352"/>
      <c r="AD19" s="352"/>
      <c r="AE19" s="314"/>
      <c r="AF19" s="314"/>
      <c r="AG19" s="315"/>
      <c r="AH19" s="317"/>
      <c r="AI19" s="315"/>
      <c r="AJ19" s="317"/>
      <c r="AK19" s="351"/>
      <c r="AL19" s="352"/>
      <c r="AM19" s="315"/>
      <c r="AN19" s="344"/>
      <c r="AO19" s="805">
        <f t="shared" si="9"/>
        <v>0</v>
      </c>
      <c r="AP19" s="805">
        <f t="shared" si="10"/>
        <v>0</v>
      </c>
      <c r="AQ19" s="805">
        <f t="shared" si="11"/>
        <v>0</v>
      </c>
      <c r="AR19" s="805">
        <f t="shared" si="12"/>
        <v>0</v>
      </c>
      <c r="AS19" s="805">
        <f t="shared" si="13"/>
        <v>0</v>
      </c>
      <c r="AT19" s="805">
        <f t="shared" si="14"/>
        <v>0</v>
      </c>
      <c r="AU19" s="805">
        <f t="shared" si="15"/>
        <v>0</v>
      </c>
      <c r="AV19" s="805">
        <f t="shared" si="16"/>
        <v>0</v>
      </c>
      <c r="AW19" s="805">
        <f t="shared" si="17"/>
        <v>0</v>
      </c>
      <c r="AX19" s="805">
        <f t="shared" si="18"/>
        <v>0</v>
      </c>
      <c r="AY19" s="805">
        <f t="shared" si="19"/>
        <v>0</v>
      </c>
      <c r="AZ19" s="805">
        <f t="shared" si="20"/>
        <v>0</v>
      </c>
      <c r="BA19" s="805">
        <f t="shared" si="21"/>
        <v>0</v>
      </c>
      <c r="BB19" s="805">
        <f t="shared" si="22"/>
        <v>0</v>
      </c>
      <c r="BC19" s="805" t="e">
        <f t="shared" si="23"/>
        <v>#DIV/0!</v>
      </c>
      <c r="BD19" s="805">
        <f t="shared" si="24"/>
        <v>0</v>
      </c>
    </row>
    <row r="20" spans="1:56" s="100" customFormat="1" ht="10.5" customHeight="1">
      <c r="A20" s="210" t="s">
        <v>28</v>
      </c>
      <c r="B20" s="481" t="s">
        <v>28</v>
      </c>
      <c r="C20" s="343"/>
      <c r="D20" s="369"/>
      <c r="E20" s="369"/>
      <c r="F20" s="369"/>
      <c r="G20" s="369"/>
      <c r="H20" s="537"/>
      <c r="I20" s="537"/>
      <c r="J20" s="537"/>
      <c r="K20" s="321" t="e">
        <f t="shared" si="4"/>
        <v>#DIV/0!</v>
      </c>
      <c r="L20" s="322" t="e">
        <f t="shared" si="5"/>
        <v>#DIV/0!</v>
      </c>
      <c r="M20" s="471"/>
      <c r="N20" s="472"/>
      <c r="O20" s="474"/>
      <c r="P20" s="537"/>
      <c r="Q20" s="379" t="e">
        <f t="shared" si="6"/>
        <v>#DIV/0!</v>
      </c>
      <c r="R20" s="472"/>
      <c r="T20" s="822" t="e">
        <f>((C20-D20)/D20)-K20</f>
        <v>#DIV/0!</v>
      </c>
      <c r="U20" s="822" t="e">
        <f>((C20-G20)/G20)-L20</f>
        <v>#DIV/0!</v>
      </c>
      <c r="V20" s="822" t="e">
        <f>((O20-P20)/P20)-Q20</f>
        <v>#DIV/0!</v>
      </c>
      <c r="W20" s="822">
        <f>C20-O20</f>
        <v>0</v>
      </c>
      <c r="X20" s="822">
        <f>G20-P20</f>
        <v>0</v>
      </c>
      <c r="Y20" s="343"/>
      <c r="Z20" s="313"/>
      <c r="AA20" s="313"/>
      <c r="AB20" s="313"/>
      <c r="AC20" s="313"/>
      <c r="AD20" s="313"/>
      <c r="AE20" s="313"/>
      <c r="AF20" s="313"/>
      <c r="AG20" s="321"/>
      <c r="AH20" s="322"/>
      <c r="AI20" s="315"/>
      <c r="AJ20" s="317"/>
      <c r="AK20" s="343"/>
      <c r="AL20" s="313"/>
      <c r="AM20" s="315"/>
      <c r="AN20" s="317"/>
      <c r="AO20" s="805">
        <f t="shared" si="9"/>
        <v>0</v>
      </c>
      <c r="AP20" s="805">
        <f t="shared" si="10"/>
        <v>0</v>
      </c>
      <c r="AQ20" s="805">
        <f t="shared" si="11"/>
        <v>0</v>
      </c>
      <c r="AR20" s="805">
        <f t="shared" si="12"/>
        <v>0</v>
      </c>
      <c r="AS20" s="805">
        <f t="shared" si="13"/>
        <v>0</v>
      </c>
      <c r="AT20" s="805">
        <f t="shared" si="14"/>
        <v>0</v>
      </c>
      <c r="AU20" s="805">
        <f t="shared" si="15"/>
        <v>0</v>
      </c>
      <c r="AV20" s="805">
        <f t="shared" si="16"/>
        <v>0</v>
      </c>
      <c r="AW20" s="805" t="e">
        <f t="shared" si="17"/>
        <v>#DIV/0!</v>
      </c>
      <c r="AX20" s="805" t="e">
        <f t="shared" si="18"/>
        <v>#DIV/0!</v>
      </c>
      <c r="AY20" s="805">
        <f t="shared" si="19"/>
        <v>0</v>
      </c>
      <c r="AZ20" s="805">
        <f t="shared" si="20"/>
        <v>0</v>
      </c>
      <c r="BA20" s="805">
        <f t="shared" si="21"/>
        <v>0</v>
      </c>
      <c r="BB20" s="805">
        <f t="shared" si="22"/>
        <v>0</v>
      </c>
      <c r="BC20" s="805" t="e">
        <f t="shared" si="23"/>
        <v>#DIV/0!</v>
      </c>
      <c r="BD20" s="805">
        <f t="shared" si="24"/>
        <v>0</v>
      </c>
    </row>
    <row r="21" spans="1:56" s="100" customFormat="1" ht="10.5" customHeight="1">
      <c r="A21" s="210" t="s">
        <v>27</v>
      </c>
      <c r="B21" s="479" t="s">
        <v>90</v>
      </c>
      <c r="C21" s="343"/>
      <c r="D21" s="369"/>
      <c r="E21" s="369"/>
      <c r="F21" s="369"/>
      <c r="G21" s="369"/>
      <c r="H21" s="537"/>
      <c r="I21" s="537"/>
      <c r="J21" s="537"/>
      <c r="K21" s="321" t="e">
        <f t="shared" si="4"/>
        <v>#DIV/0!</v>
      </c>
      <c r="L21" s="322" t="e">
        <f t="shared" si="5"/>
        <v>#DIV/0!</v>
      </c>
      <c r="M21" s="471"/>
      <c r="N21" s="472"/>
      <c r="O21" s="474"/>
      <c r="P21" s="537"/>
      <c r="Q21" s="379" t="e">
        <f t="shared" si="6"/>
        <v>#DIV/0!</v>
      </c>
      <c r="R21" s="472"/>
      <c r="T21" s="822" t="e">
        <f>((C21-D21)/D21)-K21</f>
        <v>#DIV/0!</v>
      </c>
      <c r="U21" s="822" t="e">
        <f t="shared" ref="U21:U30" si="26">((C21-G21)/G21)-L21</f>
        <v>#DIV/0!</v>
      </c>
      <c r="V21" s="822" t="e">
        <f>((O21-P21)/P21)-Q21</f>
        <v>#DIV/0!</v>
      </c>
      <c r="W21" s="822">
        <f>C21-O21</f>
        <v>0</v>
      </c>
      <c r="X21" s="822">
        <f>G21-P21</f>
        <v>0</v>
      </c>
      <c r="Y21" s="343"/>
      <c r="Z21" s="313"/>
      <c r="AA21" s="313"/>
      <c r="AB21" s="313"/>
      <c r="AC21" s="313"/>
      <c r="AD21" s="313"/>
      <c r="AE21" s="313"/>
      <c r="AF21" s="313"/>
      <c r="AG21" s="321"/>
      <c r="AH21" s="322"/>
      <c r="AI21" s="315"/>
      <c r="AJ21" s="317"/>
      <c r="AK21" s="343"/>
      <c r="AL21" s="313"/>
      <c r="AM21" s="315"/>
      <c r="AN21" s="317"/>
      <c r="AO21" s="805">
        <f t="shared" si="9"/>
        <v>0</v>
      </c>
      <c r="AP21" s="805">
        <f t="shared" si="10"/>
        <v>0</v>
      </c>
      <c r="AQ21" s="805">
        <f t="shared" si="11"/>
        <v>0</v>
      </c>
      <c r="AR21" s="805">
        <f t="shared" si="12"/>
        <v>0</v>
      </c>
      <c r="AS21" s="805">
        <f t="shared" si="13"/>
        <v>0</v>
      </c>
      <c r="AT21" s="805">
        <f t="shared" si="14"/>
        <v>0</v>
      </c>
      <c r="AU21" s="805">
        <f t="shared" si="15"/>
        <v>0</v>
      </c>
      <c r="AV21" s="805">
        <f t="shared" si="16"/>
        <v>0</v>
      </c>
      <c r="AW21" s="805" t="e">
        <f t="shared" si="17"/>
        <v>#DIV/0!</v>
      </c>
      <c r="AX21" s="805" t="e">
        <f t="shared" si="18"/>
        <v>#DIV/0!</v>
      </c>
      <c r="AY21" s="805">
        <f t="shared" si="19"/>
        <v>0</v>
      </c>
      <c r="AZ21" s="805">
        <f t="shared" si="20"/>
        <v>0</v>
      </c>
      <c r="BA21" s="805">
        <f t="shared" si="21"/>
        <v>0</v>
      </c>
      <c r="BB21" s="805">
        <f t="shared" si="22"/>
        <v>0</v>
      </c>
      <c r="BC21" s="805" t="e">
        <f t="shared" si="23"/>
        <v>#DIV/0!</v>
      </c>
      <c r="BD21" s="805">
        <f t="shared" si="24"/>
        <v>0</v>
      </c>
    </row>
    <row r="22" spans="1:56" s="100" customFormat="1" ht="10.5" customHeight="1">
      <c r="A22" s="210" t="s">
        <v>14</v>
      </c>
      <c r="B22" s="511" t="s">
        <v>14</v>
      </c>
      <c r="C22" s="346"/>
      <c r="D22" s="370"/>
      <c r="E22" s="370"/>
      <c r="F22" s="370"/>
      <c r="G22" s="370"/>
      <c r="H22" s="538"/>
      <c r="I22" s="538"/>
      <c r="J22" s="538"/>
      <c r="K22" s="735" t="e">
        <f t="shared" si="4"/>
        <v>#DIV/0!</v>
      </c>
      <c r="L22" s="736" t="e">
        <f t="shared" si="5"/>
        <v>#DIV/0!</v>
      </c>
      <c r="M22" s="1074"/>
      <c r="N22" s="1075"/>
      <c r="O22" s="474"/>
      <c r="P22" s="538"/>
      <c r="Q22" s="1076" t="e">
        <f t="shared" si="6"/>
        <v>#DIV/0!</v>
      </c>
      <c r="R22" s="1075"/>
      <c r="T22" s="822" t="e">
        <f t="shared" ref="T22:T30" si="27">((C22-D22)/D22)-K22</f>
        <v>#DIV/0!</v>
      </c>
      <c r="U22" s="822" t="e">
        <f t="shared" si="26"/>
        <v>#DIV/0!</v>
      </c>
      <c r="V22" s="822" t="e">
        <f>((O22-P22)/P22)-Q22</f>
        <v>#DIV/0!</v>
      </c>
      <c r="W22" s="822">
        <f>C22-O22</f>
        <v>0</v>
      </c>
      <c r="X22" s="822">
        <f>G22-P22</f>
        <v>0</v>
      </c>
      <c r="Y22" s="346"/>
      <c r="Z22" s="347"/>
      <c r="AA22" s="347"/>
      <c r="AB22" s="347"/>
      <c r="AC22" s="347"/>
      <c r="AD22" s="347"/>
      <c r="AE22" s="347"/>
      <c r="AF22" s="347"/>
      <c r="AG22" s="735"/>
      <c r="AH22" s="736"/>
      <c r="AI22" s="348"/>
      <c r="AJ22" s="349"/>
      <c r="AK22" s="346"/>
      <c r="AL22" s="347"/>
      <c r="AM22" s="348"/>
      <c r="AN22" s="747"/>
      <c r="AO22" s="805">
        <f t="shared" si="9"/>
        <v>0</v>
      </c>
      <c r="AP22" s="805">
        <f t="shared" si="10"/>
        <v>0</v>
      </c>
      <c r="AQ22" s="805">
        <f t="shared" si="11"/>
        <v>0</v>
      </c>
      <c r="AR22" s="805">
        <f t="shared" si="12"/>
        <v>0</v>
      </c>
      <c r="AS22" s="805">
        <f t="shared" si="13"/>
        <v>0</v>
      </c>
      <c r="AT22" s="805">
        <f t="shared" si="14"/>
        <v>0</v>
      </c>
      <c r="AU22" s="805">
        <f t="shared" si="15"/>
        <v>0</v>
      </c>
      <c r="AV22" s="805">
        <f t="shared" si="16"/>
        <v>0</v>
      </c>
      <c r="AW22" s="805" t="e">
        <f t="shared" si="17"/>
        <v>#DIV/0!</v>
      </c>
      <c r="AX22" s="805" t="e">
        <f t="shared" si="18"/>
        <v>#DIV/0!</v>
      </c>
      <c r="AY22" s="805">
        <f t="shared" si="19"/>
        <v>0</v>
      </c>
      <c r="AZ22" s="805">
        <f t="shared" si="20"/>
        <v>0</v>
      </c>
      <c r="BA22" s="805">
        <f t="shared" si="21"/>
        <v>0</v>
      </c>
      <c r="BB22" s="805">
        <f t="shared" si="22"/>
        <v>0</v>
      </c>
      <c r="BC22" s="805" t="e">
        <f t="shared" si="23"/>
        <v>#DIV/0!</v>
      </c>
      <c r="BD22" s="805">
        <f t="shared" si="24"/>
        <v>0</v>
      </c>
    </row>
    <row r="23" spans="1:56" s="100" customFormat="1" ht="10.5" customHeight="1">
      <c r="A23" s="211" t="s">
        <v>22</v>
      </c>
      <c r="B23" s="491" t="s">
        <v>22</v>
      </c>
      <c r="C23" s="443"/>
      <c r="D23" s="376"/>
      <c r="E23" s="376"/>
      <c r="F23" s="376"/>
      <c r="G23" s="376"/>
      <c r="H23" s="554"/>
      <c r="I23" s="554"/>
      <c r="J23" s="554"/>
      <c r="K23" s="379"/>
      <c r="L23" s="380"/>
      <c r="M23" s="471"/>
      <c r="N23" s="472"/>
      <c r="O23" s="833"/>
      <c r="P23" s="537"/>
      <c r="Q23" s="375"/>
      <c r="R23" s="592"/>
      <c r="T23" s="822"/>
      <c r="U23" s="822"/>
      <c r="V23" s="822"/>
      <c r="W23" s="822"/>
      <c r="X23" s="822"/>
      <c r="Y23" s="443"/>
      <c r="Z23" s="320"/>
      <c r="AA23" s="320"/>
      <c r="AB23" s="320"/>
      <c r="AC23" s="320"/>
      <c r="AD23" s="320"/>
      <c r="AE23" s="320"/>
      <c r="AF23" s="320"/>
      <c r="AG23" s="315"/>
      <c r="AH23" s="317"/>
      <c r="AI23" s="315"/>
      <c r="AJ23" s="317"/>
      <c r="AK23" s="443"/>
      <c r="AL23" s="320"/>
      <c r="AM23" s="311"/>
      <c r="AN23" s="344"/>
      <c r="AO23" s="805">
        <f t="shared" si="9"/>
        <v>0</v>
      </c>
      <c r="AP23" s="805">
        <f t="shared" si="10"/>
        <v>0</v>
      </c>
      <c r="AQ23" s="805">
        <f t="shared" si="11"/>
        <v>0</v>
      </c>
      <c r="AR23" s="805">
        <f t="shared" si="12"/>
        <v>0</v>
      </c>
      <c r="AS23" s="805">
        <f t="shared" si="13"/>
        <v>0</v>
      </c>
      <c r="AT23" s="805">
        <f t="shared" si="14"/>
        <v>0</v>
      </c>
      <c r="AU23" s="805">
        <f t="shared" si="15"/>
        <v>0</v>
      </c>
      <c r="AV23" s="805">
        <f t="shared" si="16"/>
        <v>0</v>
      </c>
      <c r="AW23" s="805">
        <f t="shared" si="17"/>
        <v>0</v>
      </c>
      <c r="AX23" s="805">
        <f t="shared" si="18"/>
        <v>0</v>
      </c>
      <c r="AY23" s="805">
        <f t="shared" si="19"/>
        <v>0</v>
      </c>
      <c r="AZ23" s="805">
        <f t="shared" si="20"/>
        <v>0</v>
      </c>
      <c r="BA23" s="805">
        <f t="shared" si="21"/>
        <v>0</v>
      </c>
      <c r="BB23" s="805">
        <f t="shared" si="22"/>
        <v>0</v>
      </c>
      <c r="BC23" s="805">
        <f t="shared" si="23"/>
        <v>0</v>
      </c>
      <c r="BD23" s="805">
        <f t="shared" si="24"/>
        <v>0</v>
      </c>
    </row>
    <row r="24" spans="1:56" s="100" customFormat="1" ht="10.5" customHeight="1">
      <c r="A24" s="210" t="s">
        <v>19</v>
      </c>
      <c r="B24" s="481" t="s">
        <v>19</v>
      </c>
      <c r="C24" s="351"/>
      <c r="D24" s="371"/>
      <c r="E24" s="371"/>
      <c r="F24" s="371"/>
      <c r="G24" s="371"/>
      <c r="H24" s="544"/>
      <c r="I24" s="544"/>
      <c r="J24" s="544"/>
      <c r="K24" s="321" t="e">
        <f t="shared" si="4"/>
        <v>#DIV/0!</v>
      </c>
      <c r="L24" s="322" t="e">
        <f t="shared" si="5"/>
        <v>#DIV/0!</v>
      </c>
      <c r="M24" s="471"/>
      <c r="N24" s="472"/>
      <c r="O24" s="797"/>
      <c r="P24" s="579"/>
      <c r="Q24" s="379" t="e">
        <f t="shared" si="6"/>
        <v>#DIV/0!</v>
      </c>
      <c r="R24" s="472"/>
      <c r="T24" s="822" t="e">
        <f>((C24-D24)/D24)-K24</f>
        <v>#DIV/0!</v>
      </c>
      <c r="U24" s="822" t="e">
        <f>((C24-G24)/G24)-L24</f>
        <v>#DIV/0!</v>
      </c>
      <c r="V24" s="822" t="e">
        <f>((O24-P24)/P24)-Q24</f>
        <v>#DIV/0!</v>
      </c>
      <c r="W24" s="822">
        <f>C24-O24</f>
        <v>0</v>
      </c>
      <c r="X24" s="822">
        <f>G24-P24</f>
        <v>0</v>
      </c>
      <c r="Y24" s="351"/>
      <c r="Z24" s="352"/>
      <c r="AA24" s="352"/>
      <c r="AB24" s="352"/>
      <c r="AC24" s="352"/>
      <c r="AD24" s="352"/>
      <c r="AE24" s="352"/>
      <c r="AF24" s="352"/>
      <c r="AG24" s="321"/>
      <c r="AH24" s="322"/>
      <c r="AI24" s="315"/>
      <c r="AJ24" s="317"/>
      <c r="AK24" s="351"/>
      <c r="AL24" s="352"/>
      <c r="AM24" s="315"/>
      <c r="AN24" s="317"/>
      <c r="AO24" s="805">
        <f t="shared" si="9"/>
        <v>0</v>
      </c>
      <c r="AP24" s="805">
        <f t="shared" si="10"/>
        <v>0</v>
      </c>
      <c r="AQ24" s="805">
        <f t="shared" si="11"/>
        <v>0</v>
      </c>
      <c r="AR24" s="805">
        <f t="shared" si="12"/>
        <v>0</v>
      </c>
      <c r="AS24" s="805">
        <f t="shared" si="13"/>
        <v>0</v>
      </c>
      <c r="AT24" s="805">
        <f t="shared" si="14"/>
        <v>0</v>
      </c>
      <c r="AU24" s="805">
        <f t="shared" si="15"/>
        <v>0</v>
      </c>
      <c r="AV24" s="805">
        <f t="shared" si="16"/>
        <v>0</v>
      </c>
      <c r="AW24" s="805" t="e">
        <f t="shared" si="17"/>
        <v>#DIV/0!</v>
      </c>
      <c r="AX24" s="805" t="e">
        <f t="shared" si="18"/>
        <v>#DIV/0!</v>
      </c>
      <c r="AY24" s="805">
        <f t="shared" si="19"/>
        <v>0</v>
      </c>
      <c r="AZ24" s="805">
        <f t="shared" si="20"/>
        <v>0</v>
      </c>
      <c r="BA24" s="805">
        <f t="shared" si="21"/>
        <v>0</v>
      </c>
      <c r="BB24" s="805">
        <f t="shared" si="22"/>
        <v>0</v>
      </c>
      <c r="BC24" s="805" t="e">
        <f t="shared" si="23"/>
        <v>#DIV/0!</v>
      </c>
      <c r="BD24" s="805">
        <f t="shared" si="24"/>
        <v>0</v>
      </c>
    </row>
    <row r="25" spans="1:56" s="100" customFormat="1" ht="10.5" customHeight="1">
      <c r="A25" s="210" t="s">
        <v>20</v>
      </c>
      <c r="B25" s="481" t="s">
        <v>20</v>
      </c>
      <c r="C25" s="351"/>
      <c r="D25" s="371"/>
      <c r="E25" s="371"/>
      <c r="F25" s="371"/>
      <c r="G25" s="371"/>
      <c r="H25" s="544"/>
      <c r="I25" s="544"/>
      <c r="J25" s="544"/>
      <c r="K25" s="321" t="e">
        <f t="shared" si="4"/>
        <v>#DIV/0!</v>
      </c>
      <c r="L25" s="322" t="e">
        <f t="shared" si="5"/>
        <v>#DIV/0!</v>
      </c>
      <c r="M25" s="471"/>
      <c r="N25" s="472"/>
      <c r="O25" s="797"/>
      <c r="P25" s="579"/>
      <c r="Q25" s="379" t="e">
        <f t="shared" si="6"/>
        <v>#DIV/0!</v>
      </c>
      <c r="R25" s="472"/>
      <c r="S25" s="100" t="s">
        <v>80</v>
      </c>
      <c r="T25" s="822" t="e">
        <f t="shared" si="27"/>
        <v>#DIV/0!</v>
      </c>
      <c r="U25" s="822" t="e">
        <f t="shared" si="26"/>
        <v>#DIV/0!</v>
      </c>
      <c r="V25" s="822" t="e">
        <f t="shared" ref="V25:V30" si="28">((O25-P25)/P25)-Q25</f>
        <v>#DIV/0!</v>
      </c>
      <c r="W25" s="822">
        <f t="shared" ref="W25:W30" si="29">C25-O25</f>
        <v>0</v>
      </c>
      <c r="X25" s="822">
        <f t="shared" ref="X25:X30" si="30">G25-P25</f>
        <v>0</v>
      </c>
      <c r="Y25" s="351"/>
      <c r="Z25" s="352"/>
      <c r="AA25" s="352"/>
      <c r="AB25" s="352"/>
      <c r="AC25" s="352"/>
      <c r="AD25" s="352"/>
      <c r="AE25" s="352"/>
      <c r="AF25" s="352"/>
      <c r="AG25" s="321"/>
      <c r="AH25" s="322"/>
      <c r="AI25" s="315"/>
      <c r="AJ25" s="317"/>
      <c r="AK25" s="351"/>
      <c r="AL25" s="352"/>
      <c r="AM25" s="315"/>
      <c r="AN25" s="317"/>
      <c r="AO25" s="805">
        <f t="shared" si="9"/>
        <v>0</v>
      </c>
      <c r="AP25" s="805">
        <f t="shared" si="10"/>
        <v>0</v>
      </c>
      <c r="AQ25" s="805">
        <f t="shared" si="11"/>
        <v>0</v>
      </c>
      <c r="AR25" s="805">
        <f t="shared" si="12"/>
        <v>0</v>
      </c>
      <c r="AS25" s="805">
        <f t="shared" si="13"/>
        <v>0</v>
      </c>
      <c r="AT25" s="805">
        <f t="shared" si="14"/>
        <v>0</v>
      </c>
      <c r="AU25" s="805">
        <f t="shared" si="15"/>
        <v>0</v>
      </c>
      <c r="AV25" s="805">
        <f t="shared" si="16"/>
        <v>0</v>
      </c>
      <c r="AW25" s="805" t="e">
        <f t="shared" si="17"/>
        <v>#DIV/0!</v>
      </c>
      <c r="AX25" s="805" t="e">
        <f t="shared" si="18"/>
        <v>#DIV/0!</v>
      </c>
      <c r="AY25" s="805">
        <f t="shared" si="19"/>
        <v>0</v>
      </c>
      <c r="AZ25" s="805">
        <f t="shared" si="20"/>
        <v>0</v>
      </c>
      <c r="BA25" s="805">
        <f t="shared" si="21"/>
        <v>0</v>
      </c>
      <c r="BB25" s="805">
        <f t="shared" si="22"/>
        <v>0</v>
      </c>
      <c r="BC25" s="805" t="e">
        <f t="shared" si="23"/>
        <v>#DIV/0!</v>
      </c>
      <c r="BD25" s="805">
        <f t="shared" si="24"/>
        <v>0</v>
      </c>
    </row>
    <row r="26" spans="1:56" s="100" customFormat="1" ht="10.5" customHeight="1">
      <c r="A26" s="210" t="s">
        <v>21</v>
      </c>
      <c r="B26" s="481" t="s">
        <v>185</v>
      </c>
      <c r="C26" s="351"/>
      <c r="D26" s="371"/>
      <c r="E26" s="371"/>
      <c r="F26" s="371"/>
      <c r="G26" s="371"/>
      <c r="H26" s="544"/>
      <c r="I26" s="544"/>
      <c r="J26" s="544"/>
      <c r="K26" s="321" t="e">
        <f t="shared" si="4"/>
        <v>#DIV/0!</v>
      </c>
      <c r="L26" s="322" t="e">
        <f t="shared" si="5"/>
        <v>#DIV/0!</v>
      </c>
      <c r="M26" s="471"/>
      <c r="N26" s="472"/>
      <c r="O26" s="797"/>
      <c r="P26" s="579"/>
      <c r="Q26" s="379" t="e">
        <f t="shared" si="6"/>
        <v>#DIV/0!</v>
      </c>
      <c r="R26" s="472"/>
      <c r="T26" s="822" t="e">
        <f t="shared" si="27"/>
        <v>#DIV/0!</v>
      </c>
      <c r="U26" s="822" t="e">
        <f t="shared" si="26"/>
        <v>#DIV/0!</v>
      </c>
      <c r="V26" s="822" t="e">
        <f t="shared" si="28"/>
        <v>#DIV/0!</v>
      </c>
      <c r="W26" s="822">
        <f t="shared" si="29"/>
        <v>0</v>
      </c>
      <c r="X26" s="822">
        <f t="shared" si="30"/>
        <v>0</v>
      </c>
      <c r="Y26" s="351"/>
      <c r="Z26" s="352"/>
      <c r="AA26" s="352"/>
      <c r="AB26" s="352"/>
      <c r="AC26" s="352"/>
      <c r="AD26" s="352"/>
      <c r="AE26" s="352"/>
      <c r="AF26" s="352"/>
      <c r="AG26" s="321"/>
      <c r="AH26" s="322"/>
      <c r="AI26" s="315"/>
      <c r="AJ26" s="317"/>
      <c r="AK26" s="351"/>
      <c r="AL26" s="352"/>
      <c r="AM26" s="315"/>
      <c r="AN26" s="317"/>
      <c r="AO26" s="805">
        <f t="shared" si="9"/>
        <v>0</v>
      </c>
      <c r="AP26" s="805">
        <f t="shared" si="10"/>
        <v>0</v>
      </c>
      <c r="AQ26" s="805">
        <f t="shared" si="11"/>
        <v>0</v>
      </c>
      <c r="AR26" s="805">
        <f t="shared" si="12"/>
        <v>0</v>
      </c>
      <c r="AS26" s="805">
        <f t="shared" si="13"/>
        <v>0</v>
      </c>
      <c r="AT26" s="805">
        <f t="shared" si="14"/>
        <v>0</v>
      </c>
      <c r="AU26" s="805">
        <f t="shared" si="15"/>
        <v>0</v>
      </c>
      <c r="AV26" s="805">
        <f t="shared" si="16"/>
        <v>0</v>
      </c>
      <c r="AW26" s="805" t="e">
        <f t="shared" si="17"/>
        <v>#DIV/0!</v>
      </c>
      <c r="AX26" s="805" t="e">
        <f t="shared" si="18"/>
        <v>#DIV/0!</v>
      </c>
      <c r="AY26" s="805">
        <f t="shared" si="19"/>
        <v>0</v>
      </c>
      <c r="AZ26" s="805">
        <f t="shared" si="20"/>
        <v>0</v>
      </c>
      <c r="BA26" s="805">
        <f t="shared" si="21"/>
        <v>0</v>
      </c>
      <c r="BB26" s="805">
        <f t="shared" si="22"/>
        <v>0</v>
      </c>
      <c r="BC26" s="805" t="e">
        <f t="shared" si="23"/>
        <v>#DIV/0!</v>
      </c>
      <c r="BD26" s="805">
        <f t="shared" si="24"/>
        <v>0</v>
      </c>
    </row>
    <row r="27" spans="1:56" s="100" customFormat="1" ht="10.5" customHeight="1">
      <c r="A27" s="211" t="s">
        <v>25</v>
      </c>
      <c r="B27" s="491" t="s">
        <v>25</v>
      </c>
      <c r="C27" s="353"/>
      <c r="D27" s="372"/>
      <c r="E27" s="372"/>
      <c r="F27" s="372"/>
      <c r="G27" s="372"/>
      <c r="H27" s="547"/>
      <c r="I27" s="547"/>
      <c r="J27" s="547"/>
      <c r="K27" s="324" t="e">
        <f t="shared" si="4"/>
        <v>#DIV/0!</v>
      </c>
      <c r="L27" s="325" t="e">
        <f t="shared" si="5"/>
        <v>#DIV/0!</v>
      </c>
      <c r="M27" s="1068"/>
      <c r="N27" s="492"/>
      <c r="O27" s="527"/>
      <c r="P27" s="1023"/>
      <c r="Q27" s="432" t="e">
        <f t="shared" si="6"/>
        <v>#DIV/0!</v>
      </c>
      <c r="R27" s="492"/>
      <c r="T27" s="822" t="e">
        <f t="shared" si="27"/>
        <v>#DIV/0!</v>
      </c>
      <c r="U27" s="822" t="e">
        <f t="shared" si="26"/>
        <v>#DIV/0!</v>
      </c>
      <c r="V27" s="822" t="e">
        <f t="shared" si="28"/>
        <v>#DIV/0!</v>
      </c>
      <c r="W27" s="822">
        <f t="shared" si="29"/>
        <v>0</v>
      </c>
      <c r="X27" s="822">
        <f t="shared" si="30"/>
        <v>0</v>
      </c>
      <c r="Y27" s="353"/>
      <c r="Z27" s="354"/>
      <c r="AA27" s="354"/>
      <c r="AB27" s="354"/>
      <c r="AC27" s="354"/>
      <c r="AD27" s="354"/>
      <c r="AE27" s="354"/>
      <c r="AF27" s="354"/>
      <c r="AG27" s="324"/>
      <c r="AH27" s="325"/>
      <c r="AI27" s="326"/>
      <c r="AJ27" s="327"/>
      <c r="AK27" s="353"/>
      <c r="AL27" s="354"/>
      <c r="AM27" s="326"/>
      <c r="AN27" s="317"/>
      <c r="AO27" s="805">
        <f t="shared" si="9"/>
        <v>0</v>
      </c>
      <c r="AP27" s="805">
        <f t="shared" si="10"/>
        <v>0</v>
      </c>
      <c r="AQ27" s="805">
        <f t="shared" si="11"/>
        <v>0</v>
      </c>
      <c r="AR27" s="805">
        <f t="shared" si="12"/>
        <v>0</v>
      </c>
      <c r="AS27" s="805">
        <f t="shared" si="13"/>
        <v>0</v>
      </c>
      <c r="AT27" s="805">
        <f t="shared" si="14"/>
        <v>0</v>
      </c>
      <c r="AU27" s="805">
        <f t="shared" si="15"/>
        <v>0</v>
      </c>
      <c r="AV27" s="805">
        <f t="shared" si="16"/>
        <v>0</v>
      </c>
      <c r="AW27" s="805" t="e">
        <f t="shared" si="17"/>
        <v>#DIV/0!</v>
      </c>
      <c r="AX27" s="805" t="e">
        <f t="shared" si="18"/>
        <v>#DIV/0!</v>
      </c>
      <c r="AY27" s="805">
        <f t="shared" si="19"/>
        <v>0</v>
      </c>
      <c r="AZ27" s="805">
        <f t="shared" si="20"/>
        <v>0</v>
      </c>
      <c r="BA27" s="805">
        <f t="shared" si="21"/>
        <v>0</v>
      </c>
      <c r="BB27" s="805">
        <f t="shared" si="22"/>
        <v>0</v>
      </c>
      <c r="BC27" s="805" t="e">
        <f t="shared" si="23"/>
        <v>#DIV/0!</v>
      </c>
      <c r="BD27" s="805">
        <f t="shared" si="24"/>
        <v>0</v>
      </c>
    </row>
    <row r="28" spans="1:56" s="100" customFormat="1" ht="10.5" customHeight="1">
      <c r="A28" s="210" t="s">
        <v>17</v>
      </c>
      <c r="B28" s="481" t="s">
        <v>17</v>
      </c>
      <c r="C28" s="351"/>
      <c r="D28" s="371"/>
      <c r="E28" s="371"/>
      <c r="F28" s="371"/>
      <c r="G28" s="371"/>
      <c r="H28" s="544"/>
      <c r="I28" s="544"/>
      <c r="J28" s="544"/>
      <c r="K28" s="321" t="e">
        <f t="shared" si="4"/>
        <v>#DIV/0!</v>
      </c>
      <c r="L28" s="322" t="e">
        <f t="shared" si="5"/>
        <v>#DIV/0!</v>
      </c>
      <c r="M28" s="471"/>
      <c r="N28" s="472"/>
      <c r="O28" s="797"/>
      <c r="P28" s="579"/>
      <c r="Q28" s="379" t="e">
        <f t="shared" si="6"/>
        <v>#DIV/0!</v>
      </c>
      <c r="R28" s="472"/>
      <c r="T28" s="822" t="e">
        <f t="shared" si="27"/>
        <v>#DIV/0!</v>
      </c>
      <c r="U28" s="822" t="e">
        <f t="shared" si="26"/>
        <v>#DIV/0!</v>
      </c>
      <c r="V28" s="822" t="e">
        <f t="shared" si="28"/>
        <v>#DIV/0!</v>
      </c>
      <c r="W28" s="822">
        <f t="shared" si="29"/>
        <v>0</v>
      </c>
      <c r="X28" s="822">
        <f t="shared" si="30"/>
        <v>0</v>
      </c>
      <c r="Y28" s="351"/>
      <c r="Z28" s="352"/>
      <c r="AA28" s="352"/>
      <c r="AB28" s="352"/>
      <c r="AC28" s="352"/>
      <c r="AD28" s="352"/>
      <c r="AE28" s="352"/>
      <c r="AF28" s="352"/>
      <c r="AG28" s="321"/>
      <c r="AH28" s="322"/>
      <c r="AI28" s="315"/>
      <c r="AJ28" s="317"/>
      <c r="AK28" s="351"/>
      <c r="AL28" s="352"/>
      <c r="AM28" s="315"/>
      <c r="AN28" s="317"/>
      <c r="AO28" s="805">
        <f t="shared" si="9"/>
        <v>0</v>
      </c>
      <c r="AP28" s="805">
        <f t="shared" si="10"/>
        <v>0</v>
      </c>
      <c r="AQ28" s="805">
        <f t="shared" si="11"/>
        <v>0</v>
      </c>
      <c r="AR28" s="805">
        <f t="shared" si="12"/>
        <v>0</v>
      </c>
      <c r="AS28" s="805">
        <f t="shared" si="13"/>
        <v>0</v>
      </c>
      <c r="AT28" s="805">
        <f t="shared" si="14"/>
        <v>0</v>
      </c>
      <c r="AU28" s="805">
        <f t="shared" si="15"/>
        <v>0</v>
      </c>
      <c r="AV28" s="805">
        <f t="shared" si="16"/>
        <v>0</v>
      </c>
      <c r="AW28" s="805" t="e">
        <f t="shared" si="17"/>
        <v>#DIV/0!</v>
      </c>
      <c r="AX28" s="805" t="e">
        <f t="shared" si="18"/>
        <v>#DIV/0!</v>
      </c>
      <c r="AY28" s="805">
        <f t="shared" si="19"/>
        <v>0</v>
      </c>
      <c r="AZ28" s="805">
        <f t="shared" si="20"/>
        <v>0</v>
      </c>
      <c r="BA28" s="805">
        <f t="shared" si="21"/>
        <v>0</v>
      </c>
      <c r="BB28" s="805">
        <f t="shared" si="22"/>
        <v>0</v>
      </c>
      <c r="BC28" s="805" t="e">
        <f t="shared" si="23"/>
        <v>#DIV/0!</v>
      </c>
      <c r="BD28" s="805">
        <f t="shared" si="24"/>
        <v>0</v>
      </c>
    </row>
    <row r="29" spans="1:56" s="100" customFormat="1" ht="10.5" customHeight="1">
      <c r="A29" s="210" t="s">
        <v>16</v>
      </c>
      <c r="B29" s="481" t="s">
        <v>186</v>
      </c>
      <c r="C29" s="351"/>
      <c r="D29" s="371"/>
      <c r="E29" s="371"/>
      <c r="F29" s="371"/>
      <c r="G29" s="371"/>
      <c r="H29" s="544"/>
      <c r="I29" s="544"/>
      <c r="J29" s="544"/>
      <c r="K29" s="321" t="e">
        <f t="shared" si="4"/>
        <v>#DIV/0!</v>
      </c>
      <c r="L29" s="322" t="e">
        <f t="shared" si="5"/>
        <v>#DIV/0!</v>
      </c>
      <c r="M29" s="471"/>
      <c r="N29" s="472"/>
      <c r="O29" s="797"/>
      <c r="P29" s="579"/>
      <c r="Q29" s="379" t="e">
        <f t="shared" si="6"/>
        <v>#DIV/0!</v>
      </c>
      <c r="R29" s="472"/>
      <c r="T29" s="822" t="e">
        <f t="shared" si="27"/>
        <v>#DIV/0!</v>
      </c>
      <c r="U29" s="822" t="e">
        <f t="shared" si="26"/>
        <v>#DIV/0!</v>
      </c>
      <c r="V29" s="822" t="e">
        <f t="shared" si="28"/>
        <v>#DIV/0!</v>
      </c>
      <c r="W29" s="822">
        <f t="shared" si="29"/>
        <v>0</v>
      </c>
      <c r="X29" s="822">
        <f t="shared" si="30"/>
        <v>0</v>
      </c>
      <c r="Y29" s="351"/>
      <c r="Z29" s="352"/>
      <c r="AA29" s="352"/>
      <c r="AB29" s="352"/>
      <c r="AC29" s="352"/>
      <c r="AD29" s="352"/>
      <c r="AE29" s="352"/>
      <c r="AF29" s="352"/>
      <c r="AG29" s="321"/>
      <c r="AH29" s="322"/>
      <c r="AI29" s="315"/>
      <c r="AJ29" s="317"/>
      <c r="AK29" s="351"/>
      <c r="AL29" s="352"/>
      <c r="AM29" s="315"/>
      <c r="AN29" s="317"/>
      <c r="AO29" s="805">
        <f t="shared" si="9"/>
        <v>0</v>
      </c>
      <c r="AP29" s="805">
        <f t="shared" si="10"/>
        <v>0</v>
      </c>
      <c r="AQ29" s="805">
        <f t="shared" si="11"/>
        <v>0</v>
      </c>
      <c r="AR29" s="805">
        <f t="shared" si="12"/>
        <v>0</v>
      </c>
      <c r="AS29" s="805">
        <f t="shared" si="13"/>
        <v>0</v>
      </c>
      <c r="AT29" s="805">
        <f t="shared" si="14"/>
        <v>0</v>
      </c>
      <c r="AU29" s="805">
        <f t="shared" si="15"/>
        <v>0</v>
      </c>
      <c r="AV29" s="805">
        <f t="shared" si="16"/>
        <v>0</v>
      </c>
      <c r="AW29" s="805" t="e">
        <f t="shared" si="17"/>
        <v>#DIV/0!</v>
      </c>
      <c r="AX29" s="805" t="e">
        <f t="shared" si="18"/>
        <v>#DIV/0!</v>
      </c>
      <c r="AY29" s="805">
        <f t="shared" si="19"/>
        <v>0</v>
      </c>
      <c r="AZ29" s="805">
        <f t="shared" si="20"/>
        <v>0</v>
      </c>
      <c r="BA29" s="805">
        <f t="shared" si="21"/>
        <v>0</v>
      </c>
      <c r="BB29" s="805">
        <f t="shared" si="22"/>
        <v>0</v>
      </c>
      <c r="BC29" s="805" t="e">
        <f t="shared" si="23"/>
        <v>#DIV/0!</v>
      </c>
      <c r="BD29" s="805">
        <f t="shared" si="24"/>
        <v>0</v>
      </c>
    </row>
    <row r="30" spans="1:56" s="100" customFormat="1" ht="10.5" customHeight="1">
      <c r="A30" s="211" t="s">
        <v>15</v>
      </c>
      <c r="B30" s="498" t="s">
        <v>15</v>
      </c>
      <c r="C30" s="355"/>
      <c r="D30" s="373"/>
      <c r="E30" s="373"/>
      <c r="F30" s="373"/>
      <c r="G30" s="373"/>
      <c r="H30" s="549"/>
      <c r="I30" s="549"/>
      <c r="J30" s="549"/>
      <c r="K30" s="336" t="e">
        <f t="shared" si="4"/>
        <v>#DIV/0!</v>
      </c>
      <c r="L30" s="739" t="e">
        <f t="shared" si="5"/>
        <v>#DIV/0!</v>
      </c>
      <c r="M30" s="1070"/>
      <c r="N30" s="503"/>
      <c r="O30" s="528"/>
      <c r="P30" s="1078"/>
      <c r="Q30" s="434" t="e">
        <f t="shared" si="6"/>
        <v>#DIV/0!</v>
      </c>
      <c r="R30" s="503"/>
      <c r="T30" s="822" t="e">
        <f t="shared" si="27"/>
        <v>#DIV/0!</v>
      </c>
      <c r="U30" s="822" t="e">
        <f t="shared" si="26"/>
        <v>#DIV/0!</v>
      </c>
      <c r="V30" s="822" t="e">
        <f t="shared" si="28"/>
        <v>#DIV/0!</v>
      </c>
      <c r="W30" s="822">
        <f t="shared" si="29"/>
        <v>0</v>
      </c>
      <c r="X30" s="822">
        <f t="shared" si="30"/>
        <v>0</v>
      </c>
      <c r="Y30" s="355"/>
      <c r="Z30" s="356"/>
      <c r="AA30" s="356"/>
      <c r="AB30" s="356"/>
      <c r="AC30" s="356"/>
      <c r="AD30" s="356"/>
      <c r="AE30" s="356"/>
      <c r="AF30" s="356"/>
      <c r="AG30" s="336"/>
      <c r="AH30" s="739"/>
      <c r="AI30" s="337"/>
      <c r="AJ30" s="357"/>
      <c r="AK30" s="355"/>
      <c r="AL30" s="356"/>
      <c r="AM30" s="337"/>
      <c r="AN30" s="349"/>
      <c r="AO30" s="805">
        <f t="shared" si="9"/>
        <v>0</v>
      </c>
      <c r="AP30" s="805">
        <f t="shared" si="10"/>
        <v>0</v>
      </c>
      <c r="AQ30" s="805">
        <f t="shared" si="11"/>
        <v>0</v>
      </c>
      <c r="AR30" s="805">
        <f t="shared" si="12"/>
        <v>0</v>
      </c>
      <c r="AS30" s="805">
        <f t="shared" si="13"/>
        <v>0</v>
      </c>
      <c r="AT30" s="805">
        <f t="shared" si="14"/>
        <v>0</v>
      </c>
      <c r="AU30" s="805">
        <f t="shared" si="15"/>
        <v>0</v>
      </c>
      <c r="AV30" s="805">
        <f t="shared" si="16"/>
        <v>0</v>
      </c>
      <c r="AW30" s="805" t="e">
        <f t="shared" si="17"/>
        <v>#DIV/0!</v>
      </c>
      <c r="AX30" s="805" t="e">
        <f t="shared" si="18"/>
        <v>#DIV/0!</v>
      </c>
      <c r="AY30" s="805">
        <f t="shared" si="19"/>
        <v>0</v>
      </c>
      <c r="AZ30" s="805">
        <f t="shared" si="20"/>
        <v>0</v>
      </c>
      <c r="BA30" s="805">
        <f t="shared" si="21"/>
        <v>0</v>
      </c>
      <c r="BB30" s="805">
        <f t="shared" si="22"/>
        <v>0</v>
      </c>
      <c r="BC30" s="805" t="e">
        <f t="shared" si="23"/>
        <v>#DIV/0!</v>
      </c>
      <c r="BD30" s="805">
        <f t="shared" si="24"/>
        <v>0</v>
      </c>
    </row>
    <row r="31" spans="1:56" s="207" customFormat="1" ht="12" customHeight="1">
      <c r="A31" s="213" t="str">
        <f>+"FXRetailTot"&amp;$A$1</f>
        <v>FXRetailTotGroup</v>
      </c>
      <c r="B31" s="1287" t="s">
        <v>153</v>
      </c>
      <c r="C31" s="1287"/>
      <c r="D31" s="1287"/>
      <c r="E31" s="1287"/>
      <c r="F31" s="1287"/>
      <c r="G31" s="1287"/>
      <c r="H31" s="1287"/>
      <c r="I31" s="1287"/>
      <c r="J31" s="1287"/>
      <c r="K31" s="1287"/>
      <c r="L31" s="1287"/>
      <c r="M31" s="1287"/>
      <c r="N31" s="1287"/>
      <c r="O31" s="1287"/>
      <c r="P31" s="1048"/>
      <c r="Q31" s="1048"/>
      <c r="R31" s="1048"/>
      <c r="Y31" s="159"/>
    </row>
    <row r="32" spans="1:56" ht="12" customHeight="1">
      <c r="A32" s="203"/>
      <c r="B32" s="1062" t="s">
        <v>187</v>
      </c>
      <c r="C32" s="293"/>
      <c r="D32" s="841"/>
      <c r="E32" s="293"/>
      <c r="F32" s="293"/>
      <c r="G32" s="293"/>
      <c r="H32" s="293"/>
      <c r="I32" s="293"/>
      <c r="J32" s="293"/>
      <c r="K32" s="293"/>
      <c r="L32" s="293"/>
      <c r="M32" s="217"/>
      <c r="N32" s="217"/>
      <c r="O32" s="217"/>
      <c r="P32" s="217"/>
      <c r="Q32" s="1"/>
      <c r="R32" s="1"/>
      <c r="S32" s="1"/>
      <c r="T32" s="1"/>
      <c r="U32" s="1"/>
      <c r="V32" s="1"/>
      <c r="W32" s="1"/>
      <c r="X32" s="151"/>
      <c r="Y32" s="151"/>
      <c r="Z32" s="151"/>
      <c r="AA32" s="151"/>
      <c r="AB32" s="151"/>
      <c r="AC32" s="151"/>
      <c r="AD32" s="151"/>
      <c r="AE32" s="151"/>
    </row>
    <row r="33" spans="1:22" ht="12" customHeight="1">
      <c r="A33" s="50"/>
      <c r="B33" s="1286" t="s">
        <v>188</v>
      </c>
      <c r="C33" s="1286"/>
      <c r="D33" s="1286"/>
      <c r="E33" s="1286"/>
      <c r="F33" s="1286"/>
      <c r="G33" s="1286"/>
      <c r="H33" s="1286"/>
      <c r="I33" s="1286"/>
      <c r="J33" s="1286"/>
      <c r="K33" s="1286"/>
      <c r="L33" s="1286"/>
      <c r="M33" s="1286"/>
      <c r="N33" s="1286"/>
      <c r="O33" s="1286"/>
      <c r="P33" s="1286"/>
      <c r="Q33" s="1286"/>
      <c r="R33" s="1286"/>
    </row>
    <row r="34" spans="1:22">
      <c r="A34" s="178">
        <v>3</v>
      </c>
      <c r="B34" s="799" t="s">
        <v>98</v>
      </c>
      <c r="C34" s="800">
        <f>(C5+C6+C7+C8-C9)+(C9+C12-C13)+(C13+C14-C16)</f>
        <v>0</v>
      </c>
      <c r="D34" s="800">
        <f>(D5+D6+D7+D8-D9)+(D9+D12-D13)+(D13+D14-D16)</f>
        <v>0</v>
      </c>
      <c r="E34" s="800">
        <f t="shared" ref="E34:J34" si="31">(E5+E6+E7+E8-E9)+(E9+E12-E13)+(E13+E14-E16)</f>
        <v>0</v>
      </c>
      <c r="F34" s="800">
        <f t="shared" si="31"/>
        <v>0</v>
      </c>
      <c r="G34" s="800">
        <f t="shared" si="31"/>
        <v>0</v>
      </c>
      <c r="H34" s="800">
        <f t="shared" si="31"/>
        <v>0</v>
      </c>
      <c r="I34" s="800">
        <f t="shared" si="31"/>
        <v>0</v>
      </c>
      <c r="J34" s="800">
        <f t="shared" si="31"/>
        <v>0</v>
      </c>
      <c r="K34" s="799"/>
      <c r="L34" s="799"/>
      <c r="O34" s="800">
        <f>(O5+O6+O7+O8-O9)+(O9+O12-O13)+(O13+O14-O16)</f>
        <v>0</v>
      </c>
      <c r="P34" s="800">
        <f>(P5+P6+P7+P8-P9)+(P9+P12-P13)+(P13+P14-P16)</f>
        <v>0</v>
      </c>
    </row>
    <row r="35" spans="1:22">
      <c r="B35" s="799" t="s">
        <v>99</v>
      </c>
      <c r="C35" s="800">
        <f>C24+C25+C26-C27+C28+C29-C30</f>
        <v>0</v>
      </c>
      <c r="D35" s="800">
        <f t="shared" ref="D35:J35" si="32">D24+D25+D26-D27+D28+D29-D30</f>
        <v>0</v>
      </c>
      <c r="E35" s="800">
        <f t="shared" si="32"/>
        <v>0</v>
      </c>
      <c r="F35" s="800">
        <f t="shared" si="32"/>
        <v>0</v>
      </c>
      <c r="G35" s="800">
        <f t="shared" si="32"/>
        <v>0</v>
      </c>
      <c r="H35" s="800">
        <f t="shared" si="32"/>
        <v>0</v>
      </c>
      <c r="I35" s="800">
        <f t="shared" si="32"/>
        <v>0</v>
      </c>
      <c r="J35" s="800">
        <f t="shared" si="32"/>
        <v>0</v>
      </c>
      <c r="K35" s="799"/>
      <c r="L35" s="799"/>
      <c r="M35" s="801"/>
      <c r="N35" s="801"/>
      <c r="O35" s="800">
        <f>O24+O25+O26-O27+O28+O29-O30</f>
        <v>0</v>
      </c>
      <c r="P35" s="800">
        <f>P24+P25+P26-P27+P28+P29-P30</f>
        <v>0</v>
      </c>
    </row>
    <row r="36" spans="1:22">
      <c r="B36" s="799"/>
      <c r="C36" s="800"/>
      <c r="D36" s="800"/>
      <c r="E36" s="800"/>
      <c r="F36" s="800"/>
      <c r="G36" s="800"/>
      <c r="H36" s="800"/>
      <c r="I36" s="800"/>
      <c r="J36" s="800"/>
      <c r="K36" s="799"/>
      <c r="L36" s="799"/>
      <c r="M36" s="801"/>
      <c r="N36" s="801"/>
      <c r="O36" s="800"/>
      <c r="P36" s="800"/>
    </row>
    <row r="37" spans="1:22">
      <c r="B37" s="799" t="s">
        <v>102</v>
      </c>
      <c r="C37" s="853">
        <f>C24+C25+C26-C27</f>
        <v>0</v>
      </c>
      <c r="D37" s="853">
        <f>D24+D25+D26-D27</f>
        <v>0</v>
      </c>
      <c r="E37" s="853">
        <f>E24+E25+E26-E27</f>
        <v>0</v>
      </c>
      <c r="F37" s="853">
        <f>F24+F25+F26-F27</f>
        <v>0</v>
      </c>
      <c r="G37" s="853">
        <f>G24+G25+G26-G27</f>
        <v>0</v>
      </c>
      <c r="H37" s="800"/>
      <c r="I37" s="800"/>
      <c r="J37" s="800"/>
      <c r="K37" s="799"/>
      <c r="L37" s="799"/>
      <c r="M37" s="801"/>
      <c r="N37" s="801"/>
      <c r="O37" s="800"/>
      <c r="P37" s="800"/>
    </row>
    <row r="38" spans="1:22">
      <c r="B38" s="799" t="s">
        <v>103</v>
      </c>
      <c r="C38" s="853">
        <f>C28+C29-C30</f>
        <v>0</v>
      </c>
      <c r="D38" s="853">
        <f t="shared" ref="D38:J38" si="33">D28+D29-D30</f>
        <v>0</v>
      </c>
      <c r="E38" s="853">
        <f>E28+E29-E30</f>
        <v>0</v>
      </c>
      <c r="F38" s="853">
        <f t="shared" si="33"/>
        <v>0</v>
      </c>
      <c r="G38" s="853">
        <f t="shared" si="33"/>
        <v>0</v>
      </c>
      <c r="H38" s="800">
        <f t="shared" si="33"/>
        <v>0</v>
      </c>
      <c r="I38" s="800">
        <f t="shared" si="33"/>
        <v>0</v>
      </c>
      <c r="J38" s="800">
        <f t="shared" si="33"/>
        <v>0</v>
      </c>
      <c r="K38" s="799"/>
      <c r="L38" s="799"/>
      <c r="M38" s="801"/>
      <c r="N38" s="801"/>
      <c r="O38" s="800"/>
      <c r="P38" s="800"/>
    </row>
    <row r="39" spans="1:22">
      <c r="C39" s="802"/>
      <c r="D39" s="802"/>
      <c r="E39" s="802"/>
      <c r="F39" s="802"/>
      <c r="G39" s="802"/>
      <c r="H39" s="802"/>
      <c r="I39" s="802"/>
      <c r="J39" s="802"/>
      <c r="K39" s="801"/>
      <c r="L39" s="801"/>
      <c r="M39" s="801"/>
      <c r="N39" s="801"/>
      <c r="O39" s="802"/>
      <c r="P39" s="802"/>
      <c r="U39" s="1127" t="s">
        <v>180</v>
      </c>
      <c r="V39" s="1127"/>
    </row>
    <row r="41" spans="1:22" ht="12" hidden="1" customHeight="1"/>
    <row r="42" spans="1:22" ht="12" hidden="1" customHeight="1"/>
    <row r="43" spans="1:22" ht="12" hidden="1" customHeight="1"/>
    <row r="44" spans="1:22" ht="12" hidden="1" customHeight="1"/>
    <row r="45" spans="1:22" ht="12" hidden="1" customHeight="1"/>
    <row r="46" spans="1:22" ht="12" hidden="1" customHeight="1"/>
    <row r="47" spans="1:22" ht="12" hidden="1" customHeight="1"/>
    <row r="48" spans="1:22" ht="12" hidden="1" customHeight="1"/>
    <row r="49" spans="1:43" ht="12" hidden="1" customHeight="1"/>
    <row r="50" spans="1:43" ht="12" hidden="1" customHeight="1"/>
    <row r="51" spans="1:43" ht="12" hidden="1" customHeight="1"/>
    <row r="52" spans="1:43" ht="12" hidden="1" customHeight="1"/>
    <row r="53" spans="1:43" ht="12" hidden="1" customHeight="1"/>
    <row r="54" spans="1:43" ht="12" hidden="1" customHeight="1"/>
    <row r="55" spans="1:43" s="13" customFormat="1" ht="12" hidden="1" customHeight="1">
      <c r="A55" s="270"/>
    </row>
    <row r="56" spans="1:43" s="221" customFormat="1" ht="18.75" customHeight="1">
      <c r="A56" s="219"/>
      <c r="B56" s="220" t="s">
        <v>75</v>
      </c>
      <c r="C56" s="271"/>
      <c r="D56" s="271"/>
      <c r="E56" s="271"/>
      <c r="F56" s="271"/>
      <c r="G56" s="271"/>
      <c r="H56" s="271"/>
      <c r="I56" s="271"/>
      <c r="J56" s="271"/>
      <c r="K56" s="271"/>
      <c r="L56" s="271"/>
      <c r="M56" s="272"/>
      <c r="N56" s="273"/>
      <c r="T56" s="220" t="s">
        <v>86</v>
      </c>
      <c r="U56" s="220"/>
      <c r="V56" s="220"/>
      <c r="W56" s="220"/>
      <c r="X56" s="220"/>
      <c r="Y56" s="220"/>
      <c r="AE56" s="220"/>
    </row>
    <row r="57" spans="1:43" s="221" customFormat="1" ht="24" customHeight="1">
      <c r="B57" s="173" t="s">
        <v>1</v>
      </c>
      <c r="C57" s="174" t="e">
        <f>D4</f>
        <v>#REF!</v>
      </c>
      <c r="D57" s="835" t="e">
        <f t="shared" ref="D57:I57" si="34">E4</f>
        <v>#REF!</v>
      </c>
      <c r="E57" s="835" t="e">
        <f t="shared" si="34"/>
        <v>#REF!</v>
      </c>
      <c r="F57" s="835" t="e">
        <f t="shared" si="34"/>
        <v>#REF!</v>
      </c>
      <c r="G57" s="835" t="e">
        <f t="shared" si="34"/>
        <v>#REF!</v>
      </c>
      <c r="H57" s="835" t="e">
        <f t="shared" si="34"/>
        <v>#REF!</v>
      </c>
      <c r="I57" s="835" t="e">
        <f t="shared" si="34"/>
        <v>#REF!</v>
      </c>
      <c r="J57" s="835"/>
      <c r="K57" s="177"/>
      <c r="L57" s="1015"/>
      <c r="M57" s="219"/>
      <c r="N57" s="219" t="s">
        <v>111</v>
      </c>
      <c r="T57" s="173" t="s">
        <v>1</v>
      </c>
      <c r="U57" s="174"/>
      <c r="V57" s="835"/>
      <c r="W57" s="835"/>
      <c r="X57" s="835" t="e">
        <f t="shared" ref="X57:AD57" si="35">+C57</f>
        <v>#REF!</v>
      </c>
      <c r="Y57" s="835" t="e">
        <f t="shared" si="35"/>
        <v>#REF!</v>
      </c>
      <c r="Z57" s="835" t="e">
        <f t="shared" si="35"/>
        <v>#REF!</v>
      </c>
      <c r="AA57" s="835" t="e">
        <f t="shared" si="35"/>
        <v>#REF!</v>
      </c>
      <c r="AB57" s="835" t="e">
        <f t="shared" si="35"/>
        <v>#REF!</v>
      </c>
      <c r="AC57" s="835" t="e">
        <f t="shared" si="35"/>
        <v>#REF!</v>
      </c>
      <c r="AD57" s="835" t="e">
        <f t="shared" si="35"/>
        <v>#REF!</v>
      </c>
      <c r="AE57" s="174"/>
      <c r="AF57" s="835"/>
      <c r="AG57" s="835"/>
      <c r="AH57" s="835"/>
      <c r="AI57" s="835"/>
      <c r="AJ57" s="835"/>
      <c r="AK57" s="835"/>
      <c r="AL57" s="177"/>
      <c r="AM57" s="1015"/>
      <c r="AN57" s="933"/>
      <c r="AO57" s="933"/>
      <c r="AP57" s="933"/>
      <c r="AQ57" s="933"/>
    </row>
    <row r="58" spans="1:43" s="221" customFormat="1">
      <c r="B58" s="70" t="s">
        <v>7</v>
      </c>
      <c r="C58" s="1016">
        <v>335</v>
      </c>
      <c r="D58" s="68">
        <v>333</v>
      </c>
      <c r="E58" s="68">
        <v>337</v>
      </c>
      <c r="F58" s="68">
        <v>331</v>
      </c>
      <c r="G58" s="68">
        <v>341</v>
      </c>
      <c r="H58" s="61">
        <v>326</v>
      </c>
      <c r="I58" s="61">
        <v>331</v>
      </c>
      <c r="J58" s="61"/>
      <c r="K58" s="16"/>
      <c r="L58" s="1017"/>
      <c r="T58" s="70" t="s">
        <v>7</v>
      </c>
      <c r="U58" s="150"/>
      <c r="V58" s="167"/>
      <c r="W58" s="167"/>
      <c r="X58" s="114">
        <f>+D5-C58</f>
        <v>-335</v>
      </c>
      <c r="Y58" s="68">
        <f t="shared" ref="X58:AD83" si="36">+E5-D58</f>
        <v>-333</v>
      </c>
      <c r="Z58" s="68">
        <f t="shared" si="36"/>
        <v>-337</v>
      </c>
      <c r="AA58" s="68">
        <f t="shared" si="36"/>
        <v>-331</v>
      </c>
      <c r="AB58" s="68">
        <f t="shared" si="36"/>
        <v>-341</v>
      </c>
      <c r="AC58" s="68">
        <f t="shared" si="36"/>
        <v>-326</v>
      </c>
      <c r="AD58" s="68">
        <f t="shared" si="36"/>
        <v>-331</v>
      </c>
      <c r="AE58" s="150"/>
      <c r="AF58" s="114"/>
      <c r="AG58" s="68"/>
      <c r="AH58" s="68"/>
      <c r="AI58" s="61"/>
      <c r="AJ58" s="61"/>
      <c r="AK58" s="61"/>
      <c r="AL58" s="16"/>
      <c r="AM58" s="1017"/>
      <c r="AN58" s="236"/>
      <c r="AO58" s="236"/>
      <c r="AP58" s="236"/>
      <c r="AQ58" s="236"/>
    </row>
    <row r="59" spans="1:43" s="221" customFormat="1">
      <c r="B59" s="70" t="s">
        <v>2</v>
      </c>
      <c r="C59" s="70">
        <v>165</v>
      </c>
      <c r="D59" s="71">
        <v>155</v>
      </c>
      <c r="E59" s="71">
        <v>135</v>
      </c>
      <c r="F59" s="61">
        <v>151</v>
      </c>
      <c r="G59" s="61">
        <v>138</v>
      </c>
      <c r="H59" s="71">
        <v>138</v>
      </c>
      <c r="I59" s="71">
        <v>139</v>
      </c>
      <c r="J59" s="71"/>
      <c r="K59" s="20"/>
      <c r="L59" s="17"/>
      <c r="T59" s="70" t="s">
        <v>2</v>
      </c>
      <c r="U59" s="18"/>
      <c r="V59" s="19"/>
      <c r="W59" s="19"/>
      <c r="X59" s="114">
        <f t="shared" si="36"/>
        <v>-165</v>
      </c>
      <c r="Y59" s="71">
        <f t="shared" si="36"/>
        <v>-155</v>
      </c>
      <c r="Z59" s="61">
        <f t="shared" si="36"/>
        <v>-135</v>
      </c>
      <c r="AA59" s="61">
        <f t="shared" si="36"/>
        <v>-151</v>
      </c>
      <c r="AB59" s="61">
        <f t="shared" si="36"/>
        <v>-138</v>
      </c>
      <c r="AC59" s="61">
        <f t="shared" si="36"/>
        <v>-138</v>
      </c>
      <c r="AD59" s="61">
        <f t="shared" si="36"/>
        <v>-139</v>
      </c>
      <c r="AE59" s="14"/>
      <c r="AF59" s="59"/>
      <c r="AG59" s="61"/>
      <c r="AH59" s="61"/>
      <c r="AI59" s="61"/>
      <c r="AJ59" s="71"/>
      <c r="AK59" s="71"/>
      <c r="AL59" s="20"/>
      <c r="AM59" s="17"/>
      <c r="AN59" s="227"/>
      <c r="AO59" s="227"/>
      <c r="AP59" s="227"/>
      <c r="AQ59" s="227"/>
    </row>
    <row r="60" spans="1:43" s="221" customFormat="1">
      <c r="B60" s="70" t="s">
        <v>0</v>
      </c>
      <c r="C60" s="70">
        <v>81</v>
      </c>
      <c r="D60" s="71">
        <v>35</v>
      </c>
      <c r="E60" s="71">
        <v>67</v>
      </c>
      <c r="F60" s="61">
        <v>23</v>
      </c>
      <c r="G60" s="61">
        <v>72</v>
      </c>
      <c r="H60" s="71">
        <v>48</v>
      </c>
      <c r="I60" s="71">
        <v>57</v>
      </c>
      <c r="J60" s="71"/>
      <c r="K60" s="20"/>
      <c r="L60" s="17"/>
      <c r="T60" s="70" t="s">
        <v>0</v>
      </c>
      <c r="U60" s="18"/>
      <c r="V60" s="19"/>
      <c r="W60" s="19"/>
      <c r="X60" s="298">
        <f t="shared" si="36"/>
        <v>-81</v>
      </c>
      <c r="Y60" s="71">
        <f t="shared" si="36"/>
        <v>-35</v>
      </c>
      <c r="Z60" s="61">
        <f t="shared" si="36"/>
        <v>-67</v>
      </c>
      <c r="AA60" s="61">
        <f t="shared" si="36"/>
        <v>-23</v>
      </c>
      <c r="AB60" s="61">
        <f t="shared" si="36"/>
        <v>-72</v>
      </c>
      <c r="AC60" s="61">
        <f t="shared" si="36"/>
        <v>-48</v>
      </c>
      <c r="AD60" s="61">
        <f t="shared" si="36"/>
        <v>-57</v>
      </c>
      <c r="AE60" s="14"/>
      <c r="AF60" s="59"/>
      <c r="AG60" s="61"/>
      <c r="AH60" s="61"/>
      <c r="AI60" s="61"/>
      <c r="AJ60" s="71"/>
      <c r="AK60" s="71"/>
      <c r="AL60" s="20"/>
      <c r="AM60" s="17"/>
      <c r="AN60" s="227"/>
      <c r="AO60" s="227"/>
      <c r="AP60" s="227"/>
      <c r="AQ60" s="227"/>
    </row>
    <row r="61" spans="1:43" s="221" customFormat="1">
      <c r="B61" s="70" t="s">
        <v>18</v>
      </c>
      <c r="C61" s="70">
        <v>4</v>
      </c>
      <c r="D61" s="71">
        <v>6</v>
      </c>
      <c r="E61" s="71">
        <v>7</v>
      </c>
      <c r="F61" s="61">
        <v>4</v>
      </c>
      <c r="G61" s="61">
        <v>7</v>
      </c>
      <c r="H61" s="71">
        <v>5</v>
      </c>
      <c r="I61" s="71">
        <v>10</v>
      </c>
      <c r="J61" s="71"/>
      <c r="K61" s="20"/>
      <c r="L61" s="17"/>
      <c r="T61" s="70" t="s">
        <v>18</v>
      </c>
      <c r="U61" s="18"/>
      <c r="V61" s="19"/>
      <c r="W61" s="19"/>
      <c r="X61" s="298">
        <f t="shared" si="36"/>
        <v>-4</v>
      </c>
      <c r="Y61" s="71">
        <f t="shared" si="36"/>
        <v>-6</v>
      </c>
      <c r="Z61" s="61">
        <f t="shared" si="36"/>
        <v>-7</v>
      </c>
      <c r="AA61" s="61">
        <f t="shared" si="36"/>
        <v>-4</v>
      </c>
      <c r="AB61" s="61">
        <f t="shared" si="36"/>
        <v>-7</v>
      </c>
      <c r="AC61" s="61">
        <f t="shared" si="36"/>
        <v>-5</v>
      </c>
      <c r="AD61" s="61">
        <f t="shared" si="36"/>
        <v>-10</v>
      </c>
      <c r="AE61" s="14"/>
      <c r="AF61" s="59"/>
      <c r="AG61" s="61"/>
      <c r="AH61" s="61"/>
      <c r="AI61" s="61"/>
      <c r="AJ61" s="71"/>
      <c r="AK61" s="71"/>
      <c r="AL61" s="20"/>
      <c r="AM61" s="17"/>
      <c r="AN61" s="227"/>
      <c r="AO61" s="227"/>
      <c r="AP61" s="227"/>
      <c r="AQ61" s="227"/>
    </row>
    <row r="62" spans="1:43" s="221" customFormat="1">
      <c r="B62" s="81" t="s">
        <v>8</v>
      </c>
      <c r="C62" s="83">
        <v>585</v>
      </c>
      <c r="D62" s="80">
        <v>529</v>
      </c>
      <c r="E62" s="80">
        <v>546</v>
      </c>
      <c r="F62" s="80">
        <v>509</v>
      </c>
      <c r="G62" s="80">
        <v>558</v>
      </c>
      <c r="H62" s="80">
        <v>517</v>
      </c>
      <c r="I62" s="80">
        <v>537</v>
      </c>
      <c r="J62" s="80"/>
      <c r="K62" s="27"/>
      <c r="L62" s="28"/>
      <c r="T62" s="81" t="s">
        <v>8</v>
      </c>
      <c r="U62" s="172"/>
      <c r="V62" s="26"/>
      <c r="W62" s="26"/>
      <c r="X62" s="80">
        <f t="shared" si="36"/>
        <v>-585</v>
      </c>
      <c r="Y62" s="80">
        <f t="shared" si="36"/>
        <v>-529</v>
      </c>
      <c r="Z62" s="80">
        <f t="shared" si="36"/>
        <v>-546</v>
      </c>
      <c r="AA62" s="80">
        <f t="shared" si="36"/>
        <v>-509</v>
      </c>
      <c r="AB62" s="80">
        <f t="shared" si="36"/>
        <v>-558</v>
      </c>
      <c r="AC62" s="80">
        <f t="shared" si="36"/>
        <v>-517</v>
      </c>
      <c r="AD62" s="80">
        <f t="shared" si="36"/>
        <v>-537</v>
      </c>
      <c r="AE62" s="172"/>
      <c r="AF62" s="80"/>
      <c r="AG62" s="80"/>
      <c r="AH62" s="80"/>
      <c r="AI62" s="80"/>
      <c r="AJ62" s="80"/>
      <c r="AK62" s="80"/>
      <c r="AL62" s="27"/>
      <c r="AM62" s="28"/>
      <c r="AN62" s="246"/>
      <c r="AO62" s="246"/>
      <c r="AP62" s="246"/>
      <c r="AQ62" s="246"/>
    </row>
    <row r="63" spans="1:43" s="221" customFormat="1">
      <c r="B63" s="70" t="s">
        <v>3</v>
      </c>
      <c r="C63" s="18"/>
      <c r="D63" s="298"/>
      <c r="E63" s="71"/>
      <c r="F63" s="61"/>
      <c r="G63" s="61"/>
      <c r="H63" s="71"/>
      <c r="I63" s="71"/>
      <c r="J63" s="71"/>
      <c r="K63" s="20"/>
      <c r="L63" s="17"/>
      <c r="T63" s="70" t="s">
        <v>3</v>
      </c>
      <c r="U63" s="18"/>
      <c r="V63" s="19"/>
      <c r="W63" s="19"/>
      <c r="X63" s="298">
        <f t="shared" si="36"/>
        <v>0</v>
      </c>
      <c r="Y63" s="71">
        <f t="shared" si="36"/>
        <v>0</v>
      </c>
      <c r="Z63" s="61">
        <f t="shared" si="36"/>
        <v>0</v>
      </c>
      <c r="AA63" s="61">
        <f t="shared" si="36"/>
        <v>0</v>
      </c>
      <c r="AB63" s="61">
        <f t="shared" si="36"/>
        <v>0</v>
      </c>
      <c r="AC63" s="61">
        <f t="shared" si="36"/>
        <v>0</v>
      </c>
      <c r="AD63" s="61">
        <f t="shared" si="36"/>
        <v>0</v>
      </c>
      <c r="AE63" s="14"/>
      <c r="AF63" s="59"/>
      <c r="AG63" s="61"/>
      <c r="AH63" s="61"/>
      <c r="AI63" s="61"/>
      <c r="AJ63" s="71"/>
      <c r="AK63" s="71"/>
      <c r="AL63" s="20"/>
      <c r="AM63" s="17"/>
      <c r="AN63" s="227"/>
      <c r="AO63" s="227"/>
      <c r="AP63" s="227"/>
      <c r="AQ63" s="227"/>
    </row>
    <row r="64" spans="1:43" s="221" customFormat="1">
      <c r="B64" s="70" t="s">
        <v>88</v>
      </c>
      <c r="C64" s="18"/>
      <c r="D64" s="298"/>
      <c r="E64" s="71"/>
      <c r="F64" s="61"/>
      <c r="G64" s="61"/>
      <c r="H64" s="71"/>
      <c r="I64" s="71"/>
      <c r="J64" s="71"/>
      <c r="K64" s="20"/>
      <c r="L64" s="17"/>
      <c r="T64" s="70"/>
      <c r="U64" s="18"/>
      <c r="V64" s="19"/>
      <c r="W64" s="19"/>
      <c r="X64" s="298">
        <f t="shared" si="36"/>
        <v>0</v>
      </c>
      <c r="Y64" s="71">
        <f t="shared" si="36"/>
        <v>0</v>
      </c>
      <c r="Z64" s="61">
        <f t="shared" si="36"/>
        <v>0</v>
      </c>
      <c r="AA64" s="61">
        <f t="shared" si="36"/>
        <v>0</v>
      </c>
      <c r="AB64" s="61">
        <f t="shared" si="36"/>
        <v>0</v>
      </c>
      <c r="AC64" s="61">
        <f t="shared" si="36"/>
        <v>0</v>
      </c>
      <c r="AD64" s="61">
        <f t="shared" si="36"/>
        <v>0</v>
      </c>
      <c r="AE64" s="14"/>
      <c r="AF64" s="59"/>
      <c r="AG64" s="61"/>
      <c r="AH64" s="61"/>
      <c r="AI64" s="61"/>
      <c r="AJ64" s="71"/>
      <c r="AK64" s="71"/>
      <c r="AL64" s="20"/>
      <c r="AM64" s="17"/>
      <c r="AN64" s="227"/>
      <c r="AO64" s="227"/>
      <c r="AP64" s="227"/>
      <c r="AQ64" s="227"/>
    </row>
    <row r="65" spans="2:43" s="221" customFormat="1">
      <c r="B65" s="81" t="s">
        <v>24</v>
      </c>
      <c r="C65" s="23">
        <v>-273</v>
      </c>
      <c r="D65" s="101">
        <v>-268</v>
      </c>
      <c r="E65" s="82">
        <v>-276</v>
      </c>
      <c r="F65" s="80">
        <v>-318</v>
      </c>
      <c r="G65" s="80">
        <v>-286</v>
      </c>
      <c r="H65" s="82">
        <v>-277</v>
      </c>
      <c r="I65" s="82">
        <v>-290</v>
      </c>
      <c r="J65" s="82"/>
      <c r="K65" s="27"/>
      <c r="L65" s="28"/>
      <c r="T65" s="81" t="s">
        <v>24</v>
      </c>
      <c r="U65" s="23"/>
      <c r="V65" s="24"/>
      <c r="W65" s="24"/>
      <c r="X65" s="101">
        <f t="shared" si="36"/>
        <v>273</v>
      </c>
      <c r="Y65" s="82">
        <f t="shared" si="36"/>
        <v>268</v>
      </c>
      <c r="Z65" s="80">
        <f t="shared" si="36"/>
        <v>276</v>
      </c>
      <c r="AA65" s="80">
        <f t="shared" si="36"/>
        <v>318</v>
      </c>
      <c r="AB65" s="80">
        <f t="shared" si="36"/>
        <v>286</v>
      </c>
      <c r="AC65" s="80">
        <f t="shared" si="36"/>
        <v>277</v>
      </c>
      <c r="AD65" s="80">
        <f t="shared" si="36"/>
        <v>290</v>
      </c>
      <c r="AE65" s="45"/>
      <c r="AF65" s="63"/>
      <c r="AG65" s="80"/>
      <c r="AH65" s="80"/>
      <c r="AI65" s="80"/>
      <c r="AJ65" s="82"/>
      <c r="AK65" s="82"/>
      <c r="AL65" s="27"/>
      <c r="AM65" s="28"/>
      <c r="AN65" s="246"/>
      <c r="AO65" s="246"/>
      <c r="AP65" s="246"/>
      <c r="AQ65" s="246"/>
    </row>
    <row r="66" spans="2:43" s="221" customFormat="1">
      <c r="B66" s="81" t="s">
        <v>13</v>
      </c>
      <c r="C66" s="23">
        <v>312</v>
      </c>
      <c r="D66" s="101">
        <v>261</v>
      </c>
      <c r="E66" s="82">
        <v>270</v>
      </c>
      <c r="F66" s="82">
        <v>191</v>
      </c>
      <c r="G66" s="82">
        <v>272</v>
      </c>
      <c r="H66" s="82">
        <v>240</v>
      </c>
      <c r="I66" s="82">
        <v>247</v>
      </c>
      <c r="J66" s="82"/>
      <c r="K66" s="27"/>
      <c r="L66" s="28"/>
      <c r="T66" s="81" t="s">
        <v>13</v>
      </c>
      <c r="U66" s="23"/>
      <c r="V66" s="24"/>
      <c r="W66" s="24"/>
      <c r="X66" s="101">
        <f t="shared" si="36"/>
        <v>-312</v>
      </c>
      <c r="Y66" s="82">
        <f t="shared" si="36"/>
        <v>-261</v>
      </c>
      <c r="Z66" s="82">
        <f t="shared" si="36"/>
        <v>-270</v>
      </c>
      <c r="AA66" s="82">
        <f t="shared" si="36"/>
        <v>-191</v>
      </c>
      <c r="AB66" s="82">
        <f t="shared" si="36"/>
        <v>-272</v>
      </c>
      <c r="AC66" s="82">
        <f t="shared" si="36"/>
        <v>-240</v>
      </c>
      <c r="AD66" s="82">
        <f t="shared" si="36"/>
        <v>-247</v>
      </c>
      <c r="AE66" s="45"/>
      <c r="AF66" s="63"/>
      <c r="AG66" s="82"/>
      <c r="AH66" s="82"/>
      <c r="AI66" s="82"/>
      <c r="AJ66" s="82"/>
      <c r="AK66" s="82"/>
      <c r="AL66" s="27"/>
      <c r="AM66" s="28"/>
      <c r="AN66" s="266"/>
      <c r="AO66" s="266"/>
      <c r="AP66" s="246"/>
      <c r="AQ66" s="246"/>
    </row>
    <row r="67" spans="2:43" s="221" customFormat="1">
      <c r="B67" s="70" t="s">
        <v>23</v>
      </c>
      <c r="C67" s="18">
        <v>-30</v>
      </c>
      <c r="D67" s="298">
        <v>-47</v>
      </c>
      <c r="E67" s="71">
        <v>-28</v>
      </c>
      <c r="F67" s="68">
        <v>-33</v>
      </c>
      <c r="G67" s="68">
        <v>-31</v>
      </c>
      <c r="H67" s="71">
        <v>-41</v>
      </c>
      <c r="I67" s="71">
        <v>27</v>
      </c>
      <c r="J67" s="71"/>
      <c r="K67" s="20"/>
      <c r="L67" s="17"/>
      <c r="T67" s="70" t="s">
        <v>23</v>
      </c>
      <c r="U67" s="18"/>
      <c r="V67" s="19"/>
      <c r="W67" s="19"/>
      <c r="X67" s="298">
        <f t="shared" si="36"/>
        <v>30</v>
      </c>
      <c r="Y67" s="71">
        <f t="shared" si="36"/>
        <v>47</v>
      </c>
      <c r="Z67" s="68">
        <f t="shared" si="36"/>
        <v>28</v>
      </c>
      <c r="AA67" s="68">
        <f t="shared" si="36"/>
        <v>33</v>
      </c>
      <c r="AB67" s="68">
        <f t="shared" si="36"/>
        <v>31</v>
      </c>
      <c r="AC67" s="68">
        <f t="shared" si="36"/>
        <v>41</v>
      </c>
      <c r="AD67" s="68">
        <f t="shared" si="36"/>
        <v>-27</v>
      </c>
      <c r="AE67" s="14"/>
      <c r="AF67" s="59"/>
      <c r="AG67" s="68"/>
      <c r="AH67" s="68"/>
      <c r="AI67" s="68"/>
      <c r="AJ67" s="71"/>
      <c r="AK67" s="71"/>
      <c r="AL67" s="20"/>
      <c r="AM67" s="17"/>
      <c r="AN67" s="236"/>
      <c r="AO67" s="236"/>
      <c r="AP67" s="236"/>
      <c r="AQ67" s="236"/>
    </row>
    <row r="68" spans="2:43" s="221" customFormat="1">
      <c r="B68" s="481" t="s">
        <v>126</v>
      </c>
      <c r="C68" s="18"/>
      <c r="D68" s="298"/>
      <c r="E68" s="71"/>
      <c r="F68" s="68"/>
      <c r="G68" s="68"/>
      <c r="H68" s="71"/>
      <c r="I68" s="71"/>
      <c r="J68" s="71"/>
      <c r="K68" s="20"/>
      <c r="L68" s="17"/>
      <c r="T68" s="70" t="str">
        <f>B68</f>
        <v>Imp. of sec. fin. non-cur. ass.</v>
      </c>
      <c r="U68" s="18"/>
      <c r="V68" s="19"/>
      <c r="W68" s="19"/>
      <c r="X68" s="298"/>
      <c r="Y68" s="71"/>
      <c r="Z68" s="68"/>
      <c r="AA68" s="68"/>
      <c r="AB68" s="68"/>
      <c r="AC68" s="68"/>
      <c r="AD68" s="68"/>
      <c r="AE68" s="14"/>
      <c r="AF68" s="59"/>
      <c r="AG68" s="68"/>
      <c r="AH68" s="68"/>
      <c r="AI68" s="68"/>
      <c r="AJ68" s="71"/>
      <c r="AK68" s="71"/>
      <c r="AL68" s="20"/>
      <c r="AM68" s="17"/>
      <c r="AN68" s="236"/>
      <c r="AO68" s="236"/>
      <c r="AP68" s="236"/>
      <c r="AQ68" s="236"/>
    </row>
    <row r="69" spans="2:43" s="221" customFormat="1">
      <c r="B69" s="87" t="s">
        <v>4</v>
      </c>
      <c r="C69" s="31">
        <v>282</v>
      </c>
      <c r="D69" s="102">
        <v>214</v>
      </c>
      <c r="E69" s="88">
        <v>242</v>
      </c>
      <c r="F69" s="86">
        <v>158</v>
      </c>
      <c r="G69" s="86">
        <v>241</v>
      </c>
      <c r="H69" s="88">
        <v>199</v>
      </c>
      <c r="I69" s="88">
        <v>274</v>
      </c>
      <c r="J69" s="88"/>
      <c r="K69" s="36"/>
      <c r="L69" s="37"/>
      <c r="T69" s="87" t="s">
        <v>4</v>
      </c>
      <c r="U69" s="31"/>
      <c r="V69" s="32"/>
      <c r="W69" s="32"/>
      <c r="X69" s="102">
        <f t="shared" si="36"/>
        <v>-282</v>
      </c>
      <c r="Y69" s="88">
        <f t="shared" si="36"/>
        <v>-214</v>
      </c>
      <c r="Z69" s="86">
        <f t="shared" si="36"/>
        <v>-242</v>
      </c>
      <c r="AA69" s="86">
        <f t="shared" si="36"/>
        <v>-158</v>
      </c>
      <c r="AB69" s="86">
        <f t="shared" si="36"/>
        <v>-241</v>
      </c>
      <c r="AC69" s="86">
        <f t="shared" si="36"/>
        <v>-199</v>
      </c>
      <c r="AD69" s="86">
        <f t="shared" si="36"/>
        <v>-274</v>
      </c>
      <c r="AE69" s="47"/>
      <c r="AF69" s="65"/>
      <c r="AG69" s="86"/>
      <c r="AH69" s="86"/>
      <c r="AI69" s="86"/>
      <c r="AJ69" s="88"/>
      <c r="AK69" s="88"/>
      <c r="AL69" s="36"/>
      <c r="AM69" s="37"/>
      <c r="AN69" s="268"/>
      <c r="AO69" s="268"/>
      <c r="AP69" s="268"/>
      <c r="AQ69" s="268"/>
    </row>
    <row r="70" spans="2:43" s="221" customFormat="1">
      <c r="B70" s="70" t="s">
        <v>9</v>
      </c>
      <c r="C70" s="90">
        <v>47</v>
      </c>
      <c r="D70" s="61">
        <v>50.7</v>
      </c>
      <c r="E70" s="61">
        <v>50.5</v>
      </c>
      <c r="F70" s="61">
        <v>62.5</v>
      </c>
      <c r="G70" s="61">
        <v>51.3</v>
      </c>
      <c r="H70" s="61">
        <v>53.6</v>
      </c>
      <c r="I70" s="61">
        <v>54</v>
      </c>
      <c r="J70" s="61"/>
      <c r="K70" s="162"/>
      <c r="L70" s="161"/>
      <c r="T70" s="70" t="s">
        <v>9</v>
      </c>
      <c r="U70" s="90"/>
      <c r="V70" s="22"/>
      <c r="W70" s="22"/>
      <c r="X70" s="61">
        <f t="shared" si="36"/>
        <v>-47</v>
      </c>
      <c r="Y70" s="61">
        <f t="shared" si="36"/>
        <v>-50.7</v>
      </c>
      <c r="Z70" s="61">
        <f t="shared" si="36"/>
        <v>-50.5</v>
      </c>
      <c r="AA70" s="61">
        <f t="shared" si="36"/>
        <v>-62.5</v>
      </c>
      <c r="AB70" s="61">
        <f t="shared" si="36"/>
        <v>-51.3</v>
      </c>
      <c r="AC70" s="61">
        <f t="shared" si="36"/>
        <v>-53.6</v>
      </c>
      <c r="AD70" s="61">
        <f t="shared" si="36"/>
        <v>-54</v>
      </c>
      <c r="AE70" s="90"/>
      <c r="AF70" s="61"/>
      <c r="AG70" s="61"/>
      <c r="AH70" s="61"/>
      <c r="AI70" s="61"/>
      <c r="AJ70" s="61"/>
      <c r="AK70" s="61"/>
      <c r="AL70" s="162"/>
      <c r="AM70" s="161"/>
      <c r="AN70" s="227"/>
      <c r="AO70" s="227"/>
      <c r="AP70" s="227"/>
      <c r="AQ70" s="227"/>
    </row>
    <row r="71" spans="2:43" s="221" customFormat="1">
      <c r="B71" s="70" t="s">
        <v>9</v>
      </c>
      <c r="C71" s="90">
        <v>49</v>
      </c>
      <c r="D71" s="61">
        <v>53</v>
      </c>
      <c r="E71" s="61">
        <v>53</v>
      </c>
      <c r="F71" s="61">
        <v>55</v>
      </c>
      <c r="G71" s="61">
        <v>53</v>
      </c>
      <c r="H71" s="61">
        <v>56</v>
      </c>
      <c r="I71" s="61">
        <v>56</v>
      </c>
      <c r="J71" s="61"/>
      <c r="K71" s="162"/>
      <c r="L71" s="161"/>
      <c r="T71" s="70" t="s">
        <v>5</v>
      </c>
      <c r="U71" s="90"/>
      <c r="V71" s="22"/>
      <c r="W71" s="22"/>
      <c r="X71" s="61">
        <f t="shared" si="36"/>
        <v>-49</v>
      </c>
      <c r="Y71" s="61">
        <f t="shared" si="36"/>
        <v>-53</v>
      </c>
      <c r="Z71" s="61">
        <f t="shared" si="36"/>
        <v>-53</v>
      </c>
      <c r="AA71" s="61">
        <f t="shared" si="36"/>
        <v>-55</v>
      </c>
      <c r="AB71" s="61">
        <f t="shared" si="36"/>
        <v>-53</v>
      </c>
      <c r="AC71" s="61">
        <f t="shared" si="36"/>
        <v>-56</v>
      </c>
      <c r="AD71" s="61">
        <f t="shared" si="36"/>
        <v>-56</v>
      </c>
      <c r="AE71" s="90"/>
      <c r="AF71" s="61"/>
      <c r="AG71" s="61"/>
      <c r="AH71" s="61"/>
      <c r="AI71" s="61"/>
      <c r="AJ71" s="61"/>
      <c r="AK71" s="61"/>
      <c r="AL71" s="162"/>
      <c r="AM71" s="161"/>
      <c r="AN71" s="227"/>
      <c r="AO71" s="227"/>
      <c r="AP71" s="227"/>
      <c r="AQ71" s="227"/>
    </row>
    <row r="72" spans="2:43" s="221" customFormat="1">
      <c r="B72" s="70" t="s">
        <v>106</v>
      </c>
      <c r="C72" s="90">
        <v>12.543238549571686</v>
      </c>
      <c r="D72" s="61">
        <v>9.8250362991041644</v>
      </c>
      <c r="E72" s="61">
        <v>11.052355744494252</v>
      </c>
      <c r="F72" s="61">
        <v>7.3922097961403797</v>
      </c>
      <c r="G72" s="61">
        <v>11.505421681782048</v>
      </c>
      <c r="H72" s="61">
        <v>9.4611342715764319</v>
      </c>
      <c r="I72" s="61">
        <v>13.066910220653114</v>
      </c>
      <c r="J72" s="61"/>
      <c r="K72" s="162"/>
      <c r="L72" s="161"/>
      <c r="T72" s="70" t="s">
        <v>5</v>
      </c>
      <c r="U72" s="90"/>
      <c r="V72" s="22"/>
      <c r="W72" s="22"/>
      <c r="X72" s="61">
        <f t="shared" si="36"/>
        <v>-12.543238549571686</v>
      </c>
      <c r="Y72" s="61">
        <f t="shared" si="36"/>
        <v>-9.8250362991041644</v>
      </c>
      <c r="Z72" s="61">
        <f t="shared" si="36"/>
        <v>-11.052355744494252</v>
      </c>
      <c r="AA72" s="61">
        <f t="shared" si="36"/>
        <v>-7.3922097961403797</v>
      </c>
      <c r="AB72" s="61">
        <f t="shared" si="36"/>
        <v>-11.505421681782048</v>
      </c>
      <c r="AC72" s="61">
        <f t="shared" si="36"/>
        <v>-9.4611342715764319</v>
      </c>
      <c r="AD72" s="61">
        <f t="shared" si="36"/>
        <v>-13.066910220653114</v>
      </c>
      <c r="AE72" s="90"/>
      <c r="AF72" s="61"/>
      <c r="AG72" s="61"/>
      <c r="AH72" s="61"/>
      <c r="AI72" s="61"/>
      <c r="AJ72" s="61"/>
      <c r="AK72" s="61"/>
      <c r="AL72" s="162"/>
      <c r="AM72" s="161"/>
      <c r="AN72" s="227"/>
      <c r="AO72" s="227"/>
      <c r="AP72" s="227"/>
      <c r="AQ72" s="227"/>
    </row>
    <row r="73" spans="2:43" s="221" customFormat="1">
      <c r="B73" s="70" t="s">
        <v>28</v>
      </c>
      <c r="C73" s="38">
        <v>7035</v>
      </c>
      <c r="D73" s="68">
        <v>6525</v>
      </c>
      <c r="E73" s="68">
        <v>6771</v>
      </c>
      <c r="F73" s="68">
        <v>6606</v>
      </c>
      <c r="G73" s="68">
        <v>6393</v>
      </c>
      <c r="H73" s="68">
        <v>6364</v>
      </c>
      <c r="I73" s="68">
        <v>6363</v>
      </c>
      <c r="J73" s="68"/>
      <c r="K73" s="187"/>
      <c r="L73" s="161"/>
      <c r="T73" s="70" t="s">
        <v>28</v>
      </c>
      <c r="U73" s="38"/>
      <c r="V73" s="30"/>
      <c r="W73" s="30"/>
      <c r="X73" s="68">
        <f t="shared" si="36"/>
        <v>-7035</v>
      </c>
      <c r="Y73" s="68">
        <f t="shared" si="36"/>
        <v>-6525</v>
      </c>
      <c r="Z73" s="68">
        <f t="shared" si="36"/>
        <v>-6771</v>
      </c>
      <c r="AA73" s="68">
        <f t="shared" si="36"/>
        <v>-6606</v>
      </c>
      <c r="AB73" s="68">
        <f t="shared" si="36"/>
        <v>-6393</v>
      </c>
      <c r="AC73" s="68">
        <f t="shared" si="36"/>
        <v>-6364</v>
      </c>
      <c r="AD73" s="68">
        <f t="shared" si="36"/>
        <v>-6363</v>
      </c>
      <c r="AE73" s="38"/>
      <c r="AF73" s="68"/>
      <c r="AG73" s="68"/>
      <c r="AH73" s="68"/>
      <c r="AI73" s="68"/>
      <c r="AJ73" s="68"/>
      <c r="AK73" s="68"/>
      <c r="AL73" s="187"/>
      <c r="AM73" s="161"/>
      <c r="AN73" s="236"/>
      <c r="AO73" s="236"/>
      <c r="AP73" s="236"/>
      <c r="AQ73" s="236"/>
    </row>
    <row r="74" spans="2:43" s="221" customFormat="1">
      <c r="B74" s="301" t="s">
        <v>90</v>
      </c>
      <c r="C74" s="38">
        <v>42703</v>
      </c>
      <c r="D74" s="68">
        <v>45737</v>
      </c>
      <c r="E74" s="68">
        <v>45840</v>
      </c>
      <c r="F74" s="68">
        <v>44872</v>
      </c>
      <c r="G74" s="68">
        <v>44310</v>
      </c>
      <c r="H74" s="68">
        <v>33143</v>
      </c>
      <c r="I74" s="68">
        <v>33097</v>
      </c>
      <c r="J74" s="68"/>
      <c r="K74" s="187"/>
      <c r="L74" s="161"/>
      <c r="T74" s="301" t="s">
        <v>90</v>
      </c>
      <c r="U74" s="38"/>
      <c r="V74" s="30"/>
      <c r="W74" s="30"/>
      <c r="X74" s="68">
        <f t="shared" si="36"/>
        <v>-42703</v>
      </c>
      <c r="Y74" s="68">
        <f t="shared" si="36"/>
        <v>-45737</v>
      </c>
      <c r="Z74" s="68">
        <f t="shared" si="36"/>
        <v>-45840</v>
      </c>
      <c r="AA74" s="68">
        <f t="shared" si="36"/>
        <v>-44872</v>
      </c>
      <c r="AB74" s="68">
        <f t="shared" si="36"/>
        <v>-44310</v>
      </c>
      <c r="AC74" s="68">
        <f t="shared" si="36"/>
        <v>-33143</v>
      </c>
      <c r="AD74" s="68">
        <f t="shared" si="36"/>
        <v>-33097</v>
      </c>
      <c r="AE74" s="38"/>
      <c r="AF74" s="68"/>
      <c r="AG74" s="68"/>
      <c r="AH74" s="68"/>
      <c r="AI74" s="68"/>
      <c r="AJ74" s="68"/>
      <c r="AK74" s="68"/>
      <c r="AL74" s="187"/>
      <c r="AM74" s="161"/>
      <c r="AN74" s="236"/>
      <c r="AO74" s="236"/>
      <c r="AP74" s="236"/>
      <c r="AQ74" s="236"/>
    </row>
    <row r="75" spans="2:43" s="221" customFormat="1">
      <c r="B75" s="147" t="s">
        <v>14</v>
      </c>
      <c r="C75" s="39">
        <v>4495</v>
      </c>
      <c r="D75" s="69">
        <v>4483</v>
      </c>
      <c r="E75" s="69">
        <v>4461</v>
      </c>
      <c r="F75" s="69">
        <v>4422</v>
      </c>
      <c r="G75" s="69">
        <v>4411</v>
      </c>
      <c r="H75" s="69">
        <v>4419</v>
      </c>
      <c r="I75" s="69">
        <v>4460</v>
      </c>
      <c r="J75" s="69"/>
      <c r="K75" s="186"/>
      <c r="L75" s="182"/>
      <c r="T75" s="147" t="s">
        <v>14</v>
      </c>
      <c r="U75" s="39"/>
      <c r="V75" s="40"/>
      <c r="W75" s="40"/>
      <c r="X75" s="69">
        <f t="shared" si="36"/>
        <v>-4495</v>
      </c>
      <c r="Y75" s="69">
        <f t="shared" si="36"/>
        <v>-4483</v>
      </c>
      <c r="Z75" s="69">
        <f t="shared" si="36"/>
        <v>-4461</v>
      </c>
      <c r="AA75" s="69">
        <f t="shared" si="36"/>
        <v>-4422</v>
      </c>
      <c r="AB75" s="69">
        <f t="shared" si="36"/>
        <v>-4411</v>
      </c>
      <c r="AC75" s="69">
        <f t="shared" si="36"/>
        <v>-4419</v>
      </c>
      <c r="AD75" s="69">
        <f t="shared" si="36"/>
        <v>-4460</v>
      </c>
      <c r="AE75" s="39"/>
      <c r="AF75" s="69"/>
      <c r="AG75" s="69"/>
      <c r="AH75" s="69"/>
      <c r="AI75" s="69"/>
      <c r="AJ75" s="69"/>
      <c r="AK75" s="69"/>
      <c r="AL75" s="186"/>
      <c r="AM75" s="182"/>
      <c r="AN75" s="237"/>
      <c r="AO75" s="237"/>
      <c r="AP75" s="237"/>
      <c r="AQ75" s="237"/>
    </row>
    <row r="76" spans="2:43" s="221" customFormat="1">
      <c r="B76" s="81" t="s">
        <v>22</v>
      </c>
      <c r="C76" s="1002"/>
      <c r="D76" s="71"/>
      <c r="E76" s="71"/>
      <c r="F76" s="71"/>
      <c r="G76" s="71"/>
      <c r="H76" s="71"/>
      <c r="I76" s="71"/>
      <c r="J76" s="71"/>
      <c r="K76" s="162"/>
      <c r="L76" s="161"/>
      <c r="T76" s="81" t="s">
        <v>22</v>
      </c>
      <c r="U76" s="1002"/>
      <c r="V76" s="21"/>
      <c r="W76" s="21"/>
      <c r="X76" s="71">
        <f t="shared" si="36"/>
        <v>0</v>
      </c>
      <c r="Y76" s="71">
        <f t="shared" si="36"/>
        <v>0</v>
      </c>
      <c r="Z76" s="71">
        <f t="shared" si="36"/>
        <v>0</v>
      </c>
      <c r="AA76" s="71">
        <f t="shared" si="36"/>
        <v>0</v>
      </c>
      <c r="AB76" s="71">
        <f t="shared" si="36"/>
        <v>0</v>
      </c>
      <c r="AC76" s="71">
        <f t="shared" si="36"/>
        <v>0</v>
      </c>
      <c r="AD76" s="71">
        <f t="shared" si="36"/>
        <v>0</v>
      </c>
      <c r="AE76" s="1002"/>
      <c r="AF76" s="71"/>
      <c r="AG76" s="71"/>
      <c r="AH76" s="71"/>
      <c r="AI76" s="71"/>
      <c r="AJ76" s="71"/>
      <c r="AK76" s="71"/>
      <c r="AL76" s="162"/>
      <c r="AM76" s="161"/>
      <c r="AN76" s="252"/>
      <c r="AO76" s="252"/>
      <c r="AP76" s="252"/>
      <c r="AQ76" s="252"/>
    </row>
    <row r="77" spans="2:43" s="221" customFormat="1">
      <c r="B77" s="70" t="s">
        <v>19</v>
      </c>
      <c r="C77" s="91">
        <v>75.7</v>
      </c>
      <c r="D77" s="74">
        <v>73.600000000000009</v>
      </c>
      <c r="E77" s="74">
        <v>74.300000000000011</v>
      </c>
      <c r="F77" s="74">
        <v>73.8</v>
      </c>
      <c r="G77" s="74">
        <v>73</v>
      </c>
      <c r="H77" s="74">
        <v>73.300000000000011</v>
      </c>
      <c r="I77" s="74">
        <v>72.099999999999994</v>
      </c>
      <c r="J77" s="74"/>
      <c r="K77" s="162"/>
      <c r="L77" s="161"/>
      <c r="T77" s="70" t="s">
        <v>19</v>
      </c>
      <c r="U77" s="91"/>
      <c r="V77" s="92"/>
      <c r="W77" s="92"/>
      <c r="X77" s="74">
        <f t="shared" si="36"/>
        <v>-75.7</v>
      </c>
      <c r="Y77" s="74">
        <f t="shared" si="36"/>
        <v>-73.600000000000009</v>
      </c>
      <c r="Z77" s="74">
        <f t="shared" si="36"/>
        <v>-74.300000000000011</v>
      </c>
      <c r="AA77" s="74">
        <f t="shared" si="36"/>
        <v>-73.8</v>
      </c>
      <c r="AB77" s="74">
        <f t="shared" si="36"/>
        <v>-73</v>
      </c>
      <c r="AC77" s="74">
        <f t="shared" si="36"/>
        <v>-73.300000000000011</v>
      </c>
      <c r="AD77" s="74">
        <f t="shared" si="36"/>
        <v>-72.099999999999994</v>
      </c>
      <c r="AE77" s="276"/>
      <c r="AF77" s="277"/>
      <c r="AG77" s="277"/>
      <c r="AH77" s="277"/>
      <c r="AI77" s="277"/>
      <c r="AJ77" s="277"/>
      <c r="AK77" s="277"/>
      <c r="AL77" s="162"/>
      <c r="AM77" s="161"/>
      <c r="AN77" s="250"/>
      <c r="AO77" s="250"/>
      <c r="AP77" s="250"/>
      <c r="AQ77" s="250"/>
    </row>
    <row r="78" spans="2:43" s="221" customFormat="1">
      <c r="B78" s="70" t="s">
        <v>20</v>
      </c>
      <c r="C78" s="91">
        <v>6.5</v>
      </c>
      <c r="D78" s="74">
        <v>6.5</v>
      </c>
      <c r="E78" s="74">
        <v>6.6</v>
      </c>
      <c r="F78" s="74">
        <v>6.7</v>
      </c>
      <c r="G78" s="74">
        <v>6.7</v>
      </c>
      <c r="H78" s="74">
        <v>6.8</v>
      </c>
      <c r="I78" s="74">
        <v>6.9</v>
      </c>
      <c r="J78" s="74"/>
      <c r="K78" s="162"/>
      <c r="L78" s="161"/>
      <c r="T78" s="70" t="s">
        <v>20</v>
      </c>
      <c r="U78" s="91"/>
      <c r="V78" s="92"/>
      <c r="W78" s="92"/>
      <c r="X78" s="74">
        <f t="shared" si="36"/>
        <v>-6.5</v>
      </c>
      <c r="Y78" s="74">
        <f t="shared" si="36"/>
        <v>-6.5</v>
      </c>
      <c r="Z78" s="74">
        <f t="shared" si="36"/>
        <v>-6.6</v>
      </c>
      <c r="AA78" s="74">
        <f t="shared" si="36"/>
        <v>-6.7</v>
      </c>
      <c r="AB78" s="74">
        <f t="shared" si="36"/>
        <v>-6.7</v>
      </c>
      <c r="AC78" s="74">
        <f t="shared" si="36"/>
        <v>-6.8</v>
      </c>
      <c r="AD78" s="74">
        <f t="shared" si="36"/>
        <v>-6.9</v>
      </c>
      <c r="AE78" s="276"/>
      <c r="AF78" s="277"/>
      <c r="AG78" s="277"/>
      <c r="AH78" s="277"/>
      <c r="AI78" s="277"/>
      <c r="AJ78" s="277"/>
      <c r="AK78" s="277"/>
      <c r="AL78" s="162"/>
      <c r="AM78" s="161"/>
      <c r="AN78" s="250"/>
      <c r="AO78" s="250"/>
      <c r="AP78" s="250"/>
      <c r="AQ78" s="250"/>
    </row>
    <row r="79" spans="2:43" s="221" customFormat="1">
      <c r="B79" s="70" t="s">
        <v>21</v>
      </c>
      <c r="C79" s="91">
        <v>1.5</v>
      </c>
      <c r="D79" s="74">
        <v>1.6</v>
      </c>
      <c r="E79" s="74">
        <v>1.6</v>
      </c>
      <c r="F79" s="74">
        <v>1.6</v>
      </c>
      <c r="G79" s="74">
        <v>1.7</v>
      </c>
      <c r="H79" s="74">
        <v>1.8</v>
      </c>
      <c r="I79" s="74">
        <v>1.8</v>
      </c>
      <c r="J79" s="74"/>
      <c r="K79" s="162"/>
      <c r="L79" s="161"/>
      <c r="T79" s="70" t="s">
        <v>21</v>
      </c>
      <c r="U79" s="91"/>
      <c r="V79" s="92"/>
      <c r="W79" s="92"/>
      <c r="X79" s="74">
        <f t="shared" si="36"/>
        <v>-1.5</v>
      </c>
      <c r="Y79" s="74">
        <f t="shared" si="36"/>
        <v>-1.6</v>
      </c>
      <c r="Z79" s="74">
        <f t="shared" si="36"/>
        <v>-1.6</v>
      </c>
      <c r="AA79" s="74">
        <f t="shared" si="36"/>
        <v>-1.6</v>
      </c>
      <c r="AB79" s="74">
        <f t="shared" si="36"/>
        <v>-1.7</v>
      </c>
      <c r="AC79" s="74">
        <f t="shared" si="36"/>
        <v>-1.8</v>
      </c>
      <c r="AD79" s="74">
        <f t="shared" si="36"/>
        <v>-1.8</v>
      </c>
      <c r="AE79" s="276"/>
      <c r="AF79" s="277"/>
      <c r="AG79" s="277"/>
      <c r="AH79" s="277"/>
      <c r="AI79" s="277"/>
      <c r="AJ79" s="277"/>
      <c r="AK79" s="277"/>
      <c r="AL79" s="162"/>
      <c r="AM79" s="161"/>
      <c r="AN79" s="250"/>
      <c r="AO79" s="250"/>
      <c r="AP79" s="250"/>
      <c r="AQ79" s="250"/>
    </row>
    <row r="80" spans="2:43" s="221" customFormat="1">
      <c r="B80" s="81" t="s">
        <v>25</v>
      </c>
      <c r="C80" s="117">
        <v>83.7</v>
      </c>
      <c r="D80" s="75">
        <v>81.7</v>
      </c>
      <c r="E80" s="75">
        <v>82.5</v>
      </c>
      <c r="F80" s="75">
        <v>82.1</v>
      </c>
      <c r="G80" s="75">
        <v>81.400000000000006</v>
      </c>
      <c r="H80" s="75">
        <v>81.900000000000006</v>
      </c>
      <c r="I80" s="75">
        <v>80.8</v>
      </c>
      <c r="J80" s="75"/>
      <c r="K80" s="184"/>
      <c r="L80" s="181"/>
      <c r="T80" s="81" t="s">
        <v>25</v>
      </c>
      <c r="U80" s="117"/>
      <c r="V80" s="141"/>
      <c r="W80" s="141"/>
      <c r="X80" s="75">
        <f t="shared" si="36"/>
        <v>-83.7</v>
      </c>
      <c r="Y80" s="75">
        <f t="shared" si="36"/>
        <v>-81.7</v>
      </c>
      <c r="Z80" s="75">
        <f t="shared" si="36"/>
        <v>-82.5</v>
      </c>
      <c r="AA80" s="75">
        <f t="shared" si="36"/>
        <v>-82.1</v>
      </c>
      <c r="AB80" s="75">
        <f t="shared" si="36"/>
        <v>-81.400000000000006</v>
      </c>
      <c r="AC80" s="75">
        <f t="shared" si="36"/>
        <v>-81.900000000000006</v>
      </c>
      <c r="AD80" s="75">
        <f t="shared" si="36"/>
        <v>-80.8</v>
      </c>
      <c r="AE80" s="278"/>
      <c r="AF80" s="279"/>
      <c r="AG80" s="279"/>
      <c r="AH80" s="279"/>
      <c r="AI80" s="279"/>
      <c r="AJ80" s="279"/>
      <c r="AK80" s="279"/>
      <c r="AL80" s="184"/>
      <c r="AM80" s="181"/>
      <c r="AN80" s="255"/>
      <c r="AO80" s="255"/>
      <c r="AP80" s="255"/>
      <c r="AQ80" s="255"/>
    </row>
    <row r="81" spans="2:43" s="221" customFormat="1">
      <c r="B81" s="70" t="s">
        <v>17</v>
      </c>
      <c r="C81" s="91">
        <v>39</v>
      </c>
      <c r="D81" s="74">
        <v>37.599999999999994</v>
      </c>
      <c r="E81" s="74">
        <v>38.5</v>
      </c>
      <c r="F81" s="74">
        <v>38.5</v>
      </c>
      <c r="G81" s="74">
        <v>38</v>
      </c>
      <c r="H81" s="74">
        <v>36.900000000000006</v>
      </c>
      <c r="I81" s="74">
        <v>37.4</v>
      </c>
      <c r="J81" s="74"/>
      <c r="K81" s="162"/>
      <c r="L81" s="161"/>
      <c r="T81" s="70" t="s">
        <v>17</v>
      </c>
      <c r="U81" s="91"/>
      <c r="V81" s="92"/>
      <c r="W81" s="92"/>
      <c r="X81" s="74">
        <f t="shared" si="36"/>
        <v>-39</v>
      </c>
      <c r="Y81" s="74">
        <f t="shared" si="36"/>
        <v>-37.599999999999994</v>
      </c>
      <c r="Z81" s="74">
        <f t="shared" si="36"/>
        <v>-38.5</v>
      </c>
      <c r="AA81" s="74">
        <f t="shared" si="36"/>
        <v>-38.5</v>
      </c>
      <c r="AB81" s="74">
        <f t="shared" si="36"/>
        <v>-38</v>
      </c>
      <c r="AC81" s="74">
        <f t="shared" si="36"/>
        <v>-36.900000000000006</v>
      </c>
      <c r="AD81" s="74">
        <f t="shared" si="36"/>
        <v>-37.4</v>
      </c>
      <c r="AE81" s="276"/>
      <c r="AF81" s="277"/>
      <c r="AG81" s="277"/>
      <c r="AH81" s="277"/>
      <c r="AI81" s="277"/>
      <c r="AJ81" s="277"/>
      <c r="AK81" s="277"/>
      <c r="AL81" s="162"/>
      <c r="AM81" s="161"/>
      <c r="AN81" s="250"/>
      <c r="AO81" s="250"/>
      <c r="AP81" s="250"/>
      <c r="AQ81" s="250"/>
    </row>
    <row r="82" spans="2:43" s="221" customFormat="1">
      <c r="B82" s="70" t="s">
        <v>16</v>
      </c>
      <c r="C82" s="91">
        <v>2.8</v>
      </c>
      <c r="D82" s="74">
        <v>2.7</v>
      </c>
      <c r="E82" s="74">
        <v>2.8</v>
      </c>
      <c r="F82" s="74">
        <v>2.8</v>
      </c>
      <c r="G82" s="74">
        <v>2.8</v>
      </c>
      <c r="H82" s="74">
        <v>2.8</v>
      </c>
      <c r="I82" s="74">
        <v>3</v>
      </c>
      <c r="J82" s="74"/>
      <c r="K82" s="162"/>
      <c r="L82" s="161"/>
      <c r="T82" s="70" t="s">
        <v>16</v>
      </c>
      <c r="U82" s="91"/>
      <c r="V82" s="92"/>
      <c r="W82" s="92"/>
      <c r="X82" s="74">
        <f t="shared" si="36"/>
        <v>-2.8</v>
      </c>
      <c r="Y82" s="74">
        <f t="shared" si="36"/>
        <v>-2.7</v>
      </c>
      <c r="Z82" s="74">
        <f t="shared" si="36"/>
        <v>-2.8</v>
      </c>
      <c r="AA82" s="74">
        <f t="shared" si="36"/>
        <v>-2.8</v>
      </c>
      <c r="AB82" s="74">
        <f t="shared" si="36"/>
        <v>-2.8</v>
      </c>
      <c r="AC82" s="74">
        <f t="shared" si="36"/>
        <v>-2.8</v>
      </c>
      <c r="AD82" s="74">
        <f t="shared" si="36"/>
        <v>-3</v>
      </c>
      <c r="AE82" s="276"/>
      <c r="AF82" s="277"/>
      <c r="AG82" s="277"/>
      <c r="AH82" s="277"/>
      <c r="AI82" s="277"/>
      <c r="AJ82" s="277"/>
      <c r="AK82" s="277"/>
      <c r="AL82" s="162"/>
      <c r="AM82" s="161"/>
      <c r="AN82" s="250"/>
      <c r="AO82" s="250"/>
      <c r="AP82" s="250"/>
      <c r="AQ82" s="250"/>
    </row>
    <row r="83" spans="2:43" s="221" customFormat="1">
      <c r="B83" s="87" t="s">
        <v>15</v>
      </c>
      <c r="C83" s="118">
        <v>41.8</v>
      </c>
      <c r="D83" s="76">
        <v>40.299999999999997</v>
      </c>
      <c r="E83" s="76">
        <v>41.3</v>
      </c>
      <c r="F83" s="76">
        <v>41.3</v>
      </c>
      <c r="G83" s="76">
        <v>40.799999999999997</v>
      </c>
      <c r="H83" s="76">
        <v>39.700000000000003</v>
      </c>
      <c r="I83" s="76">
        <v>40.4</v>
      </c>
      <c r="J83" s="76"/>
      <c r="K83" s="185"/>
      <c r="L83" s="183"/>
      <c r="T83" s="87" t="s">
        <v>15</v>
      </c>
      <c r="U83" s="118"/>
      <c r="V83" s="152"/>
      <c r="W83" s="152"/>
      <c r="X83" s="76">
        <f t="shared" si="36"/>
        <v>-41.8</v>
      </c>
      <c r="Y83" s="76">
        <f t="shared" si="36"/>
        <v>-40.299999999999997</v>
      </c>
      <c r="Z83" s="76">
        <f t="shared" si="36"/>
        <v>-41.3</v>
      </c>
      <c r="AA83" s="76">
        <f t="shared" si="36"/>
        <v>-41.3</v>
      </c>
      <c r="AB83" s="76">
        <f t="shared" si="36"/>
        <v>-40.799999999999997</v>
      </c>
      <c r="AC83" s="76">
        <f t="shared" si="36"/>
        <v>-39.700000000000003</v>
      </c>
      <c r="AD83" s="76">
        <f t="shared" si="36"/>
        <v>-40.4</v>
      </c>
      <c r="AE83" s="280"/>
      <c r="AF83" s="281"/>
      <c r="AG83" s="281"/>
      <c r="AH83" s="281"/>
      <c r="AI83" s="281"/>
      <c r="AJ83" s="281"/>
      <c r="AK83" s="281"/>
      <c r="AL83" s="185"/>
      <c r="AM83" s="183"/>
      <c r="AN83" s="258"/>
      <c r="AO83" s="258"/>
      <c r="AP83" s="258"/>
      <c r="AQ83" s="258"/>
    </row>
    <row r="84" spans="2:43" s="221" customFormat="1"/>
    <row r="85" spans="2:43" s="221" customFormat="1"/>
    <row r="86" spans="2:43" s="221" customFormat="1">
      <c r="L86" s="269"/>
    </row>
    <row r="87" spans="2:43" s="221" customFormat="1"/>
    <row r="88" spans="2:43" s="221" customFormat="1"/>
    <row r="89" spans="2:43" s="221" customFormat="1"/>
    <row r="90" spans="2:43" s="221" customFormat="1"/>
    <row r="91" spans="2:43" s="221" customFormat="1"/>
    <row r="92" spans="2:43" s="221" customFormat="1"/>
    <row r="93" spans="2:43" s="221" customFormat="1"/>
    <row r="94" spans="2:43" s="221" customFormat="1"/>
    <row r="95" spans="2:43" s="221" customFormat="1"/>
    <row r="96" spans="2:43" s="221" customFormat="1"/>
    <row r="97" s="221" customFormat="1"/>
    <row r="98" s="221" customFormat="1"/>
    <row r="99" s="221" customFormat="1"/>
    <row r="100" s="221" customFormat="1"/>
    <row r="101" s="221" customFormat="1"/>
    <row r="102" s="221" customFormat="1"/>
    <row r="103" s="221" customFormat="1"/>
    <row r="104" s="221" customFormat="1"/>
    <row r="105" s="221" customFormat="1"/>
    <row r="106" s="221" customFormat="1"/>
    <row r="107" s="221" customFormat="1"/>
    <row r="108" s="221" customFormat="1"/>
  </sheetData>
  <mergeCells count="7">
    <mergeCell ref="B33:R33"/>
    <mergeCell ref="B31:O31"/>
    <mergeCell ref="AL3:AL4"/>
    <mergeCell ref="M3:N3"/>
    <mergeCell ref="O3:O4"/>
    <mergeCell ref="P3:P4"/>
    <mergeCell ref="AK3:AK4"/>
  </mergeCells>
  <pageMargins left="0.7" right="0.7" top="0.75" bottom="0.75" header="0.3" footer="0.3"/>
  <pageSetup paperSize="9" orientation="portrait" r:id="rId1"/>
  <headerFooter>
    <oddFooter>&amp;C&amp;1#&amp;"Calibri"&amp;10&amp;K000000Confidential</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31D8D-9B55-4285-B79C-3C65466C8A18}">
  <sheetPr>
    <tabColor rgb="FF92D050"/>
  </sheetPr>
  <dimension ref="A2:G52"/>
  <sheetViews>
    <sheetView zoomScale="90" zoomScaleNormal="90" workbookViewId="0"/>
  </sheetViews>
  <sheetFormatPr defaultColWidth="9.33203125" defaultRowHeight="13.2"/>
  <cols>
    <col min="1" max="1" width="8.33203125" style="1119" customWidth="1"/>
    <col min="2" max="2" width="45" style="1119" customWidth="1"/>
    <col min="3" max="7" width="10" style="1119" customWidth="1"/>
    <col min="8" max="16384" width="9.33203125" style="1119"/>
  </cols>
  <sheetData>
    <row r="2" spans="1:7">
      <c r="B2" s="1099" t="s">
        <v>128</v>
      </c>
      <c r="C2" s="1100"/>
      <c r="D2" s="1100"/>
      <c r="E2" s="1100"/>
      <c r="F2" s="1100"/>
      <c r="G2" s="1100"/>
    </row>
    <row r="3" spans="1:7">
      <c r="B3" s="1084"/>
      <c r="C3" s="443"/>
      <c r="D3" s="761"/>
      <c r="E3" s="761"/>
      <c r="F3" s="761"/>
      <c r="G3" s="1085"/>
    </row>
    <row r="4" spans="1:7">
      <c r="B4" s="1101" t="s">
        <v>89</v>
      </c>
      <c r="C4" s="1213" t="s">
        <v>215</v>
      </c>
      <c r="D4" s="1215" t="s">
        <v>210</v>
      </c>
      <c r="E4" s="1215" t="s">
        <v>214</v>
      </c>
      <c r="F4" s="1215" t="s">
        <v>201</v>
      </c>
      <c r="G4" s="1217" t="s">
        <v>198</v>
      </c>
    </row>
    <row r="5" spans="1:7">
      <c r="B5" s="1186" t="s">
        <v>171</v>
      </c>
      <c r="C5" s="1093"/>
      <c r="D5" s="1232">
        <v>139</v>
      </c>
      <c r="E5" s="1232">
        <v>141</v>
      </c>
      <c r="F5" s="1094">
        <v>138</v>
      </c>
      <c r="G5" s="1095">
        <v>140</v>
      </c>
    </row>
    <row r="6" spans="1:7">
      <c r="B6" s="1110" t="s">
        <v>172</v>
      </c>
      <c r="C6" s="1096"/>
      <c r="D6" s="1097">
        <v>87</v>
      </c>
      <c r="E6" s="1097">
        <v>88</v>
      </c>
      <c r="F6" s="1097">
        <v>88</v>
      </c>
      <c r="G6" s="1098">
        <v>92</v>
      </c>
    </row>
    <row r="7" spans="1:7">
      <c r="B7" s="1110" t="s">
        <v>173</v>
      </c>
      <c r="C7" s="1096"/>
      <c r="D7" s="1233">
        <v>115</v>
      </c>
      <c r="E7" s="1233">
        <v>120</v>
      </c>
      <c r="F7" s="1097">
        <v>106</v>
      </c>
      <c r="G7" s="1235">
        <v>110</v>
      </c>
    </row>
    <row r="8" spans="1:7">
      <c r="B8" s="1110" t="s">
        <v>174</v>
      </c>
      <c r="C8" s="1096"/>
      <c r="D8" s="1233">
        <v>201</v>
      </c>
      <c r="E8" s="1233">
        <v>192</v>
      </c>
      <c r="F8" s="1097">
        <v>171</v>
      </c>
      <c r="G8" s="1098">
        <v>174</v>
      </c>
    </row>
    <row r="9" spans="1:7">
      <c r="B9" s="1200" t="s">
        <v>151</v>
      </c>
      <c r="C9" s="1116"/>
      <c r="D9" s="1234">
        <v>-7</v>
      </c>
      <c r="E9" s="1234">
        <v>2</v>
      </c>
      <c r="F9" s="1117">
        <v>-2</v>
      </c>
      <c r="G9" s="1118">
        <v>-1</v>
      </c>
    </row>
    <row r="10" spans="1:7" ht="12.75" customHeight="1">
      <c r="A10" s="1189"/>
      <c r="B10" s="1375"/>
      <c r="C10" s="1097"/>
      <c r="D10" s="1097"/>
      <c r="E10" s="1097"/>
      <c r="F10" s="1097"/>
      <c r="G10" s="1097"/>
    </row>
    <row r="11" spans="1:7">
      <c r="B11" s="443"/>
      <c r="C11" s="443"/>
      <c r="D11" s="761"/>
      <c r="E11" s="761"/>
      <c r="F11" s="761"/>
      <c r="G11" s="1085"/>
    </row>
    <row r="12" spans="1:7">
      <c r="B12" s="1101" t="s">
        <v>206</v>
      </c>
      <c r="C12" s="1204" t="str">
        <f>+C4</f>
        <v>Q121</v>
      </c>
      <c r="D12" s="1211" t="str">
        <f>+D4</f>
        <v>Q420</v>
      </c>
      <c r="E12" s="1211" t="str">
        <f>+E4</f>
        <v>Q320</v>
      </c>
      <c r="F12" s="1211" t="str">
        <f>+F4</f>
        <v>Q220</v>
      </c>
      <c r="G12" s="1205" t="str">
        <f>+G4</f>
        <v>Q120</v>
      </c>
    </row>
    <row r="13" spans="1:7">
      <c r="B13" s="1198" t="s">
        <v>171</v>
      </c>
      <c r="C13" s="1093"/>
      <c r="D13" s="1232">
        <v>83</v>
      </c>
      <c r="E13" s="1094">
        <v>69</v>
      </c>
      <c r="F13" s="1094">
        <v>67</v>
      </c>
      <c r="G13" s="1095">
        <v>76</v>
      </c>
    </row>
    <row r="14" spans="1:7">
      <c r="B14" s="1199" t="s">
        <v>172</v>
      </c>
      <c r="C14" s="1096"/>
      <c r="D14" s="1233">
        <v>89</v>
      </c>
      <c r="E14" s="1233">
        <v>91</v>
      </c>
      <c r="F14" s="1233">
        <v>87</v>
      </c>
      <c r="G14" s="1235">
        <v>94</v>
      </c>
    </row>
    <row r="15" spans="1:7">
      <c r="B15" s="1199" t="s">
        <v>173</v>
      </c>
      <c r="C15" s="1096"/>
      <c r="D15" s="1233">
        <v>25</v>
      </c>
      <c r="E15" s="1233">
        <v>26</v>
      </c>
      <c r="F15" s="1097">
        <v>24</v>
      </c>
      <c r="G15" s="1098">
        <v>27</v>
      </c>
    </row>
    <row r="16" spans="1:7">
      <c r="B16" s="1199" t="s">
        <v>174</v>
      </c>
      <c r="C16" s="1096"/>
      <c r="D16" s="1097">
        <v>100</v>
      </c>
      <c r="E16" s="1097">
        <v>96</v>
      </c>
      <c r="F16" s="1097">
        <v>89</v>
      </c>
      <c r="G16" s="1098">
        <v>99</v>
      </c>
    </row>
    <row r="17" spans="2:7" ht="12.75" customHeight="1">
      <c r="B17" s="1200" t="s">
        <v>151</v>
      </c>
      <c r="C17" s="1116"/>
      <c r="D17" s="1234">
        <v>-7</v>
      </c>
      <c r="E17" s="1234">
        <v>-3</v>
      </c>
      <c r="F17" s="1234">
        <v>0</v>
      </c>
      <c r="G17" s="1118">
        <v>-1</v>
      </c>
    </row>
    <row r="18" spans="2:7">
      <c r="B18" s="1375"/>
      <c r="C18" s="1187"/>
      <c r="D18" s="1187"/>
      <c r="E18" s="1187"/>
      <c r="F18" s="1187"/>
      <c r="G18" s="1187"/>
    </row>
    <row r="19" spans="2:7">
      <c r="B19" s="443"/>
      <c r="C19" s="443"/>
      <c r="D19" s="761"/>
      <c r="E19" s="761"/>
      <c r="F19" s="761"/>
      <c r="G19" s="1085"/>
    </row>
    <row r="20" spans="2:7" ht="13.5" customHeight="1">
      <c r="B20" s="1101" t="s">
        <v>212</v>
      </c>
      <c r="C20" s="1204" t="str">
        <f>+C4</f>
        <v>Q121</v>
      </c>
      <c r="D20" s="1211" t="str">
        <f>+D4</f>
        <v>Q420</v>
      </c>
      <c r="E20" s="1211" t="str">
        <f>+E4</f>
        <v>Q320</v>
      </c>
      <c r="F20" s="1211" t="str">
        <f>+F4</f>
        <v>Q220</v>
      </c>
      <c r="G20" s="1205" t="str">
        <f>+G4</f>
        <v>Q120</v>
      </c>
    </row>
    <row r="21" spans="2:7">
      <c r="B21" s="1198" t="s">
        <v>171</v>
      </c>
      <c r="C21" s="1093"/>
      <c r="D21" s="1094">
        <v>12</v>
      </c>
      <c r="E21" s="1094">
        <v>3</v>
      </c>
      <c r="F21" s="1094">
        <v>-51</v>
      </c>
      <c r="G21" s="1095">
        <v>-13</v>
      </c>
    </row>
    <row r="22" spans="2:7">
      <c r="B22" s="1199" t="s">
        <v>172</v>
      </c>
      <c r="C22" s="1096"/>
      <c r="D22" s="1097">
        <v>-13</v>
      </c>
      <c r="E22" s="1097">
        <v>-4</v>
      </c>
      <c r="F22" s="1097">
        <v>-91</v>
      </c>
      <c r="G22" s="1098">
        <v>-8</v>
      </c>
    </row>
    <row r="23" spans="2:7">
      <c r="B23" s="1199" t="s">
        <v>173</v>
      </c>
      <c r="C23" s="1096"/>
      <c r="D23" s="1097">
        <v>-8</v>
      </c>
      <c r="E23" s="1097">
        <v>9</v>
      </c>
      <c r="F23" s="1097">
        <v>-53</v>
      </c>
      <c r="G23" s="1098">
        <v>-3</v>
      </c>
    </row>
    <row r="24" spans="2:7">
      <c r="B24" s="1199" t="s">
        <v>174</v>
      </c>
      <c r="C24" s="1096"/>
      <c r="D24" s="1097">
        <v>-3</v>
      </c>
      <c r="E24" s="1097">
        <v>-3</v>
      </c>
      <c r="F24" s="1097">
        <v>-30</v>
      </c>
      <c r="G24" s="1098">
        <v>-16</v>
      </c>
    </row>
    <row r="25" spans="2:7" ht="12.75" customHeight="1">
      <c r="B25" s="1200" t="s">
        <v>151</v>
      </c>
      <c r="C25" s="1116"/>
      <c r="D25" s="1117">
        <v>1</v>
      </c>
      <c r="E25" s="1117">
        <v>0</v>
      </c>
      <c r="F25" s="1117">
        <v>-1</v>
      </c>
      <c r="G25" s="1118">
        <v>1</v>
      </c>
    </row>
    <row r="26" spans="2:7">
      <c r="B26" s="1375"/>
      <c r="C26" s="1094"/>
      <c r="D26" s="1094"/>
      <c r="E26" s="1094"/>
      <c r="F26" s="1094"/>
      <c r="G26" s="1094"/>
    </row>
    <row r="27" spans="2:7" s="1189" customFormat="1">
      <c r="B27" s="376"/>
      <c r="C27" s="376"/>
      <c r="D27" s="376"/>
      <c r="E27" s="376"/>
      <c r="F27" s="376"/>
      <c r="G27" s="376"/>
    </row>
    <row r="28" spans="2:7" s="1189" customFormat="1">
      <c r="B28" s="1099" t="s">
        <v>179</v>
      </c>
      <c r="C28" s="1211"/>
      <c r="D28" s="1211"/>
      <c r="E28" s="1211"/>
      <c r="F28" s="1211"/>
      <c r="G28" s="1211"/>
    </row>
    <row r="29" spans="2:7" s="1189" customFormat="1">
      <c r="B29" s="331" t="s">
        <v>139</v>
      </c>
      <c r="C29" s="1087"/>
      <c r="D29" s="1087"/>
      <c r="E29" s="1087"/>
      <c r="F29" s="1087"/>
      <c r="G29" s="1087"/>
    </row>
    <row r="30" spans="2:7" s="1189" customFormat="1">
      <c r="B30" s="1192" t="s">
        <v>200</v>
      </c>
      <c r="C30" s="834"/>
      <c r="D30" s="1236">
        <v>33.400000000000006</v>
      </c>
      <c r="E30" s="1108">
        <v>32.9</v>
      </c>
      <c r="F30" s="1108">
        <v>32.299999999999997</v>
      </c>
      <c r="G30" s="1193">
        <v>31.8</v>
      </c>
    </row>
    <row r="31" spans="2:7" s="1189" customFormat="1">
      <c r="B31" s="523" t="s">
        <v>199</v>
      </c>
      <c r="C31" s="509"/>
      <c r="D31" s="1237">
        <v>8.6999999999999993</v>
      </c>
      <c r="E31" s="1237">
        <v>8.6</v>
      </c>
      <c r="F31" s="1237">
        <v>8.5</v>
      </c>
      <c r="G31" s="1239">
        <v>8.6999999999999993</v>
      </c>
    </row>
    <row r="32" spans="2:7" s="1189" customFormat="1">
      <c r="B32" s="524" t="s">
        <v>25</v>
      </c>
      <c r="C32" s="518"/>
      <c r="D32" s="1238">
        <v>42.1</v>
      </c>
      <c r="E32" s="1238">
        <v>41.5</v>
      </c>
      <c r="F32" s="1238">
        <v>40.799999999999997</v>
      </c>
      <c r="G32" s="1240">
        <v>40.5</v>
      </c>
    </row>
    <row r="33" spans="2:7" s="1189" customFormat="1">
      <c r="B33" s="525" t="s">
        <v>15</v>
      </c>
      <c r="C33" s="520"/>
      <c r="D33" s="549">
        <v>21.9</v>
      </c>
      <c r="E33" s="549">
        <v>22</v>
      </c>
      <c r="F33" s="549">
        <v>22</v>
      </c>
      <c r="G33" s="595">
        <v>20.9</v>
      </c>
    </row>
    <row r="34" spans="2:7" s="1189" customFormat="1">
      <c r="B34" s="1190"/>
      <c r="C34" s="1087"/>
      <c r="D34" s="1202"/>
      <c r="E34" s="1202"/>
      <c r="F34" s="1202"/>
      <c r="G34" s="1202"/>
    </row>
    <row r="35" spans="2:7" s="1189" customFormat="1">
      <c r="B35" s="331" t="s">
        <v>140</v>
      </c>
      <c r="C35" s="1087"/>
      <c r="D35" s="1202"/>
      <c r="E35" s="1202"/>
      <c r="F35" s="1202"/>
      <c r="G35" s="1202"/>
    </row>
    <row r="36" spans="2:7" s="1189" customFormat="1">
      <c r="B36" s="1192" t="s">
        <v>200</v>
      </c>
      <c r="C36" s="834"/>
      <c r="D36" s="1108">
        <v>28.7</v>
      </c>
      <c r="E36" s="1108">
        <v>28.2</v>
      </c>
      <c r="F36" s="1108">
        <v>27.8</v>
      </c>
      <c r="G36" s="1193">
        <v>27.300000000000004</v>
      </c>
    </row>
    <row r="37" spans="2:7" s="1189" customFormat="1">
      <c r="B37" s="523" t="s">
        <v>199</v>
      </c>
      <c r="C37" s="509"/>
      <c r="D37" s="544">
        <v>6.3</v>
      </c>
      <c r="E37" s="544">
        <v>6.3</v>
      </c>
      <c r="F37" s="544">
        <v>6.3</v>
      </c>
      <c r="G37" s="593">
        <v>6.4</v>
      </c>
    </row>
    <row r="38" spans="2:7" s="1189" customFormat="1">
      <c r="B38" s="524" t="s">
        <v>25</v>
      </c>
      <c r="C38" s="518"/>
      <c r="D38" s="547">
        <v>35</v>
      </c>
      <c r="E38" s="547">
        <v>34.5</v>
      </c>
      <c r="F38" s="547">
        <v>34.1</v>
      </c>
      <c r="G38" s="594">
        <v>33.700000000000003</v>
      </c>
    </row>
    <row r="39" spans="2:7" s="1189" customFormat="1">
      <c r="B39" s="525" t="s">
        <v>15</v>
      </c>
      <c r="C39" s="520"/>
      <c r="D39" s="549">
        <v>24.6</v>
      </c>
      <c r="E39" s="549">
        <v>24.4</v>
      </c>
      <c r="F39" s="549">
        <v>23.8</v>
      </c>
      <c r="G39" s="595">
        <v>22.9</v>
      </c>
    </row>
    <row r="40" spans="2:7" s="1189" customFormat="1">
      <c r="B40" s="1190"/>
      <c r="C40" s="1087"/>
      <c r="D40" s="1202"/>
      <c r="E40" s="1202"/>
      <c r="F40" s="1202"/>
      <c r="G40" s="1202"/>
    </row>
    <row r="41" spans="2:7" s="1189" customFormat="1" ht="12.75" customHeight="1">
      <c r="B41" s="331" t="s">
        <v>141</v>
      </c>
      <c r="C41" s="1087"/>
      <c r="D41" s="1202"/>
      <c r="E41" s="1202"/>
      <c r="F41" s="1202"/>
      <c r="G41" s="1202"/>
    </row>
    <row r="42" spans="2:7" s="1189" customFormat="1">
      <c r="B42" s="1192" t="s">
        <v>200</v>
      </c>
      <c r="C42" s="834"/>
      <c r="D42" s="1108">
        <v>32.799999999999997</v>
      </c>
      <c r="E42" s="1126">
        <v>30.799999999999997</v>
      </c>
      <c r="F42" s="1126">
        <v>30.799999999999997</v>
      </c>
      <c r="G42" s="1194">
        <v>28.1</v>
      </c>
    </row>
    <row r="43" spans="2:7" s="1189" customFormat="1">
      <c r="B43" s="523" t="s">
        <v>199</v>
      </c>
      <c r="C43" s="509"/>
      <c r="D43" s="544">
        <v>2.7</v>
      </c>
      <c r="E43" s="510">
        <v>2.6</v>
      </c>
      <c r="F43" s="510">
        <v>2.6</v>
      </c>
      <c r="G43" s="572">
        <v>2.4</v>
      </c>
    </row>
    <row r="44" spans="2:7" s="1189" customFormat="1">
      <c r="B44" s="524" t="s">
        <v>25</v>
      </c>
      <c r="C44" s="518"/>
      <c r="D44" s="547">
        <v>35.5</v>
      </c>
      <c r="E44" s="519">
        <v>33.4</v>
      </c>
      <c r="F44" s="519">
        <v>33.4</v>
      </c>
      <c r="G44" s="705">
        <v>30.5</v>
      </c>
    </row>
    <row r="45" spans="2:7" s="1189" customFormat="1">
      <c r="B45" s="525" t="s">
        <v>15</v>
      </c>
      <c r="C45" s="520"/>
      <c r="D45" s="549">
        <v>9.9</v>
      </c>
      <c r="E45" s="521">
        <v>9.5</v>
      </c>
      <c r="F45" s="521">
        <v>9.9</v>
      </c>
      <c r="G45" s="706">
        <v>8.6999999999999993</v>
      </c>
    </row>
    <row r="46" spans="2:7" s="1189" customFormat="1" ht="12.75" customHeight="1">
      <c r="B46" s="1190"/>
      <c r="C46" s="1087"/>
      <c r="D46" s="1202"/>
      <c r="E46" s="1202"/>
      <c r="F46" s="1202"/>
      <c r="G46" s="1202"/>
    </row>
    <row r="47" spans="2:7" s="1189" customFormat="1">
      <c r="B47" s="331" t="s">
        <v>142</v>
      </c>
      <c r="C47" s="1087"/>
      <c r="D47" s="1202"/>
      <c r="E47" s="1202"/>
      <c r="F47" s="1202"/>
      <c r="G47" s="1202"/>
    </row>
    <row r="48" spans="2:7" s="1189" customFormat="1">
      <c r="B48" s="1192" t="s">
        <v>200</v>
      </c>
      <c r="C48" s="834"/>
      <c r="D48" s="1108">
        <v>46.4</v>
      </c>
      <c r="E48" s="1126">
        <v>43.6</v>
      </c>
      <c r="F48" s="1126">
        <v>43.300000000000004</v>
      </c>
      <c r="G48" s="1194">
        <v>40.599999999999994</v>
      </c>
    </row>
    <row r="49" spans="2:7" s="1191" customFormat="1">
      <c r="B49" s="523" t="s">
        <v>199</v>
      </c>
      <c r="C49" s="509"/>
      <c r="D49" s="544">
        <v>3.5</v>
      </c>
      <c r="E49" s="510">
        <v>3.3</v>
      </c>
      <c r="F49" s="510">
        <v>3.3</v>
      </c>
      <c r="G49" s="572">
        <v>3.2</v>
      </c>
    </row>
    <row r="50" spans="2:7" s="1189" customFormat="1">
      <c r="B50" s="524" t="s">
        <v>25</v>
      </c>
      <c r="C50" s="518"/>
      <c r="D50" s="547">
        <v>49.9</v>
      </c>
      <c r="E50" s="519">
        <v>46.9</v>
      </c>
      <c r="F50" s="519">
        <v>46.6</v>
      </c>
      <c r="G50" s="705">
        <v>43.8</v>
      </c>
    </row>
    <row r="51" spans="2:7">
      <c r="B51" s="525" t="s">
        <v>15</v>
      </c>
      <c r="C51" s="520"/>
      <c r="D51" s="549">
        <v>26.4</v>
      </c>
      <c r="E51" s="521">
        <v>24.8</v>
      </c>
      <c r="F51" s="521">
        <v>24.9</v>
      </c>
      <c r="G51" s="706">
        <v>22.7</v>
      </c>
    </row>
    <row r="52" spans="2:7">
      <c r="B52" s="1287" t="s">
        <v>153</v>
      </c>
      <c r="C52" s="1287"/>
      <c r="D52" s="1287"/>
      <c r="E52" s="1287"/>
      <c r="F52" s="1287"/>
      <c r="G52" s="1287"/>
    </row>
  </sheetData>
  <mergeCells count="1">
    <mergeCell ref="B52:G52"/>
  </mergeCells>
  <pageMargins left="0.7" right="0.7" top="0.75" bottom="0.75" header="0.3" footer="0.3"/>
  <pageSetup paperSize="9" orientation="portrait" r:id="rId1"/>
  <headerFooter>
    <oddFooter>&amp;C&amp;1#&amp;"Calibri"&amp;10&amp;K000000Confidential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G28"/>
  <sheetViews>
    <sheetView zoomScale="90" zoomScaleNormal="90" workbookViewId="0"/>
  </sheetViews>
  <sheetFormatPr defaultColWidth="9.33203125" defaultRowHeight="12"/>
  <cols>
    <col min="1" max="1" width="8.33203125" style="53" customWidth="1"/>
    <col min="2" max="2" width="45" style="53" customWidth="1"/>
    <col min="3" max="3" width="10" style="13" customWidth="1"/>
    <col min="4" max="7" width="10" style="53" customWidth="1"/>
    <col min="8" max="16384" width="9.33203125" style="53"/>
  </cols>
  <sheetData>
    <row r="1" spans="1:7" s="100" customFormat="1" ht="10.5" customHeight="1"/>
    <row r="2" spans="1:7" s="100" customFormat="1" ht="10.5" customHeight="1">
      <c r="B2" s="331" t="s">
        <v>175</v>
      </c>
      <c r="C2" s="376"/>
      <c r="D2" s="320"/>
      <c r="E2" s="320"/>
      <c r="F2" s="320"/>
      <c r="G2" s="320"/>
    </row>
    <row r="3" spans="1:7" s="100" customFormat="1" ht="10.5" customHeight="1">
      <c r="B3" s="445"/>
      <c r="C3" s="443"/>
      <c r="D3" s="442"/>
      <c r="E3" s="442"/>
      <c r="F3" s="442"/>
      <c r="G3" s="444"/>
    </row>
    <row r="4" spans="1:7" s="100" customFormat="1" ht="13.5" customHeight="1">
      <c r="A4" s="1343"/>
      <c r="B4" s="451" t="s">
        <v>1</v>
      </c>
      <c r="C4" s="1213" t="s">
        <v>215</v>
      </c>
      <c r="D4" s="1215" t="s">
        <v>210</v>
      </c>
      <c r="E4" s="1215" t="s">
        <v>214</v>
      </c>
      <c r="F4" s="1215" t="s">
        <v>201</v>
      </c>
      <c r="G4" s="1217" t="s">
        <v>198</v>
      </c>
    </row>
    <row r="5" spans="1:7" s="100" customFormat="1" ht="10.5" customHeight="1">
      <c r="A5" s="1371"/>
      <c r="B5" s="481" t="s">
        <v>7</v>
      </c>
      <c r="C5" s="361"/>
      <c r="D5" s="1228">
        <v>383</v>
      </c>
      <c r="E5" s="1228">
        <v>351</v>
      </c>
      <c r="F5" s="313">
        <v>339</v>
      </c>
      <c r="G5" s="1229">
        <v>347</v>
      </c>
    </row>
    <row r="6" spans="1:7" s="100" customFormat="1" ht="10.5" customHeight="1">
      <c r="A6" s="1371"/>
      <c r="B6" s="481" t="s">
        <v>2</v>
      </c>
      <c r="C6" s="311"/>
      <c r="D6" s="1219">
        <v>159</v>
      </c>
      <c r="E6" s="1219">
        <v>135</v>
      </c>
      <c r="F6" s="1227">
        <v>125</v>
      </c>
      <c r="G6" s="1225">
        <v>150</v>
      </c>
    </row>
    <row r="7" spans="1:7" s="100" customFormat="1" ht="10.5" customHeight="1">
      <c r="A7" s="1371"/>
      <c r="B7" s="481" t="s">
        <v>0</v>
      </c>
      <c r="C7" s="311"/>
      <c r="D7" s="1219">
        <v>65</v>
      </c>
      <c r="E7" s="1219">
        <v>52</v>
      </c>
      <c r="F7" s="1227">
        <v>72</v>
      </c>
      <c r="G7" s="1225">
        <v>72</v>
      </c>
    </row>
    <row r="8" spans="1:7" s="100" customFormat="1" ht="10.5" customHeight="1">
      <c r="A8" s="1371"/>
      <c r="B8" s="481" t="s">
        <v>18</v>
      </c>
      <c r="C8" s="311"/>
      <c r="D8" s="320">
        <v>10</v>
      </c>
      <c r="E8" s="320">
        <v>5</v>
      </c>
      <c r="F8" s="314">
        <v>6</v>
      </c>
      <c r="G8" s="341">
        <v>5</v>
      </c>
    </row>
    <row r="9" spans="1:7" s="100" customFormat="1" ht="10.5" customHeight="1">
      <c r="A9" s="1372"/>
      <c r="B9" s="491" t="s">
        <v>8</v>
      </c>
      <c r="C9" s="359"/>
      <c r="D9" s="1220">
        <v>617</v>
      </c>
      <c r="E9" s="1220">
        <v>543</v>
      </c>
      <c r="F9" s="1220">
        <v>542</v>
      </c>
      <c r="G9" s="1221">
        <v>574</v>
      </c>
    </row>
    <row r="10" spans="1:7" s="100" customFormat="1" ht="10.5" customHeight="1">
      <c r="A10" s="1372"/>
      <c r="B10" s="491" t="s">
        <v>24</v>
      </c>
      <c r="C10" s="329"/>
      <c r="D10" s="1222">
        <v>-286</v>
      </c>
      <c r="E10" s="1223">
        <v>-262</v>
      </c>
      <c r="F10" s="1220">
        <v>-271</v>
      </c>
      <c r="G10" s="1221">
        <v>-308</v>
      </c>
    </row>
    <row r="11" spans="1:7" s="100" customFormat="1" ht="10.5" customHeight="1">
      <c r="A11" s="1372"/>
      <c r="B11" s="491" t="s">
        <v>13</v>
      </c>
      <c r="C11" s="329"/>
      <c r="D11" s="1222">
        <v>331</v>
      </c>
      <c r="E11" s="1223">
        <v>281</v>
      </c>
      <c r="F11" s="1223">
        <v>271</v>
      </c>
      <c r="G11" s="1224">
        <v>266</v>
      </c>
    </row>
    <row r="12" spans="1:7" s="100" customFormat="1" ht="10.5" customHeight="1">
      <c r="A12" s="1371"/>
      <c r="B12" s="481" t="s">
        <v>211</v>
      </c>
      <c r="C12" s="318"/>
      <c r="D12" s="319">
        <v>-26</v>
      </c>
      <c r="E12" s="320">
        <v>8</v>
      </c>
      <c r="F12" s="313">
        <v>-236</v>
      </c>
      <c r="G12" s="1206">
        <v>-62</v>
      </c>
    </row>
    <row r="13" spans="1:7" s="100" customFormat="1" ht="10.5" customHeight="1">
      <c r="A13" s="1372"/>
      <c r="B13" s="498" t="s">
        <v>4</v>
      </c>
      <c r="C13" s="333"/>
      <c r="D13" s="1241">
        <v>305</v>
      </c>
      <c r="E13" s="1242">
        <v>289</v>
      </c>
      <c r="F13" s="1243">
        <v>35</v>
      </c>
      <c r="G13" s="1244">
        <v>204</v>
      </c>
    </row>
    <row r="14" spans="1:7" s="100" customFormat="1" ht="10.5" customHeight="1">
      <c r="A14" s="1371"/>
      <c r="B14" s="481" t="s">
        <v>203</v>
      </c>
      <c r="C14" s="340"/>
      <c r="D14" s="1227">
        <v>48</v>
      </c>
      <c r="E14" s="1227">
        <v>51</v>
      </c>
      <c r="F14" s="1227">
        <v>51</v>
      </c>
      <c r="G14" s="1225">
        <v>49</v>
      </c>
    </row>
    <row r="15" spans="1:7" s="100" customFormat="1" ht="12.6" customHeight="1">
      <c r="A15" s="1371"/>
      <c r="B15" s="1374" t="s">
        <v>223</v>
      </c>
      <c r="C15" s="340"/>
      <c r="D15" s="1227">
        <v>13.329413753605508</v>
      </c>
      <c r="E15" s="1227">
        <v>13.055843823963068</v>
      </c>
      <c r="F15" s="1227">
        <v>1.3797845566319482</v>
      </c>
      <c r="G15" s="1225">
        <v>9.7341597062162233</v>
      </c>
    </row>
    <row r="16" spans="1:7" s="100" customFormat="1" ht="10.5" customHeight="1">
      <c r="A16" s="1371"/>
      <c r="B16" s="481" t="s">
        <v>28</v>
      </c>
      <c r="C16" s="340"/>
      <c r="D16" s="1228">
        <v>6602</v>
      </c>
      <c r="E16" s="1228">
        <v>6331</v>
      </c>
      <c r="F16" s="1228">
        <v>6525</v>
      </c>
      <c r="G16" s="1229">
        <v>7237</v>
      </c>
    </row>
    <row r="17" spans="1:7" s="100" customFormat="1" ht="10.5" customHeight="1">
      <c r="A17" s="1371"/>
      <c r="B17" s="479" t="s">
        <v>90</v>
      </c>
      <c r="C17" s="343"/>
      <c r="D17" s="313">
        <v>43125</v>
      </c>
      <c r="E17" s="313">
        <v>40055</v>
      </c>
      <c r="F17" s="313">
        <v>41375</v>
      </c>
      <c r="G17" s="1206">
        <v>41902</v>
      </c>
    </row>
    <row r="18" spans="1:7" s="100" customFormat="1" ht="10.5" customHeight="1">
      <c r="A18" s="1371"/>
      <c r="B18" s="511" t="s">
        <v>14</v>
      </c>
      <c r="C18" s="346"/>
      <c r="D18" s="1245">
        <v>4608</v>
      </c>
      <c r="E18" s="1245">
        <v>4260</v>
      </c>
      <c r="F18" s="1245">
        <v>4269</v>
      </c>
      <c r="G18" s="1246">
        <v>4264</v>
      </c>
    </row>
    <row r="19" spans="1:7" s="100" customFormat="1" ht="10.5" customHeight="1">
      <c r="A19" s="1372"/>
      <c r="B19" s="491" t="s">
        <v>22</v>
      </c>
      <c r="C19" s="443"/>
      <c r="D19" s="320"/>
      <c r="E19" s="320"/>
      <c r="F19" s="320"/>
      <c r="G19" s="344"/>
    </row>
    <row r="20" spans="1:7" s="100" customFormat="1" ht="10.5" customHeight="1">
      <c r="A20" s="1372"/>
      <c r="B20" s="491" t="s">
        <v>25</v>
      </c>
      <c r="C20" s="353"/>
      <c r="D20" s="1230">
        <v>92</v>
      </c>
      <c r="E20" s="1230">
        <v>85.4</v>
      </c>
      <c r="F20" s="354">
        <v>85.8</v>
      </c>
      <c r="G20" s="1231">
        <v>83.6</v>
      </c>
    </row>
    <row r="21" spans="1:7" s="100" customFormat="1" ht="10.5" customHeight="1">
      <c r="A21" s="1372"/>
      <c r="B21" s="525" t="s">
        <v>15</v>
      </c>
      <c r="C21" s="355"/>
      <c r="D21" s="1247">
        <v>50.3</v>
      </c>
      <c r="E21" s="1247">
        <v>47.8</v>
      </c>
      <c r="F21" s="1247">
        <v>47</v>
      </c>
      <c r="G21" s="1248">
        <v>41.7</v>
      </c>
    </row>
    <row r="22" spans="1:7" s="207" customFormat="1" ht="12" customHeight="1">
      <c r="A22" s="1373"/>
      <c r="B22" s="1287" t="s">
        <v>153</v>
      </c>
      <c r="C22" s="1287"/>
      <c r="D22" s="1287"/>
      <c r="E22" s="1287"/>
      <c r="F22" s="1287"/>
      <c r="G22" s="1287"/>
    </row>
    <row r="23" spans="1:7" ht="12" customHeight="1">
      <c r="A23" s="71"/>
      <c r="B23" s="1286" t="s">
        <v>225</v>
      </c>
      <c r="C23" s="1286"/>
      <c r="D23" s="1286"/>
      <c r="E23" s="1286"/>
      <c r="F23" s="1286"/>
      <c r="G23" s="1286"/>
    </row>
    <row r="24" spans="1:7" ht="12" customHeight="1">
      <c r="A24" s="6"/>
      <c r="B24" s="1288"/>
      <c r="C24" s="1288"/>
      <c r="D24" s="1288"/>
      <c r="E24" s="1288"/>
      <c r="F24" s="1288"/>
      <c r="G24" s="1288"/>
    </row>
    <row r="25" spans="1:7" s="166" customFormat="1"/>
    <row r="26" spans="1:7" s="166" customFormat="1"/>
    <row r="27" spans="1:7" s="166" customFormat="1"/>
    <row r="28" spans="1:7" s="166" customFormat="1"/>
  </sheetData>
  <mergeCells count="3">
    <mergeCell ref="B22:G22"/>
    <mergeCell ref="B24:G24"/>
    <mergeCell ref="B23:G23"/>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B2:G42"/>
  <sheetViews>
    <sheetView zoomScale="90" zoomScaleNormal="90" workbookViewId="0"/>
  </sheetViews>
  <sheetFormatPr defaultColWidth="9.33203125" defaultRowHeight="13.2"/>
  <cols>
    <col min="1" max="1" width="8.33203125" style="1119" customWidth="1"/>
    <col min="2" max="2" width="45" style="1119" customWidth="1"/>
    <col min="3" max="7" width="9.77734375" style="1119" customWidth="1"/>
    <col min="8" max="16384" width="9.33203125" style="1119"/>
  </cols>
  <sheetData>
    <row r="2" spans="2:7">
      <c r="B2" s="1099" t="s">
        <v>134</v>
      </c>
      <c r="C2" s="1100"/>
      <c r="D2" s="1100"/>
      <c r="E2" s="1100"/>
      <c r="F2" s="1100"/>
      <c r="G2" s="1100"/>
    </row>
    <row r="3" spans="2:7">
      <c r="B3" s="1084"/>
      <c r="C3" s="443"/>
      <c r="D3" s="761"/>
      <c r="E3" s="761"/>
      <c r="F3" s="761"/>
      <c r="G3" s="1085"/>
    </row>
    <row r="4" spans="2:7">
      <c r="B4" s="1101" t="s">
        <v>89</v>
      </c>
      <c r="C4" s="1213" t="s">
        <v>215</v>
      </c>
      <c r="D4" s="1215" t="s">
        <v>210</v>
      </c>
      <c r="E4" s="1215" t="s">
        <v>214</v>
      </c>
      <c r="F4" s="1215" t="s">
        <v>201</v>
      </c>
      <c r="G4" s="1217" t="s">
        <v>198</v>
      </c>
    </row>
    <row r="5" spans="2:7">
      <c r="B5" s="1110" t="s">
        <v>162</v>
      </c>
      <c r="C5" s="1096"/>
      <c r="D5" s="1233">
        <v>88</v>
      </c>
      <c r="E5" s="1233">
        <v>84</v>
      </c>
      <c r="F5" s="1097">
        <v>85</v>
      </c>
      <c r="G5" s="1098">
        <v>89</v>
      </c>
    </row>
    <row r="6" spans="2:7">
      <c r="B6" s="1110" t="s">
        <v>163</v>
      </c>
      <c r="C6" s="1096"/>
      <c r="D6" s="1233">
        <v>93</v>
      </c>
      <c r="E6" s="1233">
        <v>91</v>
      </c>
      <c r="F6" s="1097">
        <v>92</v>
      </c>
      <c r="G6" s="1098">
        <v>91</v>
      </c>
    </row>
    <row r="7" spans="2:7">
      <c r="B7" s="1110" t="s">
        <v>164</v>
      </c>
      <c r="C7" s="1096"/>
      <c r="D7" s="1097">
        <v>95</v>
      </c>
      <c r="E7" s="1097">
        <v>77</v>
      </c>
      <c r="F7" s="1097">
        <v>73</v>
      </c>
      <c r="G7" s="1098">
        <v>80</v>
      </c>
    </row>
    <row r="8" spans="2:7">
      <c r="B8" s="1110" t="s">
        <v>165</v>
      </c>
      <c r="C8" s="1096"/>
      <c r="D8" s="1233">
        <v>99</v>
      </c>
      <c r="E8" s="1233">
        <v>92</v>
      </c>
      <c r="F8" s="1097">
        <v>84</v>
      </c>
      <c r="G8" s="1098">
        <v>86</v>
      </c>
    </row>
    <row r="9" spans="2:7" ht="12.75" customHeight="1">
      <c r="B9" s="1115" t="s">
        <v>151</v>
      </c>
      <c r="C9" s="1116"/>
      <c r="D9" s="1234">
        <v>8</v>
      </c>
      <c r="E9" s="1234">
        <v>7</v>
      </c>
      <c r="F9" s="1117">
        <v>5</v>
      </c>
      <c r="G9" s="1249">
        <v>1</v>
      </c>
    </row>
    <row r="10" spans="2:7">
      <c r="B10" s="1100"/>
      <c r="C10" s="1100"/>
      <c r="D10" s="1100"/>
      <c r="E10" s="1100"/>
      <c r="F10" s="1100"/>
      <c r="G10" s="1100"/>
    </row>
    <row r="11" spans="2:7">
      <c r="B11" s="443"/>
      <c r="C11" s="443"/>
      <c r="D11" s="761"/>
      <c r="E11" s="761"/>
      <c r="F11" s="761"/>
      <c r="G11" s="1085"/>
    </row>
    <row r="12" spans="2:7">
      <c r="B12" s="1101" t="s">
        <v>206</v>
      </c>
      <c r="C12" s="1204" t="str">
        <f>+C4</f>
        <v>Q121</v>
      </c>
      <c r="D12" s="1211" t="str">
        <f>+D4</f>
        <v>Q420</v>
      </c>
      <c r="E12" s="1211" t="str">
        <f>+E4</f>
        <v>Q320</v>
      </c>
      <c r="F12" s="1211" t="str">
        <f>+F4</f>
        <v>Q220</v>
      </c>
      <c r="G12" s="1205" t="str">
        <f>+G4</f>
        <v>Q120</v>
      </c>
    </row>
    <row r="13" spans="2:7">
      <c r="B13" s="1110" t="s">
        <v>162</v>
      </c>
      <c r="C13" s="1093"/>
      <c r="D13" s="1232">
        <v>30</v>
      </c>
      <c r="E13" s="1232">
        <v>24</v>
      </c>
      <c r="F13" s="1094">
        <v>26</v>
      </c>
      <c r="G13" s="1095">
        <v>31</v>
      </c>
    </row>
    <row r="14" spans="2:7">
      <c r="B14" s="1110" t="s">
        <v>163</v>
      </c>
      <c r="C14" s="1096"/>
      <c r="D14" s="1233">
        <v>52</v>
      </c>
      <c r="E14" s="1097">
        <v>49</v>
      </c>
      <c r="F14" s="1097">
        <v>47</v>
      </c>
      <c r="G14" s="1235">
        <v>52</v>
      </c>
    </row>
    <row r="15" spans="2:7">
      <c r="B15" s="1110" t="s">
        <v>164</v>
      </c>
      <c r="C15" s="1096"/>
      <c r="D15" s="1097">
        <v>27</v>
      </c>
      <c r="E15" s="1097">
        <v>23</v>
      </c>
      <c r="F15" s="1097">
        <v>22</v>
      </c>
      <c r="G15" s="1235">
        <v>25</v>
      </c>
    </row>
    <row r="16" spans="2:7">
      <c r="B16" s="1110" t="s">
        <v>165</v>
      </c>
      <c r="C16" s="1096"/>
      <c r="D16" s="1233">
        <v>63</v>
      </c>
      <c r="E16" s="1233">
        <v>49</v>
      </c>
      <c r="F16" s="1233">
        <v>42</v>
      </c>
      <c r="G16" s="1235">
        <v>51</v>
      </c>
    </row>
    <row r="17" spans="2:7">
      <c r="B17" s="1115" t="s">
        <v>151</v>
      </c>
      <c r="C17" s="1116"/>
      <c r="D17" s="1234">
        <v>-13</v>
      </c>
      <c r="E17" s="1117">
        <v>-10</v>
      </c>
      <c r="F17" s="1234">
        <v>-12</v>
      </c>
      <c r="G17" s="1249">
        <v>-9</v>
      </c>
    </row>
    <row r="18" spans="2:7">
      <c r="B18" s="1100"/>
      <c r="C18" s="1100"/>
      <c r="D18" s="1100"/>
      <c r="E18" s="1100"/>
      <c r="F18" s="1100"/>
      <c r="G18" s="1100"/>
    </row>
    <row r="19" spans="2:7">
      <c r="B19" s="443"/>
      <c r="C19" s="443"/>
      <c r="D19" s="761"/>
      <c r="E19" s="761"/>
      <c r="F19" s="761"/>
      <c r="G19" s="1085"/>
    </row>
    <row r="20" spans="2:7" ht="13.5" customHeight="1">
      <c r="B20" s="1101" t="s">
        <v>212</v>
      </c>
      <c r="C20" s="1204" t="str">
        <f>+C4</f>
        <v>Q121</v>
      </c>
      <c r="D20" s="1211" t="str">
        <f>+D4</f>
        <v>Q420</v>
      </c>
      <c r="E20" s="1211" t="str">
        <f>+E4</f>
        <v>Q320</v>
      </c>
      <c r="F20" s="1211" t="str">
        <f>+F4</f>
        <v>Q220</v>
      </c>
      <c r="G20" s="1205" t="str">
        <f>+G4</f>
        <v>Q120</v>
      </c>
    </row>
    <row r="21" spans="2:7">
      <c r="B21" s="1110" t="s">
        <v>162</v>
      </c>
      <c r="C21" s="1093"/>
      <c r="D21" s="1232">
        <v>2</v>
      </c>
      <c r="E21" s="1232">
        <v>1</v>
      </c>
      <c r="F21" s="1094">
        <v>-35</v>
      </c>
      <c r="G21" s="1250">
        <v>4</v>
      </c>
    </row>
    <row r="22" spans="2:7">
      <c r="B22" s="1110" t="s">
        <v>163</v>
      </c>
      <c r="C22" s="1096"/>
      <c r="D22" s="1233">
        <v>-8</v>
      </c>
      <c r="E22" s="1233">
        <v>-4</v>
      </c>
      <c r="F22" s="1097">
        <v>-87</v>
      </c>
      <c r="G22" s="1098">
        <v>-45</v>
      </c>
    </row>
    <row r="23" spans="2:7">
      <c r="B23" s="1110" t="s">
        <v>164</v>
      </c>
      <c r="C23" s="1096"/>
      <c r="D23" s="1233">
        <v>-12</v>
      </c>
      <c r="E23" s="1233">
        <v>7</v>
      </c>
      <c r="F23" s="1097">
        <v>-67</v>
      </c>
      <c r="G23" s="1098">
        <v>-11</v>
      </c>
    </row>
    <row r="24" spans="2:7">
      <c r="B24" s="1110" t="s">
        <v>165</v>
      </c>
      <c r="C24" s="1096"/>
      <c r="D24" s="1233">
        <v>-5</v>
      </c>
      <c r="E24" s="1233">
        <v>2</v>
      </c>
      <c r="F24" s="1097">
        <v>-54</v>
      </c>
      <c r="G24" s="1098">
        <v>-11</v>
      </c>
    </row>
    <row r="25" spans="2:7">
      <c r="B25" s="1115" t="s">
        <v>151</v>
      </c>
      <c r="C25" s="1116"/>
      <c r="D25" s="1234">
        <v>-3</v>
      </c>
      <c r="E25" s="1234">
        <v>2</v>
      </c>
      <c r="F25" s="1117">
        <v>7</v>
      </c>
      <c r="G25" s="1249">
        <v>1</v>
      </c>
    </row>
    <row r="26" spans="2:7">
      <c r="B26" s="1100"/>
      <c r="C26" s="1100"/>
      <c r="D26" s="1100"/>
      <c r="E26" s="1100"/>
      <c r="F26" s="1100"/>
      <c r="G26" s="1100"/>
    </row>
    <row r="27" spans="2:7">
      <c r="B27" s="443"/>
      <c r="C27" s="443"/>
      <c r="D27" s="761"/>
      <c r="E27" s="761"/>
      <c r="F27" s="761"/>
      <c r="G27" s="1085"/>
    </row>
    <row r="28" spans="2:7">
      <c r="B28" s="1101" t="s">
        <v>160</v>
      </c>
      <c r="C28" s="1204" t="str">
        <f>+C12</f>
        <v>Q121</v>
      </c>
      <c r="D28" s="1211" t="str">
        <f>+D12</f>
        <v>Q420</v>
      </c>
      <c r="E28" s="1211" t="str">
        <f>+E12</f>
        <v>Q320</v>
      </c>
      <c r="F28" s="1211" t="str">
        <f>+F12</f>
        <v>Q220</v>
      </c>
      <c r="G28" s="1205" t="str">
        <f>+G12</f>
        <v>Q120</v>
      </c>
    </row>
    <row r="29" spans="2:7">
      <c r="B29" s="1110" t="s">
        <v>162</v>
      </c>
      <c r="C29" s="1128"/>
      <c r="D29" s="1254">
        <v>26</v>
      </c>
      <c r="E29" s="1254">
        <v>25</v>
      </c>
      <c r="F29" s="1129">
        <v>25.3</v>
      </c>
      <c r="G29" s="1251">
        <v>25.7</v>
      </c>
    </row>
    <row r="30" spans="2:7">
      <c r="B30" s="1110" t="s">
        <v>163</v>
      </c>
      <c r="C30" s="1086"/>
      <c r="D30" s="1087">
        <v>19.600000000000001</v>
      </c>
      <c r="E30" s="1087">
        <v>19.8</v>
      </c>
      <c r="F30" s="1087">
        <v>19.899999999999999</v>
      </c>
      <c r="G30" s="1088">
        <v>19.7</v>
      </c>
    </row>
    <row r="31" spans="2:7">
      <c r="B31" s="1110" t="s">
        <v>164</v>
      </c>
      <c r="C31" s="1086"/>
      <c r="D31" s="1087">
        <v>20.9</v>
      </c>
      <c r="E31" s="1087">
        <v>17.3</v>
      </c>
      <c r="F31" s="1087">
        <v>17.3</v>
      </c>
      <c r="G31" s="1088">
        <v>16</v>
      </c>
    </row>
    <row r="32" spans="2:7">
      <c r="B32" s="1110" t="s">
        <v>165</v>
      </c>
      <c r="C32" s="1086"/>
      <c r="D32" s="1087">
        <v>25.4</v>
      </c>
      <c r="E32" s="1087">
        <v>23.3</v>
      </c>
      <c r="F32" s="1087">
        <v>23.3</v>
      </c>
      <c r="G32" s="1252">
        <v>22.1</v>
      </c>
    </row>
    <row r="33" spans="2:7">
      <c r="B33" s="1115" t="s">
        <v>151</v>
      </c>
      <c r="C33" s="1089"/>
      <c r="D33" s="1090">
        <v>0.1</v>
      </c>
      <c r="E33" s="1090">
        <v>0</v>
      </c>
      <c r="F33" s="1090">
        <v>0</v>
      </c>
      <c r="G33" s="1253">
        <v>0.1</v>
      </c>
    </row>
    <row r="34" spans="2:7">
      <c r="B34" s="1100"/>
      <c r="C34" s="1100"/>
      <c r="D34" s="1100"/>
      <c r="E34" s="1100"/>
      <c r="F34" s="1100"/>
      <c r="G34" s="1100"/>
    </row>
    <row r="35" spans="2:7">
      <c r="B35" s="443"/>
      <c r="C35" s="443"/>
      <c r="D35" s="761"/>
      <c r="E35" s="761"/>
      <c r="F35" s="761"/>
      <c r="G35" s="1085"/>
    </row>
    <row r="36" spans="2:7">
      <c r="B36" s="1101" t="s">
        <v>161</v>
      </c>
      <c r="C36" s="1204" t="str">
        <f>+C20</f>
        <v>Q121</v>
      </c>
      <c r="D36" s="1211" t="str">
        <f>+D20</f>
        <v>Q420</v>
      </c>
      <c r="E36" s="1211" t="str">
        <f>+E20</f>
        <v>Q320</v>
      </c>
      <c r="F36" s="1211" t="str">
        <f>+F20</f>
        <v>Q220</v>
      </c>
      <c r="G36" s="1205" t="str">
        <f>+G20</f>
        <v>Q120</v>
      </c>
    </row>
    <row r="37" spans="2:7">
      <c r="B37" s="1110" t="s">
        <v>162</v>
      </c>
      <c r="C37" s="1128"/>
      <c r="D37" s="1254">
        <v>9.5</v>
      </c>
      <c r="E37" s="1254">
        <v>9.6</v>
      </c>
      <c r="F37" s="1254">
        <v>9.4</v>
      </c>
      <c r="G37" s="1251">
        <v>8.4</v>
      </c>
    </row>
    <row r="38" spans="2:7">
      <c r="B38" s="1110" t="s">
        <v>163</v>
      </c>
      <c r="C38" s="1086"/>
      <c r="D38" s="1087">
        <v>14.5</v>
      </c>
      <c r="E38" s="1087">
        <v>14.6</v>
      </c>
      <c r="F38" s="1087">
        <v>14.6</v>
      </c>
      <c r="G38" s="1088">
        <v>13.5</v>
      </c>
    </row>
    <row r="39" spans="2:7">
      <c r="B39" s="1110" t="s">
        <v>164</v>
      </c>
      <c r="C39" s="1086"/>
      <c r="D39" s="1087">
        <v>8.9</v>
      </c>
      <c r="E39" s="1087">
        <v>8.1</v>
      </c>
      <c r="F39" s="1087">
        <v>8.1999999999999993</v>
      </c>
      <c r="G39" s="1088">
        <v>7.2</v>
      </c>
    </row>
    <row r="40" spans="2:7">
      <c r="B40" s="1110" t="s">
        <v>165</v>
      </c>
      <c r="C40" s="1086"/>
      <c r="D40" s="1255">
        <v>17.399999999999999</v>
      </c>
      <c r="E40" s="1255">
        <v>15.4</v>
      </c>
      <c r="F40" s="1255">
        <v>14.8</v>
      </c>
      <c r="G40" s="1252">
        <v>12.5</v>
      </c>
    </row>
    <row r="41" spans="2:7">
      <c r="B41" s="1115" t="s">
        <v>151</v>
      </c>
      <c r="C41" s="1089"/>
      <c r="D41" s="1090">
        <v>0</v>
      </c>
      <c r="E41" s="1256">
        <v>0.1</v>
      </c>
      <c r="F41" s="1090">
        <v>0</v>
      </c>
      <c r="G41" s="1253">
        <v>0.1</v>
      </c>
    </row>
    <row r="42" spans="2:7">
      <c r="B42" s="1287" t="s">
        <v>153</v>
      </c>
      <c r="C42" s="1287"/>
      <c r="D42" s="1287"/>
      <c r="E42" s="1287"/>
      <c r="F42" s="1287"/>
      <c r="G42" s="1287"/>
    </row>
  </sheetData>
  <mergeCells count="1">
    <mergeCell ref="B42:G42"/>
  </mergeCells>
  <phoneticPr fontId="15" type="noConversion"/>
  <pageMargins left="0.7" right="0.7" top="0.75" bottom="0.75" header="0.3" footer="0.3"/>
  <pageSetup paperSize="9" orientation="portrait" r:id="rId1"/>
  <headerFooter>
    <oddFooter>&amp;C&amp;1#&amp;"Calibri"&amp;10&amp;K000000Confidential</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tint="0.79998168889431442"/>
    <pageSetUpPr fitToPage="1"/>
  </sheetPr>
  <dimension ref="A1:BD108"/>
  <sheetViews>
    <sheetView topLeftCell="F1" zoomScale="90" zoomScaleNormal="90" workbookViewId="0">
      <selection activeCell="R57" sqref="R57"/>
    </sheetView>
  </sheetViews>
  <sheetFormatPr defaultColWidth="9.33203125" defaultRowHeight="12" outlineLevelRow="1" outlineLevelCol="1"/>
  <cols>
    <col min="1" max="1" width="23.33203125" style="178" customWidth="1"/>
    <col min="2" max="2" width="29.109375" style="53" customWidth="1"/>
    <col min="3" max="3" width="7.33203125" style="13" customWidth="1"/>
    <col min="4" max="7" width="7.33203125" style="53" customWidth="1"/>
    <col min="8" max="8" width="7.109375" style="53" customWidth="1" outlineLevel="1"/>
    <col min="9" max="10" width="7.33203125" style="53" customWidth="1" outlineLevel="1"/>
    <col min="11" max="14" width="7" style="53" customWidth="1"/>
    <col min="15" max="15" width="7.44140625" style="53" customWidth="1" outlineLevel="1"/>
    <col min="16" max="17" width="7.77734375" style="53" customWidth="1" outlineLevel="1"/>
    <col min="18" max="18" width="7" style="53" customWidth="1" outlineLevel="1"/>
    <col min="19" max="20" width="9.33203125" style="53" customWidth="1"/>
    <col min="21" max="23" width="7.6640625" style="53" customWidth="1"/>
    <col min="24" max="24" width="7.109375" style="53" customWidth="1"/>
    <col min="25" max="25" width="7.33203125" style="53" customWidth="1"/>
    <col min="26" max="26" width="8.77734375" style="53" customWidth="1"/>
    <col min="27" max="31" width="9.33203125" style="53" customWidth="1"/>
    <col min="32" max="32" width="9" style="53" bestFit="1" customWidth="1"/>
    <col min="33" max="33" width="9.33203125" style="53" customWidth="1"/>
    <col min="34" max="16384" width="9.33203125" style="53"/>
  </cols>
  <sheetData>
    <row r="1" spans="1:56" s="100" customFormat="1" ht="10.5" customHeight="1">
      <c r="A1" s="196" t="s">
        <v>82</v>
      </c>
      <c r="B1" s="197">
        <v>2</v>
      </c>
      <c r="C1" s="197">
        <f>+B1+1</f>
        <v>3</v>
      </c>
      <c r="D1" s="197">
        <f t="shared" ref="D1:L1" si="0">+C1+1</f>
        <v>4</v>
      </c>
      <c r="E1" s="197">
        <f t="shared" si="0"/>
        <v>5</v>
      </c>
      <c r="F1" s="197">
        <f t="shared" si="0"/>
        <v>6</v>
      </c>
      <c r="G1" s="197">
        <f t="shared" si="0"/>
        <v>7</v>
      </c>
      <c r="H1" s="197">
        <f t="shared" si="0"/>
        <v>8</v>
      </c>
      <c r="I1" s="197">
        <f t="shared" si="0"/>
        <v>9</v>
      </c>
      <c r="J1" s="197">
        <f t="shared" si="0"/>
        <v>10</v>
      </c>
      <c r="K1" s="197">
        <f t="shared" si="0"/>
        <v>11</v>
      </c>
      <c r="L1" s="197">
        <f t="shared" si="0"/>
        <v>12</v>
      </c>
      <c r="M1" s="197">
        <f>+L1+1</f>
        <v>13</v>
      </c>
      <c r="N1" s="197">
        <f>+M1+1</f>
        <v>14</v>
      </c>
      <c r="O1" s="197">
        <f>+N1+1</f>
        <v>15</v>
      </c>
      <c r="P1" s="197">
        <f>+O1+1</f>
        <v>16</v>
      </c>
    </row>
    <row r="2" spans="1:56" s="100" customFormat="1" ht="10.5" customHeight="1">
      <c r="A2" s="196"/>
      <c r="B2" s="331" t="s">
        <v>133</v>
      </c>
      <c r="C2" s="376"/>
      <c r="D2" s="320"/>
      <c r="E2" s="320"/>
      <c r="F2" s="320"/>
      <c r="G2" s="320"/>
      <c r="H2" s="320"/>
      <c r="I2" s="320"/>
      <c r="J2" s="320"/>
      <c r="K2" s="320"/>
      <c r="L2" s="320"/>
      <c r="M2" s="305"/>
      <c r="N2" s="306"/>
      <c r="O2" s="306"/>
      <c r="P2" s="306"/>
      <c r="Q2" s="306"/>
      <c r="R2" s="306"/>
      <c r="Y2" s="100" t="s">
        <v>135</v>
      </c>
    </row>
    <row r="3" spans="1:56" s="100" customFormat="1" ht="10.5" customHeight="1">
      <c r="A3" s="196"/>
      <c r="B3" s="445"/>
      <c r="C3" s="443"/>
      <c r="D3" s="442"/>
      <c r="E3" s="442"/>
      <c r="F3" s="442"/>
      <c r="G3" s="442"/>
      <c r="H3" s="442"/>
      <c r="I3" s="442"/>
      <c r="J3" s="444"/>
      <c r="K3" s="442"/>
      <c r="L3" s="444"/>
      <c r="M3" s="1280" t="s">
        <v>108</v>
      </c>
      <c r="N3" s="1281"/>
      <c r="O3" s="1282" t="e">
        <f>+VLOOKUP($A4,#REF!,M$1+1,FALSE)</f>
        <v>#REF!</v>
      </c>
      <c r="P3" s="1284" t="e">
        <f>+VLOOKUP($A4,#REF!,N$1+1,FALSE)</f>
        <v>#REF!</v>
      </c>
      <c r="Q3" s="1043" t="s">
        <v>155</v>
      </c>
      <c r="R3" s="846" t="s">
        <v>152</v>
      </c>
      <c r="AI3" s="100" t="s">
        <v>108</v>
      </c>
      <c r="AK3" s="1275" t="e">
        <f>O3</f>
        <v>#REF!</v>
      </c>
      <c r="AL3" s="1277" t="e">
        <f>P3</f>
        <v>#REF!</v>
      </c>
      <c r="AM3" s="831" t="str">
        <f>Q3</f>
        <v>Jan-Dec</v>
      </c>
      <c r="AN3" s="831" t="str">
        <f>R3</f>
        <v>17/16</v>
      </c>
    </row>
    <row r="4" spans="1:56" s="100" customFormat="1" ht="13.5" customHeight="1">
      <c r="A4" s="179" t="str">
        <f>+"headingqy"&amp;$A$1</f>
        <v>headingqyGroup</v>
      </c>
      <c r="B4" s="451" t="e">
        <f>+VLOOKUP($A4,#REF!,B$1+1,FALSE)</f>
        <v>#REF!</v>
      </c>
      <c r="C4" s="985" t="e">
        <f>+VLOOKUP($A4,#REF!,C$1+1,FALSE)</f>
        <v>#REF!</v>
      </c>
      <c r="D4" s="986" t="e">
        <f>+VLOOKUP($A4,#REF!,D$1+1,FALSE)</f>
        <v>#REF!</v>
      </c>
      <c r="E4" s="986" t="e">
        <f>+VLOOKUP($A4,#REF!,E$1+1,FALSE)</f>
        <v>#REF!</v>
      </c>
      <c r="F4" s="986" t="e">
        <f>+VLOOKUP($A4,#REF!,F$1+1,FALSE)</f>
        <v>#REF!</v>
      </c>
      <c r="G4" s="986" t="e">
        <f>+VLOOKUP($A4,#REF!,G$1+1,FALSE)</f>
        <v>#REF!</v>
      </c>
      <c r="H4" s="986" t="e">
        <f>+VLOOKUP($A4,#REF!,H$1+1,FALSE)</f>
        <v>#REF!</v>
      </c>
      <c r="I4" s="986" t="e">
        <f>+VLOOKUP($A4,#REF!,I$1+1,FALSE)</f>
        <v>#REF!</v>
      </c>
      <c r="J4" s="987" t="e">
        <f>+VLOOKUP($A4,#REF!,J$1+1,FALSE)</f>
        <v>#REF!</v>
      </c>
      <c r="K4" s="461" t="e">
        <f>+VLOOKUP($A4,#REF!,K$1+1,FALSE)</f>
        <v>#REF!</v>
      </c>
      <c r="L4" s="984" t="e">
        <f>+VLOOKUP($A4,#REF!,L$1+1,FALSE)</f>
        <v>#REF!</v>
      </c>
      <c r="M4" s="983" t="e">
        <f>+K4</f>
        <v>#REF!</v>
      </c>
      <c r="N4" s="984" t="e">
        <f>L4</f>
        <v>#REF!</v>
      </c>
      <c r="O4" s="1283"/>
      <c r="P4" s="1285"/>
      <c r="Q4" s="983" t="str">
        <f>"14 vs
"&amp;"EUR"</f>
        <v>14 vs
EUR</v>
      </c>
      <c r="R4" s="984" t="str">
        <f>"13
"&amp;"Local"</f>
        <v>13
Local</v>
      </c>
      <c r="Y4" s="986" t="e">
        <f>C4</f>
        <v>#REF!</v>
      </c>
      <c r="Z4" s="986" t="e">
        <f t="shared" ref="Z4:AF4" si="1">D4</f>
        <v>#REF!</v>
      </c>
      <c r="AA4" s="986" t="e">
        <f t="shared" si="1"/>
        <v>#REF!</v>
      </c>
      <c r="AB4" s="986" t="e">
        <f t="shared" si="1"/>
        <v>#REF!</v>
      </c>
      <c r="AC4" s="986" t="e">
        <f t="shared" si="1"/>
        <v>#REF!</v>
      </c>
      <c r="AD4" s="986" t="e">
        <f t="shared" si="1"/>
        <v>#REF!</v>
      </c>
      <c r="AE4" s="986" t="e">
        <f t="shared" si="1"/>
        <v>#REF!</v>
      </c>
      <c r="AF4" s="986" t="e">
        <f t="shared" si="1"/>
        <v>#REF!</v>
      </c>
      <c r="AG4" s="983" t="e">
        <f>K4</f>
        <v>#REF!</v>
      </c>
      <c r="AH4" s="983" t="e">
        <f>L4</f>
        <v>#REF!</v>
      </c>
      <c r="AI4" s="983" t="e">
        <f>M4</f>
        <v>#REF!</v>
      </c>
      <c r="AJ4" s="983" t="e">
        <f>N4</f>
        <v>#REF!</v>
      </c>
      <c r="AK4" s="1276"/>
      <c r="AL4" s="1278"/>
      <c r="AM4" s="983" t="s">
        <v>92</v>
      </c>
      <c r="AN4" s="984" t="s">
        <v>93</v>
      </c>
    </row>
    <row r="5" spans="1:56" s="100" customFormat="1" ht="10.5" customHeight="1">
      <c r="A5" s="210" t="s">
        <v>7</v>
      </c>
      <c r="B5" s="481" t="s">
        <v>7</v>
      </c>
      <c r="C5" s="343">
        <v>142</v>
      </c>
      <c r="D5" s="369">
        <v>131</v>
      </c>
      <c r="E5" s="369">
        <v>130</v>
      </c>
      <c r="F5" s="369">
        <v>128</v>
      </c>
      <c r="G5" s="369">
        <v>128</v>
      </c>
      <c r="H5" s="536"/>
      <c r="I5" s="536"/>
      <c r="J5" s="536"/>
      <c r="K5" s="711">
        <v>7.8571091660141423E-2</v>
      </c>
      <c r="L5" s="727">
        <v>0.10220550098846148</v>
      </c>
      <c r="M5" s="471">
        <v>8.3288933174290758E-2</v>
      </c>
      <c r="N5" s="583">
        <v>0.13381631782858738</v>
      </c>
      <c r="O5" s="473">
        <v>142</v>
      </c>
      <c r="P5" s="552">
        <v>128</v>
      </c>
      <c r="Q5" s="1067">
        <v>0.10220550098846148</v>
      </c>
      <c r="R5" s="485">
        <v>0.13381631782858738</v>
      </c>
      <c r="T5" s="822">
        <f>((C5-D5)/D5)-K5</f>
        <v>5.3983739887135396E-3</v>
      </c>
      <c r="U5" s="822">
        <f>((C5-G5)/G5)-L5</f>
        <v>7.169499011538516E-3</v>
      </c>
      <c r="V5" s="822">
        <f t="shared" ref="V5:V16" si="2">((O5-P5)/P5)-Q5</f>
        <v>7.169499011538516E-3</v>
      </c>
      <c r="W5" s="822">
        <f>C5-O5</f>
        <v>0</v>
      </c>
      <c r="X5" s="822">
        <f>H5+G5+I5+J5-P5</f>
        <v>0</v>
      </c>
      <c r="Y5" s="748">
        <v>142</v>
      </c>
      <c r="Z5" s="936">
        <v>131</v>
      </c>
      <c r="AA5" s="937">
        <v>130</v>
      </c>
      <c r="AB5" s="937">
        <v>128</v>
      </c>
      <c r="AC5" s="937">
        <v>128</v>
      </c>
      <c r="AD5" s="937"/>
      <c r="AE5" s="938"/>
      <c r="AF5" s="938"/>
      <c r="AG5" s="711">
        <v>7.8571091660141423E-2</v>
      </c>
      <c r="AH5" s="727">
        <v>0.10220550098846148</v>
      </c>
      <c r="AI5" s="742">
        <v>8.3288933174290758E-2</v>
      </c>
      <c r="AJ5" s="712">
        <v>0.13381631782858738</v>
      </c>
      <c r="AK5" s="748">
        <v>142</v>
      </c>
      <c r="AL5" s="936">
        <v>128</v>
      </c>
      <c r="AM5" s="742">
        <v>0.10220550098846148</v>
      </c>
      <c r="AN5" s="712">
        <v>0.13381631782858738</v>
      </c>
      <c r="AO5" s="805">
        <f t="shared" ref="AO5:BD5" si="3">C5-Y5</f>
        <v>0</v>
      </c>
      <c r="AP5" s="805">
        <f t="shared" si="3"/>
        <v>0</v>
      </c>
      <c r="AQ5" s="805">
        <f t="shared" si="3"/>
        <v>0</v>
      </c>
      <c r="AR5" s="805">
        <f t="shared" si="3"/>
        <v>0</v>
      </c>
      <c r="AS5" s="805">
        <f t="shared" si="3"/>
        <v>0</v>
      </c>
      <c r="AT5" s="805">
        <f t="shared" si="3"/>
        <v>0</v>
      </c>
      <c r="AU5" s="805">
        <f t="shared" si="3"/>
        <v>0</v>
      </c>
      <c r="AV5" s="805">
        <f t="shared" si="3"/>
        <v>0</v>
      </c>
      <c r="AW5" s="805">
        <f t="shared" si="3"/>
        <v>0</v>
      </c>
      <c r="AX5" s="805">
        <f t="shared" si="3"/>
        <v>0</v>
      </c>
      <c r="AY5" s="805">
        <f t="shared" si="3"/>
        <v>0</v>
      </c>
      <c r="AZ5" s="805">
        <f t="shared" si="3"/>
        <v>0</v>
      </c>
      <c r="BA5" s="805">
        <f t="shared" si="3"/>
        <v>0</v>
      </c>
      <c r="BB5" s="805">
        <f t="shared" si="3"/>
        <v>0</v>
      </c>
      <c r="BC5" s="805">
        <f t="shared" si="3"/>
        <v>0</v>
      </c>
      <c r="BD5" s="805">
        <f t="shared" si="3"/>
        <v>0</v>
      </c>
    </row>
    <row r="6" spans="1:56" s="100" customFormat="1" ht="10.5" customHeight="1">
      <c r="A6" s="210" t="s">
        <v>2</v>
      </c>
      <c r="B6" s="481" t="s">
        <v>2</v>
      </c>
      <c r="C6" s="375">
        <v>57</v>
      </c>
      <c r="D6" s="376">
        <v>60</v>
      </c>
      <c r="E6" s="376">
        <v>54</v>
      </c>
      <c r="F6" s="720">
        <v>60</v>
      </c>
      <c r="G6" s="720">
        <v>57</v>
      </c>
      <c r="H6" s="554"/>
      <c r="I6" s="554"/>
      <c r="J6" s="554"/>
      <c r="K6" s="321">
        <v>-5.5000266997768277E-2</v>
      </c>
      <c r="L6" s="322">
        <v>-7.0506084354826637E-3</v>
      </c>
      <c r="M6" s="471">
        <v>-4.8735913174431822E-2</v>
      </c>
      <c r="N6" s="472">
        <v>2.5226252818519646E-2</v>
      </c>
      <c r="O6" s="473">
        <v>57</v>
      </c>
      <c r="P6" s="552">
        <v>57</v>
      </c>
      <c r="Q6" s="379">
        <v>-7.0506084354826637E-3</v>
      </c>
      <c r="R6" s="472">
        <v>2.5226252818519646E-2</v>
      </c>
      <c r="T6" s="822">
        <f t="shared" ref="T6:T16" si="4">((C6-D6)/D6)-K6</f>
        <v>5.000266997768274E-3</v>
      </c>
      <c r="U6" s="822">
        <f>((C6-G6)/G6)-L6</f>
        <v>7.0506084354826637E-3</v>
      </c>
      <c r="V6" s="822">
        <f t="shared" si="2"/>
        <v>7.0506084354826637E-3</v>
      </c>
      <c r="W6" s="822">
        <f t="shared" ref="W6:W16" si="5">C6-O6</f>
        <v>0</v>
      </c>
      <c r="X6" s="822">
        <f t="shared" ref="X6:X16" si="6">H6+G6+I6+J6-P6</f>
        <v>0</v>
      </c>
      <c r="Y6" s="318">
        <v>57</v>
      </c>
      <c r="Z6" s="319">
        <v>60</v>
      </c>
      <c r="AA6" s="320">
        <v>54</v>
      </c>
      <c r="AB6" s="314">
        <v>60</v>
      </c>
      <c r="AC6" s="314">
        <v>57</v>
      </c>
      <c r="AD6" s="314"/>
      <c r="AE6" s="320"/>
      <c r="AF6" s="320"/>
      <c r="AG6" s="321">
        <v>-5.5000266997768277E-2</v>
      </c>
      <c r="AH6" s="322">
        <v>-7.0506084354826637E-3</v>
      </c>
      <c r="AI6" s="315">
        <v>-4.8735913174431822E-2</v>
      </c>
      <c r="AJ6" s="317">
        <v>2.5226252818519646E-2</v>
      </c>
      <c r="AK6" s="428">
        <v>57</v>
      </c>
      <c r="AL6" s="312">
        <v>57</v>
      </c>
      <c r="AM6" s="315">
        <v>-7.0506084354826637E-3</v>
      </c>
      <c r="AN6" s="317">
        <v>2.5226252818519646E-2</v>
      </c>
      <c r="AO6" s="805">
        <f t="shared" ref="AO6:AO30" si="7">C6-Y6</f>
        <v>0</v>
      </c>
      <c r="AP6" s="805">
        <f t="shared" ref="AP6:AP30" si="8">D6-Z6</f>
        <v>0</v>
      </c>
      <c r="AQ6" s="805">
        <f t="shared" ref="AQ6:AQ30" si="9">E6-AA6</f>
        <v>0</v>
      </c>
      <c r="AR6" s="805">
        <f t="shared" ref="AR6:AR30" si="10">F6-AB6</f>
        <v>0</v>
      </c>
      <c r="AS6" s="805">
        <f t="shared" ref="AS6:AS30" si="11">G6-AC6</f>
        <v>0</v>
      </c>
      <c r="AT6" s="805">
        <f t="shared" ref="AT6:AT30" si="12">H6-AD6</f>
        <v>0</v>
      </c>
      <c r="AU6" s="805">
        <f t="shared" ref="AU6:AU30" si="13">I6-AE6</f>
        <v>0</v>
      </c>
      <c r="AV6" s="805">
        <f t="shared" ref="AV6:AV30" si="14">J6-AF6</f>
        <v>0</v>
      </c>
      <c r="AW6" s="805">
        <f t="shared" ref="AW6:AW30" si="15">K6-AG6</f>
        <v>0</v>
      </c>
      <c r="AX6" s="805">
        <f t="shared" ref="AX6:AX30" si="16">L6-AH6</f>
        <v>0</v>
      </c>
      <c r="AY6" s="805">
        <f t="shared" ref="AY6:AY30" si="17">M6-AI6</f>
        <v>0</v>
      </c>
      <c r="AZ6" s="805">
        <f t="shared" ref="AZ6:AZ30" si="18">N6-AJ6</f>
        <v>0</v>
      </c>
      <c r="BA6" s="805">
        <f t="shared" ref="BA6:BA30" si="19">O6-AK6</f>
        <v>0</v>
      </c>
      <c r="BB6" s="805">
        <f t="shared" ref="BB6:BB30" si="20">P6-AL6</f>
        <v>0</v>
      </c>
      <c r="BC6" s="805">
        <f t="shared" ref="BC6:BC30" si="21">Q6-AM6</f>
        <v>0</v>
      </c>
      <c r="BD6" s="805">
        <f t="shared" ref="BD6:BD30" si="22">R6-AN6</f>
        <v>0</v>
      </c>
    </row>
    <row r="7" spans="1:56" s="100" customFormat="1" ht="10.5" customHeight="1">
      <c r="A7" s="210" t="s">
        <v>0</v>
      </c>
      <c r="B7" s="481" t="s">
        <v>0</v>
      </c>
      <c r="C7" s="375">
        <v>75</v>
      </c>
      <c r="D7" s="376">
        <v>42</v>
      </c>
      <c r="E7" s="376">
        <v>44</v>
      </c>
      <c r="F7" s="720">
        <v>57</v>
      </c>
      <c r="G7" s="720">
        <v>55</v>
      </c>
      <c r="H7" s="554"/>
      <c r="I7" s="554"/>
      <c r="J7" s="554"/>
      <c r="K7" s="321">
        <v>0.7971222842440211</v>
      </c>
      <c r="L7" s="322">
        <v>0.36684534523753998</v>
      </c>
      <c r="M7" s="471">
        <v>0.81149843480580297</v>
      </c>
      <c r="N7" s="472">
        <v>0.41078435444925665</v>
      </c>
      <c r="O7" s="473">
        <v>75</v>
      </c>
      <c r="P7" s="552">
        <v>55</v>
      </c>
      <c r="Q7" s="379">
        <v>0.36684534523753998</v>
      </c>
      <c r="R7" s="472">
        <v>0.41078435444925665</v>
      </c>
      <c r="T7" s="822">
        <f t="shared" si="4"/>
        <v>-1.1407998529735397E-2</v>
      </c>
      <c r="U7" s="822">
        <f t="shared" ref="U7:U16" si="23">((C7-G7)/G7)-L7</f>
        <v>-3.2089816011763306E-3</v>
      </c>
      <c r="V7" s="822">
        <f t="shared" si="2"/>
        <v>-3.2089816011763306E-3</v>
      </c>
      <c r="W7" s="822">
        <f t="shared" si="5"/>
        <v>0</v>
      </c>
      <c r="X7" s="822">
        <f t="shared" si="6"/>
        <v>0</v>
      </c>
      <c r="Y7" s="318">
        <v>75</v>
      </c>
      <c r="Z7" s="319">
        <v>42</v>
      </c>
      <c r="AA7" s="320">
        <v>44</v>
      </c>
      <c r="AB7" s="314">
        <v>57</v>
      </c>
      <c r="AC7" s="314">
        <v>55</v>
      </c>
      <c r="AD7" s="314"/>
      <c r="AE7" s="320"/>
      <c r="AF7" s="320"/>
      <c r="AG7" s="321">
        <v>0.7971222842440211</v>
      </c>
      <c r="AH7" s="322">
        <v>0.36684534523753998</v>
      </c>
      <c r="AI7" s="315">
        <v>0.81149843480580297</v>
      </c>
      <c r="AJ7" s="317">
        <v>0.41078435444925665</v>
      </c>
      <c r="AK7" s="428">
        <v>75</v>
      </c>
      <c r="AL7" s="312">
        <v>55</v>
      </c>
      <c r="AM7" s="315">
        <v>0.36684534523753998</v>
      </c>
      <c r="AN7" s="317">
        <v>0.41078435444925665</v>
      </c>
      <c r="AO7" s="805">
        <f t="shared" si="7"/>
        <v>0</v>
      </c>
      <c r="AP7" s="805">
        <f t="shared" si="8"/>
        <v>0</v>
      </c>
      <c r="AQ7" s="805">
        <f t="shared" si="9"/>
        <v>0</v>
      </c>
      <c r="AR7" s="805">
        <f t="shared" si="10"/>
        <v>0</v>
      </c>
      <c r="AS7" s="805">
        <f t="shared" si="11"/>
        <v>0</v>
      </c>
      <c r="AT7" s="805">
        <f t="shared" si="12"/>
        <v>0</v>
      </c>
      <c r="AU7" s="805">
        <f t="shared" si="13"/>
        <v>0</v>
      </c>
      <c r="AV7" s="805">
        <f t="shared" si="14"/>
        <v>0</v>
      </c>
      <c r="AW7" s="805">
        <f t="shared" si="15"/>
        <v>0</v>
      </c>
      <c r="AX7" s="805">
        <f t="shared" si="16"/>
        <v>0</v>
      </c>
      <c r="AY7" s="805">
        <f t="shared" si="17"/>
        <v>0</v>
      </c>
      <c r="AZ7" s="805">
        <f t="shared" si="18"/>
        <v>0</v>
      </c>
      <c r="BA7" s="805">
        <f t="shared" si="19"/>
        <v>0</v>
      </c>
      <c r="BB7" s="805">
        <f t="shared" si="20"/>
        <v>0</v>
      </c>
      <c r="BC7" s="805">
        <f t="shared" si="21"/>
        <v>0</v>
      </c>
      <c r="BD7" s="805">
        <f t="shared" si="22"/>
        <v>0</v>
      </c>
    </row>
    <row r="8" spans="1:56" s="100" customFormat="1" ht="10.5" customHeight="1">
      <c r="A8" s="210" t="s">
        <v>18</v>
      </c>
      <c r="B8" s="481" t="s">
        <v>18</v>
      </c>
      <c r="C8" s="375">
        <v>3</v>
      </c>
      <c r="D8" s="376">
        <v>2</v>
      </c>
      <c r="E8" s="376">
        <v>2</v>
      </c>
      <c r="F8" s="720">
        <v>2</v>
      </c>
      <c r="G8" s="720">
        <v>15</v>
      </c>
      <c r="H8" s="554"/>
      <c r="I8" s="554"/>
      <c r="J8" s="554"/>
      <c r="K8" s="321"/>
      <c r="L8" s="322">
        <v>-0.77281044862980153</v>
      </c>
      <c r="M8" s="471"/>
      <c r="N8" s="472">
        <v>-0.77321822022994513</v>
      </c>
      <c r="O8" s="473">
        <v>3</v>
      </c>
      <c r="P8" s="552">
        <v>15</v>
      </c>
      <c r="Q8" s="379">
        <v>-0.77281044862980153</v>
      </c>
      <c r="R8" s="472">
        <v>-0.77321822022994513</v>
      </c>
      <c r="T8" s="822">
        <f>((C8-D8)/D8)-K8</f>
        <v>0.5</v>
      </c>
      <c r="U8" s="822">
        <f t="shared" si="23"/>
        <v>-2.7189551370198517E-2</v>
      </c>
      <c r="V8" s="822">
        <f t="shared" si="2"/>
        <v>-2.7189551370198517E-2</v>
      </c>
      <c r="W8" s="822">
        <f t="shared" si="5"/>
        <v>0</v>
      </c>
      <c r="X8" s="822">
        <f t="shared" si="6"/>
        <v>0</v>
      </c>
      <c r="Y8" s="318">
        <v>3</v>
      </c>
      <c r="Z8" s="319">
        <v>2</v>
      </c>
      <c r="AA8" s="320">
        <v>2</v>
      </c>
      <c r="AB8" s="314">
        <v>2</v>
      </c>
      <c r="AC8" s="314">
        <v>15</v>
      </c>
      <c r="AD8" s="314"/>
      <c r="AE8" s="320"/>
      <c r="AF8" s="320"/>
      <c r="AG8" s="321"/>
      <c r="AH8" s="322">
        <v>-0.77281044862980153</v>
      </c>
      <c r="AI8" s="315"/>
      <c r="AJ8" s="317">
        <v>-0.77321822022994513</v>
      </c>
      <c r="AK8" s="428">
        <v>3</v>
      </c>
      <c r="AL8" s="312">
        <v>15</v>
      </c>
      <c r="AM8" s="315">
        <v>-0.77281044862980153</v>
      </c>
      <c r="AN8" s="317">
        <v>-0.77321822022994513</v>
      </c>
      <c r="AO8" s="805">
        <f t="shared" si="7"/>
        <v>0</v>
      </c>
      <c r="AP8" s="805">
        <f t="shared" si="8"/>
        <v>0</v>
      </c>
      <c r="AQ8" s="805">
        <f t="shared" si="9"/>
        <v>0</v>
      </c>
      <c r="AR8" s="805">
        <f t="shared" si="10"/>
        <v>0</v>
      </c>
      <c r="AS8" s="805">
        <f t="shared" si="11"/>
        <v>0</v>
      </c>
      <c r="AT8" s="805">
        <f t="shared" si="12"/>
        <v>0</v>
      </c>
      <c r="AU8" s="805">
        <f t="shared" si="13"/>
        <v>0</v>
      </c>
      <c r="AV8" s="805">
        <f t="shared" si="14"/>
        <v>0</v>
      </c>
      <c r="AW8" s="805">
        <f t="shared" si="15"/>
        <v>0</v>
      </c>
      <c r="AX8" s="805">
        <f t="shared" si="16"/>
        <v>0</v>
      </c>
      <c r="AY8" s="805">
        <f t="shared" si="17"/>
        <v>0</v>
      </c>
      <c r="AZ8" s="805">
        <f t="shared" si="18"/>
        <v>0</v>
      </c>
      <c r="BA8" s="805">
        <f t="shared" si="19"/>
        <v>0</v>
      </c>
      <c r="BB8" s="805">
        <f t="shared" si="20"/>
        <v>0</v>
      </c>
      <c r="BC8" s="805">
        <f t="shared" si="21"/>
        <v>0</v>
      </c>
      <c r="BD8" s="805">
        <f t="shared" si="22"/>
        <v>0</v>
      </c>
    </row>
    <row r="9" spans="1:56" s="100" customFormat="1" ht="10.5" customHeight="1">
      <c r="A9" s="211" t="s">
        <v>8</v>
      </c>
      <c r="B9" s="491" t="s">
        <v>8</v>
      </c>
      <c r="C9" s="429">
        <v>277</v>
      </c>
      <c r="D9" s="770">
        <v>235</v>
      </c>
      <c r="E9" s="770">
        <v>230</v>
      </c>
      <c r="F9" s="770">
        <v>247</v>
      </c>
      <c r="G9" s="770">
        <v>255</v>
      </c>
      <c r="H9" s="558"/>
      <c r="I9" s="558"/>
      <c r="J9" s="558"/>
      <c r="K9" s="324">
        <v>0.17952012352822044</v>
      </c>
      <c r="L9" s="325">
        <v>8.5126177949940596E-2</v>
      </c>
      <c r="M9" s="1068">
        <v>0.18623413699983415</v>
      </c>
      <c r="N9" s="492">
        <v>0.11602485072316004</v>
      </c>
      <c r="O9" s="475">
        <v>277</v>
      </c>
      <c r="P9" s="558">
        <v>255</v>
      </c>
      <c r="Q9" s="432">
        <v>8.5126177949940596E-2</v>
      </c>
      <c r="R9" s="492">
        <v>0.11602485072316004</v>
      </c>
      <c r="T9" s="822">
        <f t="shared" si="4"/>
        <v>-7.9671927290128619E-4</v>
      </c>
      <c r="U9" s="822">
        <f t="shared" si="23"/>
        <v>1.1483318539809717E-3</v>
      </c>
      <c r="V9" s="822">
        <f t="shared" si="2"/>
        <v>1.1483318539809717E-3</v>
      </c>
      <c r="W9" s="822">
        <f t="shared" si="5"/>
        <v>0</v>
      </c>
      <c r="X9" s="822">
        <f t="shared" si="6"/>
        <v>0</v>
      </c>
      <c r="Y9" s="429">
        <v>277</v>
      </c>
      <c r="Z9" s="323">
        <v>235</v>
      </c>
      <c r="AA9" s="323">
        <v>230</v>
      </c>
      <c r="AB9" s="323">
        <v>247</v>
      </c>
      <c r="AC9" s="323">
        <v>255</v>
      </c>
      <c r="AD9" s="323"/>
      <c r="AE9" s="323"/>
      <c r="AF9" s="323"/>
      <c r="AG9" s="324">
        <v>0.17952012352822044</v>
      </c>
      <c r="AH9" s="325">
        <v>8.5126177949940596E-2</v>
      </c>
      <c r="AI9" s="326">
        <v>0.18623413699983415</v>
      </c>
      <c r="AJ9" s="327">
        <v>0.11602485072316004</v>
      </c>
      <c r="AK9" s="429">
        <v>277</v>
      </c>
      <c r="AL9" s="323">
        <v>255</v>
      </c>
      <c r="AM9" s="326">
        <v>8.5126177949940596E-2</v>
      </c>
      <c r="AN9" s="327">
        <v>0.11602485072316004</v>
      </c>
      <c r="AO9" s="805">
        <f t="shared" si="7"/>
        <v>0</v>
      </c>
      <c r="AP9" s="805">
        <f t="shared" si="8"/>
        <v>0</v>
      </c>
      <c r="AQ9" s="805">
        <f t="shared" si="9"/>
        <v>0</v>
      </c>
      <c r="AR9" s="805">
        <f t="shared" si="10"/>
        <v>0</v>
      </c>
      <c r="AS9" s="805">
        <f t="shared" si="11"/>
        <v>0</v>
      </c>
      <c r="AT9" s="805">
        <f t="shared" si="12"/>
        <v>0</v>
      </c>
      <c r="AU9" s="805">
        <f t="shared" si="13"/>
        <v>0</v>
      </c>
      <c r="AV9" s="805">
        <f t="shared" si="14"/>
        <v>0</v>
      </c>
      <c r="AW9" s="805">
        <f t="shared" si="15"/>
        <v>0</v>
      </c>
      <c r="AX9" s="805">
        <f t="shared" si="16"/>
        <v>0</v>
      </c>
      <c r="AY9" s="805">
        <f t="shared" si="17"/>
        <v>0</v>
      </c>
      <c r="AZ9" s="805">
        <f t="shared" si="18"/>
        <v>0</v>
      </c>
      <c r="BA9" s="805">
        <f t="shared" si="19"/>
        <v>0</v>
      </c>
      <c r="BB9" s="805">
        <f t="shared" si="20"/>
        <v>0</v>
      </c>
      <c r="BC9" s="805">
        <f t="shared" si="21"/>
        <v>0</v>
      </c>
      <c r="BD9" s="805">
        <f t="shared" si="22"/>
        <v>0</v>
      </c>
    </row>
    <row r="10" spans="1:56" s="100" customFormat="1" ht="10.5" customHeight="1">
      <c r="A10" s="210" t="s">
        <v>3</v>
      </c>
      <c r="B10" s="481" t="s">
        <v>3</v>
      </c>
      <c r="C10" s="318">
        <v>-24</v>
      </c>
      <c r="D10" s="374">
        <v>-23</v>
      </c>
      <c r="E10" s="376">
        <v>-24</v>
      </c>
      <c r="F10" s="720">
        <v>-24</v>
      </c>
      <c r="G10" s="720">
        <v>-26</v>
      </c>
      <c r="H10" s="554"/>
      <c r="I10" s="554"/>
      <c r="J10" s="554"/>
      <c r="K10" s="321">
        <v>1.8622221150649043E-2</v>
      </c>
      <c r="L10" s="322">
        <v>-6.9526751682875143E-2</v>
      </c>
      <c r="M10" s="471">
        <v>2.5732205399305652E-2</v>
      </c>
      <c r="N10" s="472">
        <v>-3.698989374941597E-2</v>
      </c>
      <c r="O10" s="473">
        <v>-24</v>
      </c>
      <c r="P10" s="552">
        <v>-26</v>
      </c>
      <c r="Q10" s="379">
        <v>-6.9526751682875143E-2</v>
      </c>
      <c r="R10" s="472">
        <v>-3.698989374941597E-2</v>
      </c>
      <c r="T10" s="822">
        <f t="shared" si="4"/>
        <v>2.4856039718916173E-2</v>
      </c>
      <c r="U10" s="822">
        <f t="shared" si="23"/>
        <v>-7.3963252402017843E-3</v>
      </c>
      <c r="V10" s="822">
        <f t="shared" si="2"/>
        <v>-7.3963252402017843E-3</v>
      </c>
      <c r="W10" s="822">
        <f t="shared" si="5"/>
        <v>0</v>
      </c>
      <c r="X10" s="822">
        <f t="shared" si="6"/>
        <v>0</v>
      </c>
      <c r="Y10" s="318">
        <v>-24</v>
      </c>
      <c r="Z10" s="319">
        <v>-23</v>
      </c>
      <c r="AA10" s="320">
        <v>-24</v>
      </c>
      <c r="AB10" s="314">
        <v>-24</v>
      </c>
      <c r="AC10" s="314">
        <v>-26</v>
      </c>
      <c r="AD10" s="314"/>
      <c r="AE10" s="320"/>
      <c r="AF10" s="320"/>
      <c r="AG10" s="321">
        <v>1.8622221150649043E-2</v>
      </c>
      <c r="AH10" s="322">
        <v>-6.9526751682875143E-2</v>
      </c>
      <c r="AI10" s="315">
        <v>2.5732205399305652E-2</v>
      </c>
      <c r="AJ10" s="317">
        <v>-3.698989374941597E-2</v>
      </c>
      <c r="AK10" s="428">
        <v>-24</v>
      </c>
      <c r="AL10" s="312">
        <v>-26</v>
      </c>
      <c r="AM10" s="315">
        <v>-6.9526751682875143E-2</v>
      </c>
      <c r="AN10" s="317">
        <v>-3.698989374941597E-2</v>
      </c>
      <c r="AO10" s="805">
        <f t="shared" si="7"/>
        <v>0</v>
      </c>
      <c r="AP10" s="805">
        <f t="shared" si="8"/>
        <v>0</v>
      </c>
      <c r="AQ10" s="805">
        <f t="shared" si="9"/>
        <v>0</v>
      </c>
      <c r="AR10" s="805">
        <f t="shared" si="10"/>
        <v>0</v>
      </c>
      <c r="AS10" s="805">
        <f t="shared" si="11"/>
        <v>0</v>
      </c>
      <c r="AT10" s="805">
        <f t="shared" si="12"/>
        <v>0</v>
      </c>
      <c r="AU10" s="805">
        <f t="shared" si="13"/>
        <v>0</v>
      </c>
      <c r="AV10" s="805">
        <f t="shared" si="14"/>
        <v>0</v>
      </c>
      <c r="AW10" s="805">
        <f t="shared" si="15"/>
        <v>0</v>
      </c>
      <c r="AX10" s="805">
        <f t="shared" si="16"/>
        <v>0</v>
      </c>
      <c r="AY10" s="805">
        <f t="shared" si="17"/>
        <v>0</v>
      </c>
      <c r="AZ10" s="805">
        <f t="shared" si="18"/>
        <v>0</v>
      </c>
      <c r="BA10" s="805">
        <f t="shared" si="19"/>
        <v>0</v>
      </c>
      <c r="BB10" s="805">
        <f t="shared" si="20"/>
        <v>0</v>
      </c>
      <c r="BC10" s="805">
        <f t="shared" si="21"/>
        <v>0</v>
      </c>
      <c r="BD10" s="805">
        <f t="shared" si="22"/>
        <v>0</v>
      </c>
    </row>
    <row r="11" spans="1:56" s="100" customFormat="1" ht="10.5" customHeight="1">
      <c r="A11" s="210" t="s">
        <v>84</v>
      </c>
      <c r="B11" s="481" t="s">
        <v>88</v>
      </c>
      <c r="C11" s="318">
        <v>-101</v>
      </c>
      <c r="D11" s="374">
        <v>-97</v>
      </c>
      <c r="E11" s="376">
        <v>-102</v>
      </c>
      <c r="F11" s="720">
        <v>-105</v>
      </c>
      <c r="G11" s="720">
        <v>-105</v>
      </c>
      <c r="H11" s="554"/>
      <c r="I11" s="554"/>
      <c r="J11" s="554"/>
      <c r="K11" s="321">
        <v>4.3817713122758173E-2</v>
      </c>
      <c r="L11" s="322">
        <v>-3.9855683513121964E-2</v>
      </c>
      <c r="M11" s="471">
        <v>4.9228998310814287E-2</v>
      </c>
      <c r="N11" s="472">
        <v>-1.1308219999031532E-2</v>
      </c>
      <c r="O11" s="473">
        <v>-101</v>
      </c>
      <c r="P11" s="552">
        <v>-105</v>
      </c>
      <c r="Q11" s="379">
        <v>-3.9855683513121964E-2</v>
      </c>
      <c r="R11" s="472">
        <v>-1.1308219999031532E-2</v>
      </c>
      <c r="T11" s="822">
        <f t="shared" si="4"/>
        <v>-2.580599720696318E-3</v>
      </c>
      <c r="U11" s="822">
        <f t="shared" si="23"/>
        <v>1.7604454178838658E-3</v>
      </c>
      <c r="V11" s="822">
        <f t="shared" si="2"/>
        <v>1.7604454178838658E-3</v>
      </c>
      <c r="W11" s="822">
        <f t="shared" si="5"/>
        <v>0</v>
      </c>
      <c r="X11" s="822">
        <f t="shared" si="6"/>
        <v>0</v>
      </c>
      <c r="Y11" s="318">
        <v>-101</v>
      </c>
      <c r="Z11" s="319">
        <v>-97</v>
      </c>
      <c r="AA11" s="320">
        <v>-102</v>
      </c>
      <c r="AB11" s="314">
        <v>-105</v>
      </c>
      <c r="AC11" s="314">
        <v>-105</v>
      </c>
      <c r="AD11" s="314"/>
      <c r="AE11" s="320"/>
      <c r="AF11" s="320"/>
      <c r="AG11" s="321">
        <v>4.3817713122758173E-2</v>
      </c>
      <c r="AH11" s="322">
        <v>-3.9855683513121964E-2</v>
      </c>
      <c r="AI11" s="315">
        <v>4.9228998310814287E-2</v>
      </c>
      <c r="AJ11" s="317">
        <v>-1.1308219999031532E-2</v>
      </c>
      <c r="AK11" s="428">
        <v>-101</v>
      </c>
      <c r="AL11" s="312">
        <v>-105</v>
      </c>
      <c r="AM11" s="315">
        <v>-3.9855683513121964E-2</v>
      </c>
      <c r="AN11" s="317">
        <v>-1.1308219999031532E-2</v>
      </c>
      <c r="AO11" s="805">
        <f t="shared" si="7"/>
        <v>0</v>
      </c>
      <c r="AP11" s="805">
        <f t="shared" si="8"/>
        <v>0</v>
      </c>
      <c r="AQ11" s="805">
        <f t="shared" si="9"/>
        <v>0</v>
      </c>
      <c r="AR11" s="805">
        <f t="shared" si="10"/>
        <v>0</v>
      </c>
      <c r="AS11" s="805">
        <f t="shared" si="11"/>
        <v>0</v>
      </c>
      <c r="AT11" s="805">
        <f t="shared" si="12"/>
        <v>0</v>
      </c>
      <c r="AU11" s="805">
        <f t="shared" si="13"/>
        <v>0</v>
      </c>
      <c r="AV11" s="805">
        <f t="shared" si="14"/>
        <v>0</v>
      </c>
      <c r="AW11" s="805">
        <f t="shared" si="15"/>
        <v>0</v>
      </c>
      <c r="AX11" s="805">
        <f t="shared" si="16"/>
        <v>0</v>
      </c>
      <c r="AY11" s="805">
        <f t="shared" si="17"/>
        <v>0</v>
      </c>
      <c r="AZ11" s="805">
        <f t="shared" si="18"/>
        <v>0</v>
      </c>
      <c r="BA11" s="805">
        <f t="shared" si="19"/>
        <v>0</v>
      </c>
      <c r="BB11" s="805">
        <f t="shared" si="20"/>
        <v>0</v>
      </c>
      <c r="BC11" s="805">
        <f t="shared" si="21"/>
        <v>0</v>
      </c>
      <c r="BD11" s="805">
        <f t="shared" si="22"/>
        <v>0</v>
      </c>
    </row>
    <row r="12" spans="1:56" s="100" customFormat="1" ht="10.5" customHeight="1">
      <c r="A12" s="211" t="s">
        <v>24</v>
      </c>
      <c r="B12" s="491" t="s">
        <v>24</v>
      </c>
      <c r="C12" s="329">
        <v>-126</v>
      </c>
      <c r="D12" s="769">
        <v>-121</v>
      </c>
      <c r="E12" s="741">
        <v>-127</v>
      </c>
      <c r="F12" s="770">
        <v>-129</v>
      </c>
      <c r="G12" s="770">
        <v>-132</v>
      </c>
      <c r="H12" s="557"/>
      <c r="I12" s="557"/>
      <c r="J12" s="557"/>
      <c r="K12" s="324">
        <v>3.8865750029856594E-2</v>
      </c>
      <c r="L12" s="325">
        <v>-4.5273748587337348E-2</v>
      </c>
      <c r="M12" s="1068">
        <v>4.4600762846468189E-2</v>
      </c>
      <c r="N12" s="492">
        <v>-1.5993048947441135E-2</v>
      </c>
      <c r="O12" s="476">
        <v>-126</v>
      </c>
      <c r="P12" s="1069">
        <v>-132</v>
      </c>
      <c r="Q12" s="432">
        <v>-4.5273748587337348E-2</v>
      </c>
      <c r="R12" s="492">
        <v>-1.5993048947441135E-2</v>
      </c>
      <c r="T12" s="822">
        <f t="shared" si="4"/>
        <v>2.4565640197301841E-3</v>
      </c>
      <c r="U12" s="822">
        <f t="shared" si="23"/>
        <v>-1.8079686720810784E-4</v>
      </c>
      <c r="V12" s="822">
        <f t="shared" si="2"/>
        <v>-1.8079686720810784E-4</v>
      </c>
      <c r="W12" s="822">
        <f t="shared" si="5"/>
        <v>0</v>
      </c>
      <c r="X12" s="822">
        <f t="shared" si="6"/>
        <v>0</v>
      </c>
      <c r="Y12" s="329">
        <v>-126</v>
      </c>
      <c r="Z12" s="330">
        <v>-121</v>
      </c>
      <c r="AA12" s="331">
        <v>-127</v>
      </c>
      <c r="AB12" s="323">
        <v>-129</v>
      </c>
      <c r="AC12" s="323">
        <v>-132</v>
      </c>
      <c r="AD12" s="323"/>
      <c r="AE12" s="331"/>
      <c r="AF12" s="331"/>
      <c r="AG12" s="324">
        <v>3.8865750029856594E-2</v>
      </c>
      <c r="AH12" s="325">
        <v>-4.5273748587337348E-2</v>
      </c>
      <c r="AI12" s="326">
        <v>4.4600762846468189E-2</v>
      </c>
      <c r="AJ12" s="327">
        <v>-1.5993048947441135E-2</v>
      </c>
      <c r="AK12" s="743">
        <v>-126</v>
      </c>
      <c r="AL12" s="744">
        <v>-132</v>
      </c>
      <c r="AM12" s="326">
        <v>-4.5273748587337348E-2</v>
      </c>
      <c r="AN12" s="327">
        <v>-1.5993048947441135E-2</v>
      </c>
      <c r="AO12" s="805">
        <f t="shared" si="7"/>
        <v>0</v>
      </c>
      <c r="AP12" s="805">
        <f t="shared" si="8"/>
        <v>0</v>
      </c>
      <c r="AQ12" s="805">
        <f t="shared" si="9"/>
        <v>0</v>
      </c>
      <c r="AR12" s="805">
        <f t="shared" si="10"/>
        <v>0</v>
      </c>
      <c r="AS12" s="805">
        <f t="shared" si="11"/>
        <v>0</v>
      </c>
      <c r="AT12" s="805">
        <f t="shared" si="12"/>
        <v>0</v>
      </c>
      <c r="AU12" s="805">
        <f t="shared" si="13"/>
        <v>0</v>
      </c>
      <c r="AV12" s="805">
        <f t="shared" si="14"/>
        <v>0</v>
      </c>
      <c r="AW12" s="805">
        <f t="shared" si="15"/>
        <v>0</v>
      </c>
      <c r="AX12" s="805">
        <f t="shared" si="16"/>
        <v>0</v>
      </c>
      <c r="AY12" s="805">
        <f t="shared" si="17"/>
        <v>0</v>
      </c>
      <c r="AZ12" s="805">
        <f t="shared" si="18"/>
        <v>0</v>
      </c>
      <c r="BA12" s="805">
        <f t="shared" si="19"/>
        <v>0</v>
      </c>
      <c r="BB12" s="805">
        <f t="shared" si="20"/>
        <v>0</v>
      </c>
      <c r="BC12" s="805">
        <f t="shared" si="21"/>
        <v>0</v>
      </c>
      <c r="BD12" s="805">
        <f t="shared" si="22"/>
        <v>0</v>
      </c>
    </row>
    <row r="13" spans="1:56" s="100" customFormat="1" ht="10.5" customHeight="1">
      <c r="A13" s="211" t="s">
        <v>13</v>
      </c>
      <c r="B13" s="491" t="s">
        <v>13</v>
      </c>
      <c r="C13" s="329">
        <v>151</v>
      </c>
      <c r="D13" s="769">
        <v>114</v>
      </c>
      <c r="E13" s="741">
        <v>103</v>
      </c>
      <c r="F13" s="741">
        <v>118</v>
      </c>
      <c r="G13" s="741">
        <v>123</v>
      </c>
      <c r="H13" s="557"/>
      <c r="I13" s="557"/>
      <c r="J13" s="557"/>
      <c r="K13" s="324">
        <v>0.32879878264090157</v>
      </c>
      <c r="L13" s="325">
        <v>0.22382129807531403</v>
      </c>
      <c r="M13" s="1068">
        <v>0.33701300872076723</v>
      </c>
      <c r="N13" s="492">
        <v>0.25620436265637325</v>
      </c>
      <c r="O13" s="476">
        <v>151</v>
      </c>
      <c r="P13" s="1069">
        <v>123</v>
      </c>
      <c r="Q13" s="432">
        <v>0.22382129807531403</v>
      </c>
      <c r="R13" s="492">
        <v>0.25620436265637325</v>
      </c>
      <c r="T13" s="822">
        <f t="shared" si="4"/>
        <v>-4.2373791321296261E-3</v>
      </c>
      <c r="U13" s="822">
        <f t="shared" si="23"/>
        <v>3.8209783474501824E-3</v>
      </c>
      <c r="V13" s="822">
        <f t="shared" si="2"/>
        <v>3.8209783474501824E-3</v>
      </c>
      <c r="W13" s="822">
        <f t="shared" si="5"/>
        <v>0</v>
      </c>
      <c r="X13" s="822">
        <f t="shared" si="6"/>
        <v>0</v>
      </c>
      <c r="Y13" s="329">
        <v>151</v>
      </c>
      <c r="Z13" s="330">
        <v>114</v>
      </c>
      <c r="AA13" s="331">
        <v>103</v>
      </c>
      <c r="AB13" s="331">
        <v>118</v>
      </c>
      <c r="AC13" s="331">
        <v>123</v>
      </c>
      <c r="AD13" s="331"/>
      <c r="AE13" s="331"/>
      <c r="AF13" s="331"/>
      <c r="AG13" s="324">
        <v>0.32879878264090157</v>
      </c>
      <c r="AH13" s="325">
        <v>0.22382129807531403</v>
      </c>
      <c r="AI13" s="326">
        <v>0.33701300872076723</v>
      </c>
      <c r="AJ13" s="327">
        <v>0.25620436265637325</v>
      </c>
      <c r="AK13" s="743">
        <v>151</v>
      </c>
      <c r="AL13" s="744">
        <v>123</v>
      </c>
      <c r="AM13" s="326">
        <v>0.22382129807531403</v>
      </c>
      <c r="AN13" s="327">
        <v>0.25620436265637325</v>
      </c>
      <c r="AO13" s="805">
        <f t="shared" si="7"/>
        <v>0</v>
      </c>
      <c r="AP13" s="805">
        <f t="shared" si="8"/>
        <v>0</v>
      </c>
      <c r="AQ13" s="805">
        <f t="shared" si="9"/>
        <v>0</v>
      </c>
      <c r="AR13" s="805">
        <f t="shared" si="10"/>
        <v>0</v>
      </c>
      <c r="AS13" s="805">
        <f t="shared" si="11"/>
        <v>0</v>
      </c>
      <c r="AT13" s="805">
        <f t="shared" si="12"/>
        <v>0</v>
      </c>
      <c r="AU13" s="805">
        <f t="shared" si="13"/>
        <v>0</v>
      </c>
      <c r="AV13" s="805">
        <f t="shared" si="14"/>
        <v>0</v>
      </c>
      <c r="AW13" s="805">
        <f t="shared" si="15"/>
        <v>0</v>
      </c>
      <c r="AX13" s="805">
        <f t="shared" si="16"/>
        <v>0</v>
      </c>
      <c r="AY13" s="805">
        <f t="shared" si="17"/>
        <v>0</v>
      </c>
      <c r="AZ13" s="805">
        <f t="shared" si="18"/>
        <v>0</v>
      </c>
      <c r="BA13" s="805">
        <f t="shared" si="19"/>
        <v>0</v>
      </c>
      <c r="BB13" s="805">
        <f t="shared" si="20"/>
        <v>0</v>
      </c>
      <c r="BC13" s="805">
        <f t="shared" si="21"/>
        <v>0</v>
      </c>
      <c r="BD13" s="805">
        <f t="shared" si="22"/>
        <v>0</v>
      </c>
    </row>
    <row r="14" spans="1:56" s="100" customFormat="1" ht="10.5" customHeight="1">
      <c r="A14" s="210" t="s">
        <v>23</v>
      </c>
      <c r="B14" s="481" t="s">
        <v>23</v>
      </c>
      <c r="C14" s="318">
        <v>28</v>
      </c>
      <c r="D14" s="374">
        <v>-27</v>
      </c>
      <c r="E14" s="376">
        <v>-23</v>
      </c>
      <c r="F14" s="369">
        <v>-14</v>
      </c>
      <c r="G14" s="369">
        <v>-25</v>
      </c>
      <c r="H14" s="554"/>
      <c r="I14" s="554"/>
      <c r="J14" s="554"/>
      <c r="K14" s="321"/>
      <c r="L14" s="322"/>
      <c r="M14" s="707"/>
      <c r="N14" s="472"/>
      <c r="O14" s="473">
        <v>28</v>
      </c>
      <c r="P14" s="552">
        <v>-25</v>
      </c>
      <c r="Q14" s="379"/>
      <c r="R14" s="472"/>
      <c r="T14" s="822">
        <f t="shared" si="4"/>
        <v>-2.0370370370370372</v>
      </c>
      <c r="U14" s="822">
        <f t="shared" si="23"/>
        <v>-2.12</v>
      </c>
      <c r="V14" s="822">
        <f t="shared" si="2"/>
        <v>-2.12</v>
      </c>
      <c r="W14" s="822">
        <f t="shared" si="5"/>
        <v>0</v>
      </c>
      <c r="X14" s="822">
        <f t="shared" si="6"/>
        <v>0</v>
      </c>
      <c r="Y14" s="318">
        <v>28</v>
      </c>
      <c r="Z14" s="319">
        <v>-27</v>
      </c>
      <c r="AA14" s="320">
        <v>-23</v>
      </c>
      <c r="AB14" s="313">
        <v>-14</v>
      </c>
      <c r="AC14" s="313">
        <v>-25</v>
      </c>
      <c r="AD14" s="313"/>
      <c r="AE14" s="320"/>
      <c r="AF14" s="320"/>
      <c r="AG14" s="321"/>
      <c r="AH14" s="322"/>
      <c r="AI14" s="332"/>
      <c r="AJ14" s="317"/>
      <c r="AK14" s="428">
        <v>28</v>
      </c>
      <c r="AL14" s="312">
        <v>-25</v>
      </c>
      <c r="AM14" s="315"/>
      <c r="AN14" s="317"/>
      <c r="AO14" s="805">
        <f t="shared" si="7"/>
        <v>0</v>
      </c>
      <c r="AP14" s="805">
        <f t="shared" si="8"/>
        <v>0</v>
      </c>
      <c r="AQ14" s="805">
        <f t="shared" si="9"/>
        <v>0</v>
      </c>
      <c r="AR14" s="805">
        <f t="shared" si="10"/>
        <v>0</v>
      </c>
      <c r="AS14" s="805">
        <f t="shared" si="11"/>
        <v>0</v>
      </c>
      <c r="AT14" s="805">
        <f t="shared" si="12"/>
        <v>0</v>
      </c>
      <c r="AU14" s="805">
        <f t="shared" si="13"/>
        <v>0</v>
      </c>
      <c r="AV14" s="805">
        <f t="shared" si="14"/>
        <v>0</v>
      </c>
      <c r="AW14" s="805">
        <f t="shared" si="15"/>
        <v>0</v>
      </c>
      <c r="AX14" s="805">
        <f t="shared" si="16"/>
        <v>0</v>
      </c>
      <c r="AY14" s="805">
        <f t="shared" si="17"/>
        <v>0</v>
      </c>
      <c r="AZ14" s="805">
        <f t="shared" si="18"/>
        <v>0</v>
      </c>
      <c r="BA14" s="805">
        <f t="shared" si="19"/>
        <v>0</v>
      </c>
      <c r="BB14" s="805">
        <f t="shared" si="20"/>
        <v>0</v>
      </c>
      <c r="BC14" s="805">
        <f t="shared" si="21"/>
        <v>0</v>
      </c>
      <c r="BD14" s="805">
        <f t="shared" si="22"/>
        <v>0</v>
      </c>
    </row>
    <row r="15" spans="1:56" s="100" customFormat="1" ht="10.5" hidden="1" customHeight="1" outlineLevel="1">
      <c r="A15" s="210" t="s">
        <v>126</v>
      </c>
      <c r="B15" s="481" t="s">
        <v>126</v>
      </c>
      <c r="C15" s="318" t="e">
        <v>#N/A</v>
      </c>
      <c r="D15" s="374" t="e">
        <v>#N/A</v>
      </c>
      <c r="E15" s="376" t="e">
        <v>#N/A</v>
      </c>
      <c r="F15" s="369" t="e">
        <v>#N/A</v>
      </c>
      <c r="G15" s="369" t="e">
        <v>#N/A</v>
      </c>
      <c r="H15" s="554"/>
      <c r="I15" s="554"/>
      <c r="J15" s="554"/>
      <c r="K15" s="321" t="e">
        <v>#N/A</v>
      </c>
      <c r="L15" s="322" t="e">
        <v>#N/A</v>
      </c>
      <c r="M15" s="707" t="e">
        <v>#N/A</v>
      </c>
      <c r="N15" s="472" t="e">
        <v>#N/A</v>
      </c>
      <c r="O15" s="473" t="e">
        <v>#N/A</v>
      </c>
      <c r="P15" s="552" t="e">
        <v>#N/A</v>
      </c>
      <c r="Q15" s="379" t="e">
        <v>#N/A</v>
      </c>
      <c r="R15" s="472" t="e">
        <v>#N/A</v>
      </c>
      <c r="T15" s="822" t="e">
        <f t="shared" si="4"/>
        <v>#N/A</v>
      </c>
      <c r="U15" s="822" t="e">
        <f t="shared" si="23"/>
        <v>#N/A</v>
      </c>
      <c r="V15" s="822" t="e">
        <f t="shared" si="2"/>
        <v>#N/A</v>
      </c>
      <c r="W15" s="822" t="e">
        <f t="shared" si="5"/>
        <v>#N/A</v>
      </c>
      <c r="X15" s="822" t="e">
        <f t="shared" si="6"/>
        <v>#N/A</v>
      </c>
      <c r="Y15" s="318" t="e">
        <v>#N/A</v>
      </c>
      <c r="Z15" s="319" t="e">
        <v>#N/A</v>
      </c>
      <c r="AA15" s="320" t="e">
        <v>#N/A</v>
      </c>
      <c r="AB15" s="313" t="e">
        <v>#N/A</v>
      </c>
      <c r="AC15" s="313" t="e">
        <v>#N/A</v>
      </c>
      <c r="AD15" s="313"/>
      <c r="AE15" s="320"/>
      <c r="AF15" s="320"/>
      <c r="AG15" s="321" t="e">
        <v>#N/A</v>
      </c>
      <c r="AH15" s="322" t="e">
        <v>#N/A</v>
      </c>
      <c r="AI15" s="332" t="e">
        <v>#N/A</v>
      </c>
      <c r="AJ15" s="317" t="e">
        <v>#N/A</v>
      </c>
      <c r="AK15" s="428" t="e">
        <v>#N/A</v>
      </c>
      <c r="AL15" s="312" t="e">
        <v>#N/A</v>
      </c>
      <c r="AM15" s="315" t="e">
        <v>#N/A</v>
      </c>
      <c r="AN15" s="317" t="e">
        <v>#N/A</v>
      </c>
      <c r="AO15" s="805" t="e">
        <f t="shared" si="7"/>
        <v>#N/A</v>
      </c>
      <c r="AP15" s="805" t="e">
        <f t="shared" si="8"/>
        <v>#N/A</v>
      </c>
      <c r="AQ15" s="805" t="e">
        <f t="shared" si="9"/>
        <v>#N/A</v>
      </c>
      <c r="AR15" s="805" t="e">
        <f t="shared" si="10"/>
        <v>#N/A</v>
      </c>
      <c r="AS15" s="805" t="e">
        <f t="shared" si="11"/>
        <v>#N/A</v>
      </c>
      <c r="AT15" s="805">
        <f t="shared" si="12"/>
        <v>0</v>
      </c>
      <c r="AU15" s="805">
        <f t="shared" si="13"/>
        <v>0</v>
      </c>
      <c r="AV15" s="805">
        <f t="shared" si="14"/>
        <v>0</v>
      </c>
      <c r="AW15" s="805" t="e">
        <f t="shared" si="15"/>
        <v>#N/A</v>
      </c>
      <c r="AX15" s="805" t="e">
        <f t="shared" si="16"/>
        <v>#N/A</v>
      </c>
      <c r="AY15" s="805" t="e">
        <f t="shared" si="17"/>
        <v>#N/A</v>
      </c>
      <c r="AZ15" s="805" t="e">
        <f t="shared" si="18"/>
        <v>#N/A</v>
      </c>
      <c r="BA15" s="805" t="e">
        <f t="shared" si="19"/>
        <v>#N/A</v>
      </c>
      <c r="BB15" s="805" t="e">
        <f t="shared" si="20"/>
        <v>#N/A</v>
      </c>
      <c r="BC15" s="805" t="e">
        <f t="shared" si="21"/>
        <v>#N/A</v>
      </c>
      <c r="BD15" s="805" t="e">
        <f t="shared" si="22"/>
        <v>#N/A</v>
      </c>
    </row>
    <row r="16" spans="1:56" s="100" customFormat="1" ht="10.5" customHeight="1" collapsed="1">
      <c r="A16" s="211" t="s">
        <v>4</v>
      </c>
      <c r="B16" s="498" t="s">
        <v>4</v>
      </c>
      <c r="C16" s="333">
        <v>179</v>
      </c>
      <c r="D16" s="771">
        <v>87</v>
      </c>
      <c r="E16" s="772">
        <v>80</v>
      </c>
      <c r="F16" s="773">
        <v>104</v>
      </c>
      <c r="G16" s="773">
        <v>98</v>
      </c>
      <c r="H16" s="561"/>
      <c r="I16" s="561"/>
      <c r="J16" s="561"/>
      <c r="K16" s="336">
        <v>1.0515546633195911</v>
      </c>
      <c r="L16" s="739">
        <v>0.82211670180094787</v>
      </c>
      <c r="M16" s="1070">
        <v>1.0650736505956755</v>
      </c>
      <c r="N16" s="584">
        <v>0.86512495323661609</v>
      </c>
      <c r="O16" s="499">
        <v>179</v>
      </c>
      <c r="P16" s="1071">
        <v>98</v>
      </c>
      <c r="Q16" s="434">
        <v>0.82211670180094787</v>
      </c>
      <c r="R16" s="503">
        <v>0.86512495323661609</v>
      </c>
      <c r="T16" s="822">
        <f t="shared" si="4"/>
        <v>5.9166010482250009E-3</v>
      </c>
      <c r="U16" s="822">
        <f t="shared" si="23"/>
        <v>4.4139104439501198E-3</v>
      </c>
      <c r="V16" s="822">
        <f t="shared" si="2"/>
        <v>4.4139104439501198E-3</v>
      </c>
      <c r="W16" s="822">
        <f t="shared" si="5"/>
        <v>0</v>
      </c>
      <c r="X16" s="822">
        <f t="shared" si="6"/>
        <v>0</v>
      </c>
      <c r="Y16" s="333">
        <v>179</v>
      </c>
      <c r="Z16" s="334">
        <v>87</v>
      </c>
      <c r="AA16" s="302">
        <v>80</v>
      </c>
      <c r="AB16" s="335">
        <v>104</v>
      </c>
      <c r="AC16" s="335">
        <v>98</v>
      </c>
      <c r="AD16" s="335"/>
      <c r="AE16" s="302"/>
      <c r="AF16" s="302"/>
      <c r="AG16" s="336">
        <v>1.0515546633195911</v>
      </c>
      <c r="AH16" s="739">
        <v>0.82211670180094787</v>
      </c>
      <c r="AI16" s="337">
        <v>1.0650736505956755</v>
      </c>
      <c r="AJ16" s="338">
        <v>0.86512495323661609</v>
      </c>
      <c r="AK16" s="745">
        <v>179</v>
      </c>
      <c r="AL16" s="746">
        <v>98</v>
      </c>
      <c r="AM16" s="337">
        <v>0.82211670180094787</v>
      </c>
      <c r="AN16" s="357">
        <v>0.86512495323661609</v>
      </c>
      <c r="AO16" s="805">
        <f t="shared" si="7"/>
        <v>0</v>
      </c>
      <c r="AP16" s="805">
        <f t="shared" si="8"/>
        <v>0</v>
      </c>
      <c r="AQ16" s="805">
        <f t="shared" si="9"/>
        <v>0</v>
      </c>
      <c r="AR16" s="805">
        <f t="shared" si="10"/>
        <v>0</v>
      </c>
      <c r="AS16" s="805">
        <f t="shared" si="11"/>
        <v>0</v>
      </c>
      <c r="AT16" s="805">
        <f t="shared" si="12"/>
        <v>0</v>
      </c>
      <c r="AU16" s="805">
        <f t="shared" si="13"/>
        <v>0</v>
      </c>
      <c r="AV16" s="805">
        <f t="shared" si="14"/>
        <v>0</v>
      </c>
      <c r="AW16" s="805">
        <f t="shared" si="15"/>
        <v>0</v>
      </c>
      <c r="AX16" s="805">
        <f t="shared" si="16"/>
        <v>0</v>
      </c>
      <c r="AY16" s="805">
        <f t="shared" si="17"/>
        <v>0</v>
      </c>
      <c r="AZ16" s="805">
        <f t="shared" si="18"/>
        <v>0</v>
      </c>
      <c r="BA16" s="805">
        <f t="shared" si="19"/>
        <v>0</v>
      </c>
      <c r="BB16" s="805">
        <f t="shared" si="20"/>
        <v>0</v>
      </c>
      <c r="BC16" s="805">
        <f t="shared" si="21"/>
        <v>0</v>
      </c>
      <c r="BD16" s="805">
        <f t="shared" si="22"/>
        <v>0</v>
      </c>
    </row>
    <row r="17" spans="1:56" s="100" customFormat="1" ht="10.5" customHeight="1">
      <c r="A17" s="210" t="s">
        <v>9</v>
      </c>
      <c r="B17" s="481" t="s">
        <v>9</v>
      </c>
      <c r="C17" s="340">
        <v>45.5</v>
      </c>
      <c r="D17" s="720">
        <v>51.5</v>
      </c>
      <c r="E17" s="720">
        <v>55.2</v>
      </c>
      <c r="F17" s="720">
        <v>52.2</v>
      </c>
      <c r="G17" s="720">
        <v>51.8</v>
      </c>
      <c r="H17" s="536"/>
      <c r="I17" s="536"/>
      <c r="J17" s="536"/>
      <c r="K17" s="379">
        <v>0</v>
      </c>
      <c r="L17" s="380">
        <v>0</v>
      </c>
      <c r="M17" s="471">
        <v>0</v>
      </c>
      <c r="N17" s="472">
        <v>0</v>
      </c>
      <c r="O17" s="474">
        <v>45.5</v>
      </c>
      <c r="P17" s="537">
        <v>51.8</v>
      </c>
      <c r="Q17" s="379">
        <v>0</v>
      </c>
      <c r="R17" s="592">
        <v>0</v>
      </c>
      <c r="T17" s="822"/>
      <c r="U17" s="822"/>
      <c r="V17" s="822"/>
      <c r="W17" s="822"/>
      <c r="X17" s="206"/>
      <c r="Y17" s="340">
        <v>45.5</v>
      </c>
      <c r="Z17" s="314">
        <v>51.5</v>
      </c>
      <c r="AA17" s="314">
        <v>55.2</v>
      </c>
      <c r="AB17" s="314">
        <v>52.2</v>
      </c>
      <c r="AC17" s="314">
        <v>51.8</v>
      </c>
      <c r="AD17" s="314"/>
      <c r="AE17" s="314"/>
      <c r="AF17" s="314"/>
      <c r="AG17" s="315">
        <v>0</v>
      </c>
      <c r="AH17" s="317">
        <v>0</v>
      </c>
      <c r="AI17" s="315">
        <v>0</v>
      </c>
      <c r="AJ17" s="317">
        <v>0</v>
      </c>
      <c r="AK17" s="340">
        <v>45.5</v>
      </c>
      <c r="AL17" s="314">
        <v>51.8</v>
      </c>
      <c r="AM17" s="315">
        <v>0</v>
      </c>
      <c r="AN17" s="344">
        <v>0</v>
      </c>
      <c r="AO17" s="805">
        <f t="shared" si="7"/>
        <v>0</v>
      </c>
      <c r="AP17" s="805">
        <f t="shared" si="8"/>
        <v>0</v>
      </c>
      <c r="AQ17" s="805">
        <f t="shared" si="9"/>
        <v>0</v>
      </c>
      <c r="AR17" s="805">
        <f t="shared" si="10"/>
        <v>0</v>
      </c>
      <c r="AS17" s="805">
        <f t="shared" si="11"/>
        <v>0</v>
      </c>
      <c r="AT17" s="805">
        <f t="shared" si="12"/>
        <v>0</v>
      </c>
      <c r="AU17" s="805">
        <f t="shared" si="13"/>
        <v>0</v>
      </c>
      <c r="AV17" s="805">
        <f t="shared" si="14"/>
        <v>0</v>
      </c>
      <c r="AW17" s="805">
        <f t="shared" si="15"/>
        <v>0</v>
      </c>
      <c r="AX17" s="805">
        <f t="shared" si="16"/>
        <v>0</v>
      </c>
      <c r="AY17" s="805">
        <f t="shared" si="17"/>
        <v>0</v>
      </c>
      <c r="AZ17" s="805">
        <f t="shared" si="18"/>
        <v>0</v>
      </c>
      <c r="BA17" s="805">
        <f t="shared" si="19"/>
        <v>0</v>
      </c>
      <c r="BB17" s="805">
        <f t="shared" si="20"/>
        <v>0</v>
      </c>
      <c r="BC17" s="805">
        <f t="shared" si="21"/>
        <v>0</v>
      </c>
      <c r="BD17" s="805">
        <f t="shared" si="22"/>
        <v>0</v>
      </c>
    </row>
    <row r="18" spans="1:56" s="100" customFormat="1" ht="10.5" customHeight="1">
      <c r="A18" s="210" t="s">
        <v>5</v>
      </c>
      <c r="B18" s="481" t="s">
        <v>106</v>
      </c>
      <c r="C18" s="340">
        <v>14.987203733148908</v>
      </c>
      <c r="D18" s="720">
        <v>7.2028556569074471</v>
      </c>
      <c r="E18" s="720">
        <v>6.3011971302542875</v>
      </c>
      <c r="F18" s="720">
        <v>8.1076113108048187</v>
      </c>
      <c r="G18" s="720">
        <v>7.7618298474735727</v>
      </c>
      <c r="H18" s="536"/>
      <c r="I18" s="536"/>
      <c r="J18" s="536"/>
      <c r="K18" s="379">
        <v>0</v>
      </c>
      <c r="L18" s="380">
        <v>0</v>
      </c>
      <c r="M18" s="1072">
        <v>0</v>
      </c>
      <c r="N18" s="1073">
        <v>0</v>
      </c>
      <c r="O18" s="474">
        <v>15.105991382296411</v>
      </c>
      <c r="P18" s="371">
        <v>7.8208364273553519</v>
      </c>
      <c r="Q18" s="379">
        <v>0</v>
      </c>
      <c r="R18" s="592">
        <v>0</v>
      </c>
      <c r="T18" s="822"/>
      <c r="U18" s="822"/>
      <c r="V18" s="822"/>
      <c r="W18" s="822"/>
      <c r="X18" s="206"/>
      <c r="Y18" s="351"/>
      <c r="Z18" s="352"/>
      <c r="AA18" s="352"/>
      <c r="AB18" s="352"/>
      <c r="AC18" s="352"/>
      <c r="AD18" s="352"/>
      <c r="AE18" s="314"/>
      <c r="AF18" s="314"/>
      <c r="AG18" s="315"/>
      <c r="AH18" s="317"/>
      <c r="AI18" s="315"/>
      <c r="AJ18" s="317"/>
      <c r="AK18" s="351"/>
      <c r="AL18" s="352"/>
      <c r="AM18" s="315"/>
      <c r="AN18" s="344"/>
      <c r="AO18" s="805">
        <f t="shared" si="7"/>
        <v>14.987203733148908</v>
      </c>
      <c r="AP18" s="805">
        <f t="shared" si="8"/>
        <v>7.2028556569074471</v>
      </c>
      <c r="AQ18" s="805">
        <f t="shared" si="9"/>
        <v>6.3011971302542875</v>
      </c>
      <c r="AR18" s="805">
        <f t="shared" si="10"/>
        <v>8.1076113108048187</v>
      </c>
      <c r="AS18" s="805">
        <f t="shared" si="11"/>
        <v>7.7618298474735727</v>
      </c>
      <c r="AT18" s="805">
        <f t="shared" si="12"/>
        <v>0</v>
      </c>
      <c r="AU18" s="805">
        <f t="shared" si="13"/>
        <v>0</v>
      </c>
      <c r="AV18" s="805">
        <f t="shared" si="14"/>
        <v>0</v>
      </c>
      <c r="AW18" s="805">
        <f t="shared" si="15"/>
        <v>0</v>
      </c>
      <c r="AX18" s="805">
        <f t="shared" si="16"/>
        <v>0</v>
      </c>
      <c r="AY18" s="805">
        <f t="shared" si="17"/>
        <v>0</v>
      </c>
      <c r="AZ18" s="805">
        <f t="shared" si="18"/>
        <v>0</v>
      </c>
      <c r="BA18" s="805">
        <f t="shared" si="19"/>
        <v>15.105991382296411</v>
      </c>
      <c r="BB18" s="805">
        <f t="shared" si="20"/>
        <v>7.8208364273553519</v>
      </c>
      <c r="BC18" s="805">
        <f t="shared" si="21"/>
        <v>0</v>
      </c>
      <c r="BD18" s="805">
        <f t="shared" si="22"/>
        <v>0</v>
      </c>
    </row>
    <row r="19" spans="1:56" s="100" customFormat="1" ht="10.5" hidden="1" customHeight="1" outlineLevel="1">
      <c r="A19" s="210" t="s">
        <v>5</v>
      </c>
      <c r="B19" s="481" t="s">
        <v>5</v>
      </c>
      <c r="C19" s="340"/>
      <c r="D19" s="720"/>
      <c r="E19" s="720"/>
      <c r="F19" s="720"/>
      <c r="G19" s="720"/>
      <c r="H19" s="536"/>
      <c r="I19" s="536"/>
      <c r="J19" s="536"/>
      <c r="K19" s="379"/>
      <c r="L19" s="380"/>
      <c r="M19" s="1072"/>
      <c r="N19" s="1073"/>
      <c r="O19" s="474"/>
      <c r="P19" s="537"/>
      <c r="Q19" s="379"/>
      <c r="R19" s="592"/>
      <c r="T19" s="822"/>
      <c r="U19" s="822"/>
      <c r="V19" s="822"/>
      <c r="W19" s="822"/>
      <c r="X19" s="206"/>
      <c r="Y19" s="351"/>
      <c r="Z19" s="352"/>
      <c r="AA19" s="352"/>
      <c r="AB19" s="352"/>
      <c r="AC19" s="352"/>
      <c r="AD19" s="352"/>
      <c r="AE19" s="314"/>
      <c r="AF19" s="314"/>
      <c r="AG19" s="315"/>
      <c r="AH19" s="317"/>
      <c r="AI19" s="315"/>
      <c r="AJ19" s="317"/>
      <c r="AK19" s="351"/>
      <c r="AL19" s="352"/>
      <c r="AM19" s="315"/>
      <c r="AN19" s="344"/>
      <c r="AO19" s="805">
        <f t="shared" si="7"/>
        <v>0</v>
      </c>
      <c r="AP19" s="805">
        <f t="shared" si="8"/>
        <v>0</v>
      </c>
      <c r="AQ19" s="805">
        <f t="shared" si="9"/>
        <v>0</v>
      </c>
      <c r="AR19" s="805">
        <f t="shared" si="10"/>
        <v>0</v>
      </c>
      <c r="AS19" s="805">
        <f t="shared" si="11"/>
        <v>0</v>
      </c>
      <c r="AT19" s="805">
        <f t="shared" si="12"/>
        <v>0</v>
      </c>
      <c r="AU19" s="805">
        <f t="shared" si="13"/>
        <v>0</v>
      </c>
      <c r="AV19" s="805">
        <f t="shared" si="14"/>
        <v>0</v>
      </c>
      <c r="AW19" s="805">
        <f t="shared" si="15"/>
        <v>0</v>
      </c>
      <c r="AX19" s="805">
        <f t="shared" si="16"/>
        <v>0</v>
      </c>
      <c r="AY19" s="805">
        <f t="shared" si="17"/>
        <v>0</v>
      </c>
      <c r="AZ19" s="805">
        <f t="shared" si="18"/>
        <v>0</v>
      </c>
      <c r="BA19" s="805">
        <f t="shared" si="19"/>
        <v>0</v>
      </c>
      <c r="BB19" s="805">
        <f t="shared" si="20"/>
        <v>0</v>
      </c>
      <c r="BC19" s="805">
        <f t="shared" si="21"/>
        <v>0</v>
      </c>
      <c r="BD19" s="805">
        <f t="shared" si="22"/>
        <v>0</v>
      </c>
    </row>
    <row r="20" spans="1:56" s="100" customFormat="1" ht="10.5" customHeight="1" collapsed="1">
      <c r="A20" s="210" t="s">
        <v>28</v>
      </c>
      <c r="B20" s="481" t="s">
        <v>28</v>
      </c>
      <c r="C20" s="343">
        <v>3609</v>
      </c>
      <c r="D20" s="369">
        <v>3667</v>
      </c>
      <c r="E20" s="369">
        <v>3713</v>
      </c>
      <c r="F20" s="369">
        <v>3999</v>
      </c>
      <c r="G20" s="369">
        <v>3826</v>
      </c>
      <c r="H20" s="537"/>
      <c r="I20" s="537"/>
      <c r="J20" s="537"/>
      <c r="K20" s="321">
        <v>-1.5604515363036864E-2</v>
      </c>
      <c r="L20" s="322">
        <v>-5.6634131736735704E-2</v>
      </c>
      <c r="M20" s="471">
        <v>-1.013160002295177E-2</v>
      </c>
      <c r="N20" s="472">
        <v>-5.1941456737200853E-2</v>
      </c>
      <c r="O20" s="474">
        <v>3609</v>
      </c>
      <c r="P20" s="537">
        <v>3826</v>
      </c>
      <c r="Q20" s="379">
        <v>-5.6634131736735704E-2</v>
      </c>
      <c r="R20" s="472">
        <v>-5.1941456737200853E-2</v>
      </c>
      <c r="T20" s="822">
        <f>((C20-D20)/D20)-K20</f>
        <v>-2.1222856933291942E-4</v>
      </c>
      <c r="U20" s="822">
        <f>((C20-G20)/G20)-L20</f>
        <v>-8.3066381403346101E-5</v>
      </c>
      <c r="V20" s="822">
        <f>((O20-P20)/P20)-Q20</f>
        <v>-8.3066381403346101E-5</v>
      </c>
      <c r="W20" s="822">
        <f>C20-O20</f>
        <v>0</v>
      </c>
      <c r="X20" s="919">
        <f>G20-P20</f>
        <v>0</v>
      </c>
      <c r="Y20" s="343"/>
      <c r="Z20" s="313"/>
      <c r="AA20" s="313"/>
      <c r="AB20" s="313"/>
      <c r="AC20" s="313"/>
      <c r="AD20" s="313"/>
      <c r="AE20" s="313"/>
      <c r="AF20" s="313"/>
      <c r="AG20" s="321"/>
      <c r="AH20" s="322"/>
      <c r="AI20" s="315"/>
      <c r="AJ20" s="317"/>
      <c r="AK20" s="343"/>
      <c r="AL20" s="313"/>
      <c r="AM20" s="315"/>
      <c r="AN20" s="317"/>
      <c r="AO20" s="805">
        <f t="shared" si="7"/>
        <v>3609</v>
      </c>
      <c r="AP20" s="805">
        <f t="shared" si="8"/>
        <v>3667</v>
      </c>
      <c r="AQ20" s="805">
        <f t="shared" si="9"/>
        <v>3713</v>
      </c>
      <c r="AR20" s="805">
        <f t="shared" si="10"/>
        <v>3999</v>
      </c>
      <c r="AS20" s="805">
        <f t="shared" si="11"/>
        <v>3826</v>
      </c>
      <c r="AT20" s="805">
        <f t="shared" si="12"/>
        <v>0</v>
      </c>
      <c r="AU20" s="805">
        <f t="shared" si="13"/>
        <v>0</v>
      </c>
      <c r="AV20" s="805">
        <f t="shared" si="14"/>
        <v>0</v>
      </c>
      <c r="AW20" s="805">
        <f t="shared" si="15"/>
        <v>-1.5604515363036864E-2</v>
      </c>
      <c r="AX20" s="805">
        <f t="shared" si="16"/>
        <v>-5.6634131736735704E-2</v>
      </c>
      <c r="AY20" s="805">
        <f t="shared" si="17"/>
        <v>-1.013160002295177E-2</v>
      </c>
      <c r="AZ20" s="805">
        <f t="shared" si="18"/>
        <v>-5.1941456737200853E-2</v>
      </c>
      <c r="BA20" s="805">
        <f t="shared" si="19"/>
        <v>3609</v>
      </c>
      <c r="BB20" s="805">
        <f t="shared" si="20"/>
        <v>3826</v>
      </c>
      <c r="BC20" s="805">
        <f t="shared" si="21"/>
        <v>-5.6634131736735704E-2</v>
      </c>
      <c r="BD20" s="805">
        <f t="shared" si="22"/>
        <v>-5.1941456737200853E-2</v>
      </c>
    </row>
    <row r="21" spans="1:56" s="100" customFormat="1" ht="10.5" customHeight="1">
      <c r="A21" s="210" t="s">
        <v>27</v>
      </c>
      <c r="B21" s="479" t="s">
        <v>90</v>
      </c>
      <c r="C21" s="343">
        <v>20059</v>
      </c>
      <c r="D21" s="369">
        <v>20818</v>
      </c>
      <c r="E21" s="369">
        <v>21322</v>
      </c>
      <c r="F21" s="369">
        <v>21396</v>
      </c>
      <c r="G21" s="369">
        <v>20971</v>
      </c>
      <c r="H21" s="537"/>
      <c r="I21" s="537"/>
      <c r="J21" s="537"/>
      <c r="K21" s="321">
        <v>-3.6470621854243879E-2</v>
      </c>
      <c r="L21" s="322">
        <v>-4.350223082893101E-2</v>
      </c>
      <c r="M21" s="471">
        <v>-3.2148112509950422E-2</v>
      </c>
      <c r="N21" s="472">
        <v>-1.1514729350149411E-2</v>
      </c>
      <c r="O21" s="474">
        <v>20059</v>
      </c>
      <c r="P21" s="537">
        <v>20971</v>
      </c>
      <c r="Q21" s="379">
        <v>-4.350223082893101E-2</v>
      </c>
      <c r="R21" s="472">
        <v>-1.1514729350149411E-2</v>
      </c>
      <c r="T21" s="822">
        <f>((C21-D21)/D21)-K21</f>
        <v>1.1788152639496952E-5</v>
      </c>
      <c r="U21" s="822">
        <f t="shared" ref="U21:U30" si="24">((C21-G21)/G21)-L21</f>
        <v>1.3603677149975901E-5</v>
      </c>
      <c r="V21" s="822">
        <f>((O21-P21)/P21)-Q21</f>
        <v>1.3603677149975901E-5</v>
      </c>
      <c r="W21" s="822">
        <f>C21-O21</f>
        <v>0</v>
      </c>
      <c r="X21" s="919">
        <f>G21-P21</f>
        <v>0</v>
      </c>
      <c r="Y21" s="343"/>
      <c r="Z21" s="313"/>
      <c r="AA21" s="313"/>
      <c r="AB21" s="313"/>
      <c r="AC21" s="313"/>
      <c r="AD21" s="313"/>
      <c r="AE21" s="313"/>
      <c r="AF21" s="313"/>
      <c r="AG21" s="321"/>
      <c r="AH21" s="322"/>
      <c r="AI21" s="315"/>
      <c r="AJ21" s="317"/>
      <c r="AK21" s="343"/>
      <c r="AL21" s="313"/>
      <c r="AM21" s="315"/>
      <c r="AN21" s="317"/>
      <c r="AO21" s="805">
        <f t="shared" si="7"/>
        <v>20059</v>
      </c>
      <c r="AP21" s="805">
        <f t="shared" si="8"/>
        <v>20818</v>
      </c>
      <c r="AQ21" s="805">
        <f t="shared" si="9"/>
        <v>21322</v>
      </c>
      <c r="AR21" s="805">
        <f t="shared" si="10"/>
        <v>21396</v>
      </c>
      <c r="AS21" s="805">
        <f t="shared" si="11"/>
        <v>20971</v>
      </c>
      <c r="AT21" s="805">
        <f t="shared" si="12"/>
        <v>0</v>
      </c>
      <c r="AU21" s="805">
        <f t="shared" si="13"/>
        <v>0</v>
      </c>
      <c r="AV21" s="805">
        <f t="shared" si="14"/>
        <v>0</v>
      </c>
      <c r="AW21" s="805">
        <f t="shared" si="15"/>
        <v>-3.6470621854243879E-2</v>
      </c>
      <c r="AX21" s="805">
        <f t="shared" si="16"/>
        <v>-4.350223082893101E-2</v>
      </c>
      <c r="AY21" s="805">
        <f t="shared" si="17"/>
        <v>-3.2148112509950422E-2</v>
      </c>
      <c r="AZ21" s="805">
        <f t="shared" si="18"/>
        <v>-1.1514729350149411E-2</v>
      </c>
      <c r="BA21" s="805">
        <f t="shared" si="19"/>
        <v>20059</v>
      </c>
      <c r="BB21" s="805">
        <f t="shared" si="20"/>
        <v>20971</v>
      </c>
      <c r="BC21" s="805">
        <f t="shared" si="21"/>
        <v>-4.350223082893101E-2</v>
      </c>
      <c r="BD21" s="805">
        <f t="shared" si="22"/>
        <v>-1.1514729350149411E-2</v>
      </c>
    </row>
    <row r="22" spans="1:56" s="100" customFormat="1" ht="10.5" customHeight="1">
      <c r="A22" s="210" t="s">
        <v>14</v>
      </c>
      <c r="B22" s="511" t="s">
        <v>14</v>
      </c>
      <c r="C22" s="346">
        <v>793</v>
      </c>
      <c r="D22" s="370">
        <v>833</v>
      </c>
      <c r="E22" s="370">
        <v>836</v>
      </c>
      <c r="F22" s="370">
        <v>833</v>
      </c>
      <c r="G22" s="370">
        <v>854</v>
      </c>
      <c r="H22" s="538"/>
      <c r="I22" s="538"/>
      <c r="J22" s="538"/>
      <c r="K22" s="735">
        <v>-4.853320535125083E-2</v>
      </c>
      <c r="L22" s="736">
        <v>-7.1450317322779289E-2</v>
      </c>
      <c r="M22" s="1074">
        <v>-4.853320535125083E-2</v>
      </c>
      <c r="N22" s="1075">
        <v>-7.1450317322779289E-2</v>
      </c>
      <c r="O22" s="474">
        <v>793</v>
      </c>
      <c r="P22" s="578">
        <v>854</v>
      </c>
      <c r="Q22" s="1076">
        <v>-7.1450317322779289E-2</v>
      </c>
      <c r="R22" s="1075">
        <v>-7.1450317322779289E-2</v>
      </c>
      <c r="T22" s="822">
        <f t="shared" ref="T22:T30" si="25">((C22-D22)/D22)-K22</f>
        <v>5.1399766817759873E-4</v>
      </c>
      <c r="U22" s="822">
        <f t="shared" si="24"/>
        <v>2.1745894207864103E-5</v>
      </c>
      <c r="V22" s="822">
        <f>((O22-P22)/P22)-Q22</f>
        <v>2.1745894207864103E-5</v>
      </c>
      <c r="W22" s="822">
        <f>C22-O22</f>
        <v>0</v>
      </c>
      <c r="X22" s="919">
        <f>G22-P22</f>
        <v>0</v>
      </c>
      <c r="Y22" s="346">
        <v>793</v>
      </c>
      <c r="Z22" s="347">
        <v>833</v>
      </c>
      <c r="AA22" s="347">
        <v>836</v>
      </c>
      <c r="AB22" s="347">
        <v>833</v>
      </c>
      <c r="AC22" s="347">
        <v>854</v>
      </c>
      <c r="AD22" s="347"/>
      <c r="AE22" s="347"/>
      <c r="AF22" s="347"/>
      <c r="AG22" s="735">
        <v>-4.853320535125083E-2</v>
      </c>
      <c r="AH22" s="736">
        <v>-7.1450317322779289E-2</v>
      </c>
      <c r="AI22" s="348">
        <v>-4.853320535125083E-2</v>
      </c>
      <c r="AJ22" s="349">
        <v>-7.1450317322779289E-2</v>
      </c>
      <c r="AK22" s="346">
        <v>793</v>
      </c>
      <c r="AL22" s="347">
        <v>854</v>
      </c>
      <c r="AM22" s="348">
        <v>-7.1450317322779289E-2</v>
      </c>
      <c r="AN22" s="747">
        <v>-7.1450317322779289E-2</v>
      </c>
      <c r="AO22" s="805">
        <f t="shared" si="7"/>
        <v>0</v>
      </c>
      <c r="AP22" s="805">
        <f t="shared" si="8"/>
        <v>0</v>
      </c>
      <c r="AQ22" s="805">
        <f t="shared" si="9"/>
        <v>0</v>
      </c>
      <c r="AR22" s="805">
        <f t="shared" si="10"/>
        <v>0</v>
      </c>
      <c r="AS22" s="805">
        <f t="shared" si="11"/>
        <v>0</v>
      </c>
      <c r="AT22" s="805">
        <f t="shared" si="12"/>
        <v>0</v>
      </c>
      <c r="AU22" s="805">
        <f t="shared" si="13"/>
        <v>0</v>
      </c>
      <c r="AV22" s="805">
        <f t="shared" si="14"/>
        <v>0</v>
      </c>
      <c r="AW22" s="805">
        <f t="shared" si="15"/>
        <v>0</v>
      </c>
      <c r="AX22" s="805">
        <f t="shared" si="16"/>
        <v>0</v>
      </c>
      <c r="AY22" s="805">
        <f t="shared" si="17"/>
        <v>0</v>
      </c>
      <c r="AZ22" s="805">
        <f t="shared" si="18"/>
        <v>0</v>
      </c>
      <c r="BA22" s="805">
        <f t="shared" si="19"/>
        <v>0</v>
      </c>
      <c r="BB22" s="805">
        <f t="shared" si="20"/>
        <v>0</v>
      </c>
      <c r="BC22" s="805">
        <f t="shared" si="21"/>
        <v>0</v>
      </c>
      <c r="BD22" s="805">
        <f t="shared" si="22"/>
        <v>0</v>
      </c>
    </row>
    <row r="23" spans="1:56" s="100" customFormat="1" ht="10.5" customHeight="1">
      <c r="A23" s="211" t="s">
        <v>22</v>
      </c>
      <c r="B23" s="491" t="s">
        <v>22</v>
      </c>
      <c r="C23" s="350"/>
      <c r="D23" s="376"/>
      <c r="E23" s="376"/>
      <c r="F23" s="376"/>
      <c r="G23" s="376"/>
      <c r="H23" s="554"/>
      <c r="I23" s="554"/>
      <c r="J23" s="554"/>
      <c r="K23" s="379"/>
      <c r="L23" s="380"/>
      <c r="M23" s="471"/>
      <c r="N23" s="472"/>
      <c r="O23" s="926"/>
      <c r="P23" s="537"/>
      <c r="Q23" s="375"/>
      <c r="R23" s="592"/>
      <c r="T23" s="822"/>
      <c r="U23" s="822"/>
      <c r="V23" s="822"/>
      <c r="W23" s="822"/>
      <c r="X23" s="206"/>
      <c r="Y23" s="443"/>
      <c r="Z23" s="320"/>
      <c r="AA23" s="320"/>
      <c r="AB23" s="320"/>
      <c r="AC23" s="320"/>
      <c r="AD23" s="320"/>
      <c r="AE23" s="320"/>
      <c r="AF23" s="320"/>
      <c r="AG23" s="315"/>
      <c r="AH23" s="317"/>
      <c r="AI23" s="315"/>
      <c r="AJ23" s="317"/>
      <c r="AK23" s="443"/>
      <c r="AL23" s="320"/>
      <c r="AM23" s="311"/>
      <c r="AN23" s="344"/>
      <c r="AO23" s="805">
        <f t="shared" si="7"/>
        <v>0</v>
      </c>
      <c r="AP23" s="805">
        <f t="shared" si="8"/>
        <v>0</v>
      </c>
      <c r="AQ23" s="805">
        <f t="shared" si="9"/>
        <v>0</v>
      </c>
      <c r="AR23" s="805">
        <f t="shared" si="10"/>
        <v>0</v>
      </c>
      <c r="AS23" s="805">
        <f t="shared" si="11"/>
        <v>0</v>
      </c>
      <c r="AT23" s="805">
        <f t="shared" si="12"/>
        <v>0</v>
      </c>
      <c r="AU23" s="805">
        <f t="shared" si="13"/>
        <v>0</v>
      </c>
      <c r="AV23" s="805">
        <f t="shared" si="14"/>
        <v>0</v>
      </c>
      <c r="AW23" s="805">
        <f t="shared" si="15"/>
        <v>0</v>
      </c>
      <c r="AX23" s="805">
        <f t="shared" si="16"/>
        <v>0</v>
      </c>
      <c r="AY23" s="805">
        <f t="shared" si="17"/>
        <v>0</v>
      </c>
      <c r="AZ23" s="805">
        <f t="shared" si="18"/>
        <v>0</v>
      </c>
      <c r="BA23" s="805">
        <f t="shared" si="19"/>
        <v>0</v>
      </c>
      <c r="BB23" s="805">
        <f t="shared" si="20"/>
        <v>0</v>
      </c>
      <c r="BC23" s="805">
        <f t="shared" si="21"/>
        <v>0</v>
      </c>
      <c r="BD23" s="805">
        <f t="shared" si="22"/>
        <v>0</v>
      </c>
    </row>
    <row r="24" spans="1:56" s="100" customFormat="1" ht="10.5" customHeight="1">
      <c r="A24" s="210" t="s">
        <v>19</v>
      </c>
      <c r="B24" s="481" t="s">
        <v>19</v>
      </c>
      <c r="C24" s="351">
        <v>42.3</v>
      </c>
      <c r="D24" s="371">
        <v>42.4</v>
      </c>
      <c r="E24" s="371">
        <v>43.4</v>
      </c>
      <c r="F24" s="371">
        <v>42.999999999999993</v>
      </c>
      <c r="G24" s="371">
        <v>43.099999999999994</v>
      </c>
      <c r="H24" s="544"/>
      <c r="I24" s="544"/>
      <c r="J24" s="544"/>
      <c r="K24" s="321">
        <v>-2.5655830629109921E-3</v>
      </c>
      <c r="L24" s="322">
        <v>-1.8179151201135113E-2</v>
      </c>
      <c r="M24" s="471">
        <v>3.9356087050368416E-3</v>
      </c>
      <c r="N24" s="472">
        <v>1.4879630217416118E-2</v>
      </c>
      <c r="O24" s="797">
        <v>42.3</v>
      </c>
      <c r="P24" s="579">
        <v>43.099999999999994</v>
      </c>
      <c r="Q24" s="379">
        <v>-1.8179151201135113E-2</v>
      </c>
      <c r="R24" s="472">
        <v>1.4879630217416118E-2</v>
      </c>
      <c r="T24" s="822">
        <f>((C24-D24)/D24)-K24</f>
        <v>2.0709249687322255E-4</v>
      </c>
      <c r="U24" s="822">
        <f>((C24-G24)/G24)-L24</f>
        <v>-3.8233371765832719E-4</v>
      </c>
      <c r="V24" s="822">
        <f>((O24-P24)/P24)-Q24</f>
        <v>-3.8233371765832719E-4</v>
      </c>
      <c r="W24" s="822">
        <f>C24-O24</f>
        <v>0</v>
      </c>
      <c r="X24" s="919">
        <f>G24-P24</f>
        <v>0</v>
      </c>
      <c r="Y24" s="351">
        <v>42.3</v>
      </c>
      <c r="Z24" s="352">
        <v>42.4</v>
      </c>
      <c r="AA24" s="352">
        <v>43.4</v>
      </c>
      <c r="AB24" s="352">
        <v>42.999999999999993</v>
      </c>
      <c r="AC24" s="352">
        <v>43.099999999999994</v>
      </c>
      <c r="AD24" s="352"/>
      <c r="AE24" s="352"/>
      <c r="AF24" s="352"/>
      <c r="AG24" s="321">
        <v>-2.5655830629109921E-3</v>
      </c>
      <c r="AH24" s="322">
        <v>-1.8179151201135113E-2</v>
      </c>
      <c r="AI24" s="315">
        <v>3.9356087050368416E-3</v>
      </c>
      <c r="AJ24" s="317">
        <v>1.4879630217416118E-2</v>
      </c>
      <c r="AK24" s="351">
        <v>42.3</v>
      </c>
      <c r="AL24" s="352">
        <v>43.099999999999994</v>
      </c>
      <c r="AM24" s="315">
        <v>-1.8179151201135113E-2</v>
      </c>
      <c r="AN24" s="317">
        <v>1.4879630217416118E-2</v>
      </c>
      <c r="AO24" s="805">
        <f t="shared" si="7"/>
        <v>0</v>
      </c>
      <c r="AP24" s="805">
        <f t="shared" si="8"/>
        <v>0</v>
      </c>
      <c r="AQ24" s="805">
        <f t="shared" si="9"/>
        <v>0</v>
      </c>
      <c r="AR24" s="805">
        <f t="shared" si="10"/>
        <v>0</v>
      </c>
      <c r="AS24" s="805">
        <f t="shared" si="11"/>
        <v>0</v>
      </c>
      <c r="AT24" s="805">
        <f t="shared" si="12"/>
        <v>0</v>
      </c>
      <c r="AU24" s="805">
        <f t="shared" si="13"/>
        <v>0</v>
      </c>
      <c r="AV24" s="805">
        <f t="shared" si="14"/>
        <v>0</v>
      </c>
      <c r="AW24" s="805">
        <f t="shared" si="15"/>
        <v>0</v>
      </c>
      <c r="AX24" s="805">
        <f t="shared" si="16"/>
        <v>0</v>
      </c>
      <c r="AY24" s="805">
        <f t="shared" si="17"/>
        <v>0</v>
      </c>
      <c r="AZ24" s="805">
        <f t="shared" si="18"/>
        <v>0</v>
      </c>
      <c r="BA24" s="805">
        <f t="shared" si="19"/>
        <v>0</v>
      </c>
      <c r="BB24" s="805">
        <f t="shared" si="20"/>
        <v>0</v>
      </c>
      <c r="BC24" s="805">
        <f t="shared" si="21"/>
        <v>0</v>
      </c>
      <c r="BD24" s="805">
        <f t="shared" si="22"/>
        <v>0</v>
      </c>
    </row>
    <row r="25" spans="1:56" s="100" customFormat="1" ht="10.5" customHeight="1">
      <c r="A25" s="210" t="s">
        <v>20</v>
      </c>
      <c r="B25" s="481" t="s">
        <v>20</v>
      </c>
      <c r="C25" s="351">
        <v>0.2</v>
      </c>
      <c r="D25" s="371">
        <v>0.2</v>
      </c>
      <c r="E25" s="371">
        <v>0.2</v>
      </c>
      <c r="F25" s="371">
        <v>0.2</v>
      </c>
      <c r="G25" s="371">
        <v>0.2</v>
      </c>
      <c r="H25" s="544"/>
      <c r="I25" s="544"/>
      <c r="J25" s="544"/>
      <c r="K25" s="321">
        <v>-2.0234054417820335E-3</v>
      </c>
      <c r="L25" s="322">
        <v>-7.4942417227613412E-2</v>
      </c>
      <c r="M25" s="471">
        <v>1.8848447359162579E-2</v>
      </c>
      <c r="N25" s="472">
        <v>-3.516905196539466E-2</v>
      </c>
      <c r="O25" s="797">
        <v>0.2</v>
      </c>
      <c r="P25" s="579">
        <v>0.2</v>
      </c>
      <c r="Q25" s="379">
        <v>-7.4942417227613412E-2</v>
      </c>
      <c r="R25" s="472">
        <v>-3.516905196539466E-2</v>
      </c>
      <c r="S25" s="100" t="s">
        <v>80</v>
      </c>
      <c r="T25" s="822">
        <f t="shared" si="25"/>
        <v>2.0234054417820335E-3</v>
      </c>
      <c r="U25" s="822">
        <f t="shared" si="24"/>
        <v>7.4942417227613412E-2</v>
      </c>
      <c r="V25" s="822">
        <f t="shared" ref="V25:V30" si="26">((O25-P25)/P25)-Q25</f>
        <v>7.4942417227613412E-2</v>
      </c>
      <c r="W25" s="822">
        <f t="shared" ref="W25:W30" si="27">C25-O25</f>
        <v>0</v>
      </c>
      <c r="X25" s="919">
        <f t="shared" ref="X25:X30" si="28">G25-P25</f>
        <v>0</v>
      </c>
      <c r="Y25" s="351">
        <v>0.2</v>
      </c>
      <c r="Z25" s="352">
        <v>0.2</v>
      </c>
      <c r="AA25" s="352">
        <v>0.2</v>
      </c>
      <c r="AB25" s="352">
        <v>0.2</v>
      </c>
      <c r="AC25" s="352">
        <v>0.2</v>
      </c>
      <c r="AD25" s="352"/>
      <c r="AE25" s="352"/>
      <c r="AF25" s="352"/>
      <c r="AG25" s="321">
        <v>-2.0234054417820335E-3</v>
      </c>
      <c r="AH25" s="322">
        <v>-7.4942417227613412E-2</v>
      </c>
      <c r="AI25" s="315">
        <v>1.8848447359162579E-2</v>
      </c>
      <c r="AJ25" s="317">
        <v>-3.516905196539466E-2</v>
      </c>
      <c r="AK25" s="351">
        <v>0.2</v>
      </c>
      <c r="AL25" s="352">
        <v>0.2</v>
      </c>
      <c r="AM25" s="315">
        <v>-7.4942417227613412E-2</v>
      </c>
      <c r="AN25" s="317">
        <v>-3.516905196539466E-2</v>
      </c>
      <c r="AO25" s="805">
        <f t="shared" si="7"/>
        <v>0</v>
      </c>
      <c r="AP25" s="805">
        <f t="shared" si="8"/>
        <v>0</v>
      </c>
      <c r="AQ25" s="805">
        <f t="shared" si="9"/>
        <v>0</v>
      </c>
      <c r="AR25" s="805">
        <f t="shared" si="10"/>
        <v>0</v>
      </c>
      <c r="AS25" s="805">
        <f t="shared" si="11"/>
        <v>0</v>
      </c>
      <c r="AT25" s="805">
        <f t="shared" si="12"/>
        <v>0</v>
      </c>
      <c r="AU25" s="805">
        <f t="shared" si="13"/>
        <v>0</v>
      </c>
      <c r="AV25" s="805">
        <f t="shared" si="14"/>
        <v>0</v>
      </c>
      <c r="AW25" s="805">
        <f t="shared" si="15"/>
        <v>0</v>
      </c>
      <c r="AX25" s="805">
        <f t="shared" si="16"/>
        <v>0</v>
      </c>
      <c r="AY25" s="805">
        <f t="shared" si="17"/>
        <v>0</v>
      </c>
      <c r="AZ25" s="805">
        <f t="shared" si="18"/>
        <v>0</v>
      </c>
      <c r="BA25" s="805">
        <f t="shared" si="19"/>
        <v>0</v>
      </c>
      <c r="BB25" s="805">
        <f t="shared" si="20"/>
        <v>0</v>
      </c>
      <c r="BC25" s="805">
        <f t="shared" si="21"/>
        <v>0</v>
      </c>
      <c r="BD25" s="805">
        <f t="shared" si="22"/>
        <v>0</v>
      </c>
    </row>
    <row r="26" spans="1:56" s="100" customFormat="1" ht="10.5" customHeight="1">
      <c r="A26" s="210" t="s">
        <v>21</v>
      </c>
      <c r="B26" s="481" t="s">
        <v>21</v>
      </c>
      <c r="C26" s="351">
        <v>0.6</v>
      </c>
      <c r="D26" s="371">
        <v>0.6</v>
      </c>
      <c r="E26" s="371">
        <v>0.6</v>
      </c>
      <c r="F26" s="371">
        <v>0.7</v>
      </c>
      <c r="G26" s="371">
        <v>0.7</v>
      </c>
      <c r="H26" s="544"/>
      <c r="I26" s="544"/>
      <c r="J26" s="544"/>
      <c r="K26" s="321">
        <v>-2.9941136327075513E-2</v>
      </c>
      <c r="L26" s="322">
        <v>-0.10812782533587861</v>
      </c>
      <c r="M26" s="471">
        <v>-2.402905206522632E-2</v>
      </c>
      <c r="N26" s="472">
        <v>-9.5346648962532976E-2</v>
      </c>
      <c r="O26" s="797">
        <v>0.6</v>
      </c>
      <c r="P26" s="579">
        <v>0.7</v>
      </c>
      <c r="Q26" s="379">
        <v>-0.10812782533587861</v>
      </c>
      <c r="R26" s="472">
        <v>-9.5346648962532976E-2</v>
      </c>
      <c r="T26" s="822">
        <f>((C26-D26)/D26)-K26</f>
        <v>2.9941136327075513E-2</v>
      </c>
      <c r="U26" s="822">
        <f t="shared" si="24"/>
        <v>-3.4729317521264208E-2</v>
      </c>
      <c r="V26" s="822">
        <f t="shared" si="26"/>
        <v>-3.4729317521264208E-2</v>
      </c>
      <c r="W26" s="822">
        <f t="shared" si="27"/>
        <v>0</v>
      </c>
      <c r="X26" s="919">
        <f t="shared" si="28"/>
        <v>0</v>
      </c>
      <c r="Y26" s="351">
        <v>0.6</v>
      </c>
      <c r="Z26" s="352">
        <v>0.6</v>
      </c>
      <c r="AA26" s="352">
        <v>0.6</v>
      </c>
      <c r="AB26" s="352">
        <v>0.7</v>
      </c>
      <c r="AC26" s="352">
        <v>0.7</v>
      </c>
      <c r="AD26" s="352"/>
      <c r="AE26" s="352"/>
      <c r="AF26" s="352"/>
      <c r="AG26" s="321">
        <v>-2.9941136327075513E-2</v>
      </c>
      <c r="AH26" s="322">
        <v>-0.10812782533587861</v>
      </c>
      <c r="AI26" s="315">
        <v>-2.402905206522632E-2</v>
      </c>
      <c r="AJ26" s="317">
        <v>-9.5346648962532976E-2</v>
      </c>
      <c r="AK26" s="351">
        <v>0.6</v>
      </c>
      <c r="AL26" s="352">
        <v>0.7</v>
      </c>
      <c r="AM26" s="315">
        <v>-0.10812782533587861</v>
      </c>
      <c r="AN26" s="317">
        <v>-9.5346648962532976E-2</v>
      </c>
      <c r="AO26" s="805">
        <f t="shared" si="7"/>
        <v>0</v>
      </c>
      <c r="AP26" s="805">
        <f t="shared" si="8"/>
        <v>0</v>
      </c>
      <c r="AQ26" s="805">
        <f t="shared" si="9"/>
        <v>0</v>
      </c>
      <c r="AR26" s="805">
        <f t="shared" si="10"/>
        <v>0</v>
      </c>
      <c r="AS26" s="805">
        <f t="shared" si="11"/>
        <v>0</v>
      </c>
      <c r="AT26" s="805">
        <f t="shared" si="12"/>
        <v>0</v>
      </c>
      <c r="AU26" s="805">
        <f t="shared" si="13"/>
        <v>0</v>
      </c>
      <c r="AV26" s="805">
        <f t="shared" si="14"/>
        <v>0</v>
      </c>
      <c r="AW26" s="805">
        <f t="shared" si="15"/>
        <v>0</v>
      </c>
      <c r="AX26" s="805">
        <f t="shared" si="16"/>
        <v>0</v>
      </c>
      <c r="AY26" s="805">
        <f t="shared" si="17"/>
        <v>0</v>
      </c>
      <c r="AZ26" s="805">
        <f t="shared" si="18"/>
        <v>0</v>
      </c>
      <c r="BA26" s="805">
        <f t="shared" si="19"/>
        <v>0</v>
      </c>
      <c r="BB26" s="805">
        <f t="shared" si="20"/>
        <v>0</v>
      </c>
      <c r="BC26" s="805">
        <f t="shared" si="21"/>
        <v>0</v>
      </c>
      <c r="BD26" s="805">
        <f t="shared" si="22"/>
        <v>0</v>
      </c>
    </row>
    <row r="27" spans="1:56" s="100" customFormat="1" ht="10.5" customHeight="1">
      <c r="A27" s="211" t="s">
        <v>25</v>
      </c>
      <c r="B27" s="491" t="s">
        <v>25</v>
      </c>
      <c r="C27" s="353">
        <v>43.1</v>
      </c>
      <c r="D27" s="372">
        <v>43.2</v>
      </c>
      <c r="E27" s="372">
        <v>44.2</v>
      </c>
      <c r="F27" s="372">
        <v>43.9</v>
      </c>
      <c r="G27" s="372">
        <v>44</v>
      </c>
      <c r="H27" s="547"/>
      <c r="I27" s="547"/>
      <c r="J27" s="547"/>
      <c r="K27" s="324">
        <v>-2.9547787544265125E-3</v>
      </c>
      <c r="L27" s="325">
        <v>-1.9814944391790879E-2</v>
      </c>
      <c r="M27" s="1068">
        <v>3.5995658969714128E-3</v>
      </c>
      <c r="N27" s="492">
        <v>1.2932126981510805E-2</v>
      </c>
      <c r="O27" s="527">
        <v>43.1</v>
      </c>
      <c r="P27" s="1023">
        <v>44</v>
      </c>
      <c r="Q27" s="432">
        <v>-1.9814944391790879E-2</v>
      </c>
      <c r="R27" s="492">
        <v>1.2932126981510805E-2</v>
      </c>
      <c r="T27" s="822">
        <f t="shared" si="25"/>
        <v>6.3996393961166485E-4</v>
      </c>
      <c r="U27" s="822">
        <f t="shared" si="24"/>
        <v>-6.3960106275454467E-4</v>
      </c>
      <c r="V27" s="822">
        <f t="shared" si="26"/>
        <v>-6.3960106275454467E-4</v>
      </c>
      <c r="W27" s="822">
        <f t="shared" si="27"/>
        <v>0</v>
      </c>
      <c r="X27" s="919">
        <f t="shared" si="28"/>
        <v>0</v>
      </c>
      <c r="Y27" s="353">
        <v>43.1</v>
      </c>
      <c r="Z27" s="354">
        <v>43.2</v>
      </c>
      <c r="AA27" s="354">
        <v>44.2</v>
      </c>
      <c r="AB27" s="354">
        <v>43.9</v>
      </c>
      <c r="AC27" s="354">
        <v>44</v>
      </c>
      <c r="AD27" s="354"/>
      <c r="AE27" s="354"/>
      <c r="AF27" s="354"/>
      <c r="AG27" s="324">
        <v>-2.9547787544265125E-3</v>
      </c>
      <c r="AH27" s="325">
        <v>-1.9814944391790879E-2</v>
      </c>
      <c r="AI27" s="326">
        <v>3.5995658969714128E-3</v>
      </c>
      <c r="AJ27" s="327">
        <v>1.2932126981510805E-2</v>
      </c>
      <c r="AK27" s="353">
        <v>43.1</v>
      </c>
      <c r="AL27" s="354">
        <v>44</v>
      </c>
      <c r="AM27" s="326">
        <v>-1.9814944391790879E-2</v>
      </c>
      <c r="AN27" s="317">
        <v>1.2932126981510805E-2</v>
      </c>
      <c r="AO27" s="805">
        <f t="shared" si="7"/>
        <v>0</v>
      </c>
      <c r="AP27" s="805">
        <f t="shared" si="8"/>
        <v>0</v>
      </c>
      <c r="AQ27" s="805">
        <f t="shared" si="9"/>
        <v>0</v>
      </c>
      <c r="AR27" s="805">
        <f t="shared" si="10"/>
        <v>0</v>
      </c>
      <c r="AS27" s="805">
        <f t="shared" si="11"/>
        <v>0</v>
      </c>
      <c r="AT27" s="805">
        <f t="shared" si="12"/>
        <v>0</v>
      </c>
      <c r="AU27" s="805">
        <f t="shared" si="13"/>
        <v>0</v>
      </c>
      <c r="AV27" s="805">
        <f t="shared" si="14"/>
        <v>0</v>
      </c>
      <c r="AW27" s="805">
        <f t="shared" si="15"/>
        <v>0</v>
      </c>
      <c r="AX27" s="805">
        <f t="shared" si="16"/>
        <v>0</v>
      </c>
      <c r="AY27" s="805">
        <f t="shared" si="17"/>
        <v>0</v>
      </c>
      <c r="AZ27" s="805">
        <f t="shared" si="18"/>
        <v>0</v>
      </c>
      <c r="BA27" s="805">
        <f t="shared" si="19"/>
        <v>0</v>
      </c>
      <c r="BB27" s="805">
        <f t="shared" si="20"/>
        <v>0</v>
      </c>
      <c r="BC27" s="805">
        <f t="shared" si="21"/>
        <v>0</v>
      </c>
      <c r="BD27" s="805">
        <f t="shared" si="22"/>
        <v>0</v>
      </c>
    </row>
    <row r="28" spans="1:56" s="100" customFormat="1" ht="10.5" customHeight="1">
      <c r="A28" s="210" t="s">
        <v>17</v>
      </c>
      <c r="B28" s="481" t="s">
        <v>17</v>
      </c>
      <c r="C28" s="351">
        <v>17.100000000000001</v>
      </c>
      <c r="D28" s="371">
        <v>17.5</v>
      </c>
      <c r="E28" s="371">
        <v>17.599999999999998</v>
      </c>
      <c r="F28" s="371">
        <v>17</v>
      </c>
      <c r="G28" s="371">
        <v>17.299999999999997</v>
      </c>
      <c r="H28" s="544"/>
      <c r="I28" s="544"/>
      <c r="J28" s="544"/>
      <c r="K28" s="321">
        <v>-2.2389723846237497E-2</v>
      </c>
      <c r="L28" s="322">
        <v>-7.963269550744001E-3</v>
      </c>
      <c r="M28" s="471">
        <v>-1.1423820779139504E-2</v>
      </c>
      <c r="N28" s="472">
        <v>2.9742494997598623E-2</v>
      </c>
      <c r="O28" s="797">
        <v>17.100000000000001</v>
      </c>
      <c r="P28" s="579">
        <v>17.299999999999997</v>
      </c>
      <c r="Q28" s="379">
        <v>-7.963269550744001E-3</v>
      </c>
      <c r="R28" s="472">
        <v>2.9742494997598623E-2</v>
      </c>
      <c r="T28" s="822">
        <f t="shared" si="25"/>
        <v>-4.6741901090528032E-4</v>
      </c>
      <c r="U28" s="822">
        <f t="shared" si="24"/>
        <v>-3.5974240908742509E-3</v>
      </c>
      <c r="V28" s="822">
        <f t="shared" si="26"/>
        <v>-3.5974240908742509E-3</v>
      </c>
      <c r="W28" s="822">
        <f t="shared" si="27"/>
        <v>0</v>
      </c>
      <c r="X28" s="919">
        <f t="shared" si="28"/>
        <v>0</v>
      </c>
      <c r="Y28" s="351">
        <v>17.100000000000001</v>
      </c>
      <c r="Z28" s="352">
        <v>17.5</v>
      </c>
      <c r="AA28" s="352">
        <v>17.599999999999998</v>
      </c>
      <c r="AB28" s="352">
        <v>17</v>
      </c>
      <c r="AC28" s="352">
        <v>17.299999999999997</v>
      </c>
      <c r="AD28" s="352"/>
      <c r="AE28" s="352"/>
      <c r="AF28" s="352"/>
      <c r="AG28" s="321">
        <v>-2.2389723846237497E-2</v>
      </c>
      <c r="AH28" s="322">
        <v>-7.963269550744001E-3</v>
      </c>
      <c r="AI28" s="315">
        <v>-1.1423820779139504E-2</v>
      </c>
      <c r="AJ28" s="317">
        <v>2.9742494997598623E-2</v>
      </c>
      <c r="AK28" s="351">
        <v>17.100000000000001</v>
      </c>
      <c r="AL28" s="352">
        <v>17.299999999999997</v>
      </c>
      <c r="AM28" s="315">
        <v>-7.963269550744001E-3</v>
      </c>
      <c r="AN28" s="317">
        <v>2.9742494997598623E-2</v>
      </c>
      <c r="AO28" s="805">
        <f t="shared" si="7"/>
        <v>0</v>
      </c>
      <c r="AP28" s="805">
        <f t="shared" si="8"/>
        <v>0</v>
      </c>
      <c r="AQ28" s="805">
        <f t="shared" si="9"/>
        <v>0</v>
      </c>
      <c r="AR28" s="805">
        <f t="shared" si="10"/>
        <v>0</v>
      </c>
      <c r="AS28" s="805">
        <f t="shared" si="11"/>
        <v>0</v>
      </c>
      <c r="AT28" s="805">
        <f t="shared" si="12"/>
        <v>0</v>
      </c>
      <c r="AU28" s="805">
        <f t="shared" si="13"/>
        <v>0</v>
      </c>
      <c r="AV28" s="805">
        <f t="shared" si="14"/>
        <v>0</v>
      </c>
      <c r="AW28" s="805">
        <f t="shared" si="15"/>
        <v>0</v>
      </c>
      <c r="AX28" s="805">
        <f t="shared" si="16"/>
        <v>0</v>
      </c>
      <c r="AY28" s="805">
        <f t="shared" si="17"/>
        <v>0</v>
      </c>
      <c r="AZ28" s="805">
        <f t="shared" si="18"/>
        <v>0</v>
      </c>
      <c r="BA28" s="805">
        <f t="shared" si="19"/>
        <v>0</v>
      </c>
      <c r="BB28" s="805">
        <f t="shared" si="20"/>
        <v>0</v>
      </c>
      <c r="BC28" s="805">
        <f t="shared" si="21"/>
        <v>0</v>
      </c>
      <c r="BD28" s="805">
        <f t="shared" si="22"/>
        <v>0</v>
      </c>
    </row>
    <row r="29" spans="1:56" s="100" customFormat="1" ht="10.5" customHeight="1">
      <c r="A29" s="210" t="s">
        <v>16</v>
      </c>
      <c r="B29" s="481" t="s">
        <v>16</v>
      </c>
      <c r="C29" s="351">
        <v>0.2</v>
      </c>
      <c r="D29" s="371">
        <v>0.2</v>
      </c>
      <c r="E29" s="371">
        <v>0.1</v>
      </c>
      <c r="F29" s="371">
        <v>0.2</v>
      </c>
      <c r="G29" s="371">
        <v>0.1</v>
      </c>
      <c r="H29" s="544"/>
      <c r="I29" s="544"/>
      <c r="J29" s="544"/>
      <c r="K29" s="321">
        <v>-0.11479077673761706</v>
      </c>
      <c r="L29" s="322">
        <v>3.2606935792663494E-2</v>
      </c>
      <c r="M29" s="471">
        <v>-0.10194278991807004</v>
      </c>
      <c r="N29" s="472">
        <v>6.1749432998474685E-2</v>
      </c>
      <c r="O29" s="797">
        <v>0.2</v>
      </c>
      <c r="P29" s="579">
        <v>0.1</v>
      </c>
      <c r="Q29" s="379">
        <v>3.2606935792663494E-2</v>
      </c>
      <c r="R29" s="472">
        <v>6.1749432998474685E-2</v>
      </c>
      <c r="T29" s="822">
        <f t="shared" si="25"/>
        <v>0.11479077673761706</v>
      </c>
      <c r="U29" s="822">
        <f t="shared" si="24"/>
        <v>0.96739306420733651</v>
      </c>
      <c r="V29" s="822">
        <f t="shared" si="26"/>
        <v>0.96739306420733651</v>
      </c>
      <c r="W29" s="822">
        <f t="shared" si="27"/>
        <v>0</v>
      </c>
      <c r="X29" s="919">
        <f t="shared" si="28"/>
        <v>0</v>
      </c>
      <c r="Y29" s="351">
        <v>0.2</v>
      </c>
      <c r="Z29" s="352">
        <v>0.2</v>
      </c>
      <c r="AA29" s="352">
        <v>0.1</v>
      </c>
      <c r="AB29" s="352">
        <v>0.2</v>
      </c>
      <c r="AC29" s="352">
        <v>0.1</v>
      </c>
      <c r="AD29" s="352"/>
      <c r="AE29" s="352"/>
      <c r="AF29" s="352"/>
      <c r="AG29" s="321">
        <v>-0.11479077673761706</v>
      </c>
      <c r="AH29" s="322">
        <v>3.2606935792663494E-2</v>
      </c>
      <c r="AI29" s="315">
        <v>-0.10194278991807004</v>
      </c>
      <c r="AJ29" s="317">
        <v>6.1749432998474685E-2</v>
      </c>
      <c r="AK29" s="351">
        <v>0.2</v>
      </c>
      <c r="AL29" s="352">
        <v>0.1</v>
      </c>
      <c r="AM29" s="315">
        <v>3.2606935792663494E-2</v>
      </c>
      <c r="AN29" s="317">
        <v>6.1749432998474685E-2</v>
      </c>
      <c r="AO29" s="805">
        <f t="shared" si="7"/>
        <v>0</v>
      </c>
      <c r="AP29" s="805">
        <f t="shared" si="8"/>
        <v>0</v>
      </c>
      <c r="AQ29" s="805">
        <f t="shared" si="9"/>
        <v>0</v>
      </c>
      <c r="AR29" s="805">
        <f t="shared" si="10"/>
        <v>0</v>
      </c>
      <c r="AS29" s="805">
        <f t="shared" si="11"/>
        <v>0</v>
      </c>
      <c r="AT29" s="805">
        <f t="shared" si="12"/>
        <v>0</v>
      </c>
      <c r="AU29" s="805">
        <f t="shared" si="13"/>
        <v>0</v>
      </c>
      <c r="AV29" s="805">
        <f t="shared" si="14"/>
        <v>0</v>
      </c>
      <c r="AW29" s="805">
        <f t="shared" si="15"/>
        <v>0</v>
      </c>
      <c r="AX29" s="805">
        <f t="shared" si="16"/>
        <v>0</v>
      </c>
      <c r="AY29" s="805">
        <f t="shared" si="17"/>
        <v>0</v>
      </c>
      <c r="AZ29" s="805">
        <f t="shared" si="18"/>
        <v>0</v>
      </c>
      <c r="BA29" s="805">
        <f t="shared" si="19"/>
        <v>0</v>
      </c>
      <c r="BB29" s="805">
        <f t="shared" si="20"/>
        <v>0</v>
      </c>
      <c r="BC29" s="805">
        <f t="shared" si="21"/>
        <v>0</v>
      </c>
      <c r="BD29" s="805">
        <f t="shared" si="22"/>
        <v>0</v>
      </c>
    </row>
    <row r="30" spans="1:56" s="100" customFormat="1" ht="10.5" customHeight="1">
      <c r="A30" s="211" t="s">
        <v>15</v>
      </c>
      <c r="B30" s="498" t="s">
        <v>15</v>
      </c>
      <c r="C30" s="355">
        <v>17.3</v>
      </c>
      <c r="D30" s="373">
        <v>17.7</v>
      </c>
      <c r="E30" s="373">
        <v>17.7</v>
      </c>
      <c r="F30" s="373">
        <v>17.2</v>
      </c>
      <c r="G30" s="373">
        <v>17.399999999999999</v>
      </c>
      <c r="H30" s="549"/>
      <c r="I30" s="549"/>
      <c r="J30" s="549"/>
      <c r="K30" s="336">
        <v>-2.3290324262789652E-2</v>
      </c>
      <c r="L30" s="739">
        <v>-7.6188511563889394E-3</v>
      </c>
      <c r="M30" s="1070">
        <v>-1.2304929963558808E-2</v>
      </c>
      <c r="N30" s="503">
        <v>3.0017308369097329E-2</v>
      </c>
      <c r="O30" s="528">
        <v>17.3</v>
      </c>
      <c r="P30" s="1078">
        <v>17.399999999999999</v>
      </c>
      <c r="Q30" s="434">
        <v>-7.6188511563889394E-3</v>
      </c>
      <c r="R30" s="503">
        <v>3.0017308369097329E-2</v>
      </c>
      <c r="T30" s="822">
        <f t="shared" si="25"/>
        <v>6.9145420629255702E-4</v>
      </c>
      <c r="U30" s="822">
        <f t="shared" si="24"/>
        <v>1.8717247196074526E-3</v>
      </c>
      <c r="V30" s="822">
        <f t="shared" si="26"/>
        <v>1.8717247196074526E-3</v>
      </c>
      <c r="W30" s="822">
        <f t="shared" si="27"/>
        <v>0</v>
      </c>
      <c r="X30" s="919">
        <f t="shared" si="28"/>
        <v>0</v>
      </c>
      <c r="Y30" s="355">
        <v>17.3</v>
      </c>
      <c r="Z30" s="356">
        <v>17.7</v>
      </c>
      <c r="AA30" s="356">
        <v>17.7</v>
      </c>
      <c r="AB30" s="356">
        <v>17.2</v>
      </c>
      <c r="AC30" s="356">
        <v>17.399999999999999</v>
      </c>
      <c r="AD30" s="356"/>
      <c r="AE30" s="356"/>
      <c r="AF30" s="356"/>
      <c r="AG30" s="336">
        <v>-2.3290324262789652E-2</v>
      </c>
      <c r="AH30" s="739">
        <v>-7.6188511563889394E-3</v>
      </c>
      <c r="AI30" s="337">
        <v>-1.2304929963558808E-2</v>
      </c>
      <c r="AJ30" s="357">
        <v>3.0017308369097329E-2</v>
      </c>
      <c r="AK30" s="355">
        <v>17.3</v>
      </c>
      <c r="AL30" s="356">
        <v>17.399999999999999</v>
      </c>
      <c r="AM30" s="337">
        <v>-7.6188511563889394E-3</v>
      </c>
      <c r="AN30" s="349">
        <v>3.0017308369097329E-2</v>
      </c>
      <c r="AO30" s="805">
        <f t="shared" si="7"/>
        <v>0</v>
      </c>
      <c r="AP30" s="805">
        <f t="shared" si="8"/>
        <v>0</v>
      </c>
      <c r="AQ30" s="805">
        <f t="shared" si="9"/>
        <v>0</v>
      </c>
      <c r="AR30" s="805">
        <f t="shared" si="10"/>
        <v>0</v>
      </c>
      <c r="AS30" s="805">
        <f t="shared" si="11"/>
        <v>0</v>
      </c>
      <c r="AT30" s="805">
        <f t="shared" si="12"/>
        <v>0</v>
      </c>
      <c r="AU30" s="805">
        <f t="shared" si="13"/>
        <v>0</v>
      </c>
      <c r="AV30" s="805">
        <f t="shared" si="14"/>
        <v>0</v>
      </c>
      <c r="AW30" s="805">
        <f t="shared" si="15"/>
        <v>0</v>
      </c>
      <c r="AX30" s="805">
        <f t="shared" si="16"/>
        <v>0</v>
      </c>
      <c r="AY30" s="805">
        <f t="shared" si="17"/>
        <v>0</v>
      </c>
      <c r="AZ30" s="805">
        <f t="shared" si="18"/>
        <v>0</v>
      </c>
      <c r="BA30" s="805">
        <f t="shared" si="19"/>
        <v>0</v>
      </c>
      <c r="BB30" s="805">
        <f t="shared" si="20"/>
        <v>0</v>
      </c>
      <c r="BC30" s="805">
        <f t="shared" si="21"/>
        <v>0</v>
      </c>
      <c r="BD30" s="805">
        <f t="shared" si="22"/>
        <v>0</v>
      </c>
    </row>
    <row r="31" spans="1:56" s="207" customFormat="1" ht="12" customHeight="1">
      <c r="A31" s="213" t="str">
        <f>+"FXRetailTot"&amp;$A$1</f>
        <v>FXRetailTotGroup</v>
      </c>
      <c r="B31" s="1287" t="s">
        <v>153</v>
      </c>
      <c r="C31" s="1287"/>
      <c r="D31" s="1287"/>
      <c r="E31" s="1287"/>
      <c r="F31" s="1287"/>
      <c r="G31" s="1287"/>
      <c r="H31" s="1287"/>
      <c r="I31" s="1287"/>
      <c r="J31" s="1287"/>
      <c r="K31" s="1287"/>
      <c r="L31" s="1287"/>
      <c r="M31" s="1287"/>
      <c r="N31" s="1287"/>
      <c r="O31" s="1287"/>
      <c r="P31" s="414"/>
      <c r="Q31" s="414"/>
      <c r="R31" s="414"/>
      <c r="Y31" s="159"/>
    </row>
    <row r="32" spans="1:56" ht="12" customHeight="1">
      <c r="A32" s="203"/>
      <c r="B32" s="358"/>
      <c r="C32" s="293"/>
      <c r="D32" s="841"/>
      <c r="E32" s="293"/>
      <c r="F32" s="293"/>
      <c r="G32" s="293"/>
      <c r="H32" s="293"/>
      <c r="I32" s="293"/>
      <c r="J32" s="293"/>
      <c r="K32" s="293"/>
      <c r="L32" s="293"/>
      <c r="M32" s="217"/>
      <c r="N32" s="217"/>
      <c r="O32" s="217"/>
      <c r="P32" s="217"/>
      <c r="Q32" s="1"/>
      <c r="R32" s="1"/>
      <c r="S32" s="1"/>
      <c r="T32" s="1"/>
      <c r="U32" s="1"/>
      <c r="V32" s="1"/>
      <c r="W32" s="1"/>
      <c r="X32" s="151"/>
      <c r="Y32" s="151"/>
      <c r="Z32" s="151"/>
      <c r="AA32" s="151"/>
      <c r="AB32" s="151"/>
      <c r="AC32" s="151"/>
      <c r="AD32" s="151"/>
      <c r="AE32" s="151"/>
    </row>
    <row r="33" spans="1:16" ht="12" customHeight="1">
      <c r="A33" s="50"/>
    </row>
    <row r="34" spans="1:16">
      <c r="A34" s="178">
        <v>3</v>
      </c>
      <c r="B34" s="799" t="s">
        <v>98</v>
      </c>
      <c r="C34" s="800">
        <f>(C5+C6+C7+C8-C9)+(C9+C12-C13)+(C13+C14-C16)</f>
        <v>0</v>
      </c>
      <c r="D34" s="800">
        <f>(D5+D6+D7+D8-D9)+(D9+D12-D13)+(D13+D14-D16)</f>
        <v>0</v>
      </c>
      <c r="E34" s="800">
        <f t="shared" ref="E34:J34" si="29">(E5+E6+E7+E8-E9)+(E9+E12-E13)+(E13+E14-E16)</f>
        <v>0</v>
      </c>
      <c r="F34" s="800">
        <f t="shared" si="29"/>
        <v>0</v>
      </c>
      <c r="G34" s="800">
        <f t="shared" si="29"/>
        <v>0</v>
      </c>
      <c r="H34" s="800">
        <f t="shared" si="29"/>
        <v>0</v>
      </c>
      <c r="I34" s="800">
        <f t="shared" si="29"/>
        <v>0</v>
      </c>
      <c r="J34" s="800">
        <f t="shared" si="29"/>
        <v>0</v>
      </c>
      <c r="K34" s="799"/>
      <c r="L34" s="799"/>
      <c r="O34" s="800">
        <f>(O5+O6+O7+O8-O9)+(O9+O12-O13)+(O13+O14-O16)</f>
        <v>0</v>
      </c>
      <c r="P34" s="800">
        <f>(P5+P6+P7+P8-P9)+(P9+P12-P13)+(P13+P14-P16)</f>
        <v>0</v>
      </c>
    </row>
    <row r="35" spans="1:16">
      <c r="B35" s="799" t="s">
        <v>99</v>
      </c>
      <c r="C35" s="800">
        <f>C24+C25+C26-C27+C28+C29-C30</f>
        <v>0</v>
      </c>
      <c r="D35" s="800">
        <f t="shared" ref="D35:J35" si="30">D24+D25+D26-D27+D28+D29-D30</f>
        <v>0</v>
      </c>
      <c r="E35" s="800">
        <f t="shared" si="30"/>
        <v>0</v>
      </c>
      <c r="F35" s="800">
        <f t="shared" si="30"/>
        <v>0</v>
      </c>
      <c r="G35" s="800">
        <f t="shared" si="30"/>
        <v>0</v>
      </c>
      <c r="H35" s="800">
        <f t="shared" si="30"/>
        <v>0</v>
      </c>
      <c r="I35" s="800">
        <f t="shared" si="30"/>
        <v>0</v>
      </c>
      <c r="J35" s="800">
        <f t="shared" si="30"/>
        <v>0</v>
      </c>
      <c r="K35" s="799"/>
      <c r="L35" s="799"/>
      <c r="M35" s="801"/>
      <c r="N35" s="801"/>
      <c r="O35" s="800">
        <f>O24+O25+O26-O27+O28+O29-O30</f>
        <v>0</v>
      </c>
      <c r="P35" s="800">
        <f>P24+P25+P26-P27+P28+P29-P30</f>
        <v>0</v>
      </c>
    </row>
    <row r="36" spans="1:16">
      <c r="B36" s="799"/>
      <c r="C36" s="800"/>
      <c r="D36" s="800"/>
      <c r="E36" s="800"/>
      <c r="F36" s="800"/>
      <c r="G36" s="800"/>
      <c r="H36" s="800"/>
      <c r="I36" s="800"/>
      <c r="J36" s="800"/>
      <c r="K36" s="799"/>
      <c r="L36" s="799"/>
      <c r="M36" s="801"/>
      <c r="N36" s="801"/>
      <c r="O36" s="800"/>
      <c r="P36" s="800"/>
    </row>
    <row r="37" spans="1:16">
      <c r="B37" s="799" t="s">
        <v>102</v>
      </c>
      <c r="C37" s="853">
        <f>C24+C25+C26-C27</f>
        <v>0</v>
      </c>
      <c r="D37" s="853">
        <f>D24+D25+D26-D27</f>
        <v>0</v>
      </c>
      <c r="E37" s="853">
        <f>E24+E25+E26-E27</f>
        <v>0</v>
      </c>
      <c r="F37" s="853">
        <f>F24+F25+F26-F27</f>
        <v>0</v>
      </c>
      <c r="G37" s="853">
        <f>G24+G25+G26-G27</f>
        <v>0</v>
      </c>
      <c r="H37" s="800"/>
      <c r="I37" s="800"/>
      <c r="J37" s="800"/>
      <c r="K37" s="799"/>
      <c r="L37" s="799"/>
      <c r="M37" s="801"/>
      <c r="N37" s="801"/>
      <c r="O37" s="800"/>
      <c r="P37" s="800"/>
    </row>
    <row r="38" spans="1:16">
      <c r="B38" s="799" t="s">
        <v>103</v>
      </c>
      <c r="C38" s="853">
        <f>C28+C29-C30</f>
        <v>0</v>
      </c>
      <c r="D38" s="853">
        <f t="shared" ref="D38:J38" si="31">D28+D29-D30</f>
        <v>0</v>
      </c>
      <c r="E38" s="853">
        <f>E28+E29-E30</f>
        <v>0</v>
      </c>
      <c r="F38" s="853">
        <f t="shared" si="31"/>
        <v>0</v>
      </c>
      <c r="G38" s="853">
        <f t="shared" si="31"/>
        <v>0</v>
      </c>
      <c r="H38" s="800">
        <f t="shared" si="31"/>
        <v>0</v>
      </c>
      <c r="I38" s="800">
        <f t="shared" si="31"/>
        <v>0</v>
      </c>
      <c r="J38" s="800">
        <f t="shared" si="31"/>
        <v>0</v>
      </c>
      <c r="K38" s="799"/>
      <c r="L38" s="799"/>
      <c r="M38" s="801"/>
      <c r="N38" s="801"/>
      <c r="O38" s="800"/>
      <c r="P38" s="800"/>
    </row>
    <row r="39" spans="1:16">
      <c r="C39" s="802"/>
      <c r="D39" s="802"/>
      <c r="E39" s="802"/>
      <c r="F39" s="802"/>
      <c r="G39" s="802"/>
      <c r="H39" s="802"/>
      <c r="I39" s="802"/>
      <c r="J39" s="802"/>
      <c r="K39" s="801"/>
      <c r="L39" s="801"/>
      <c r="M39" s="801"/>
      <c r="N39" s="801"/>
      <c r="O39" s="802"/>
      <c r="P39" s="802"/>
    </row>
    <row r="41" spans="1:16" ht="12" hidden="1" customHeight="1"/>
    <row r="42" spans="1:16" ht="12" hidden="1" customHeight="1"/>
    <row r="43" spans="1:16" ht="12" hidden="1" customHeight="1"/>
    <row r="44" spans="1:16" ht="12" hidden="1" customHeight="1"/>
    <row r="45" spans="1:16" ht="12" hidden="1" customHeight="1"/>
    <row r="46" spans="1:16" ht="12" hidden="1" customHeight="1"/>
    <row r="47" spans="1:16" ht="12" hidden="1" customHeight="1"/>
    <row r="48" spans="1:16" ht="12" hidden="1" customHeight="1"/>
    <row r="49" spans="1:43" ht="12" hidden="1" customHeight="1"/>
    <row r="50" spans="1:43" ht="12" hidden="1" customHeight="1"/>
    <row r="51" spans="1:43" ht="12" hidden="1" customHeight="1"/>
    <row r="52" spans="1:43" ht="12" hidden="1" customHeight="1"/>
    <row r="53" spans="1:43" ht="12" hidden="1" customHeight="1"/>
    <row r="54" spans="1:43" ht="12" hidden="1" customHeight="1"/>
    <row r="55" spans="1:43" s="13" customFormat="1" ht="12" hidden="1" customHeight="1">
      <c r="A55" s="270"/>
    </row>
    <row r="56" spans="1:43" s="221" customFormat="1" ht="18.75" customHeight="1">
      <c r="A56" s="219"/>
      <c r="B56" s="220" t="s">
        <v>75</v>
      </c>
      <c r="C56" s="271"/>
      <c r="D56" s="271"/>
      <c r="E56" s="271"/>
      <c r="F56" s="271"/>
      <c r="G56" s="271"/>
      <c r="H56" s="271"/>
      <c r="I56" s="271"/>
      <c r="J56" s="271"/>
      <c r="K56" s="271"/>
      <c r="L56" s="271"/>
      <c r="M56" s="272"/>
      <c r="N56" s="273"/>
      <c r="T56" s="220" t="s">
        <v>86</v>
      </c>
      <c r="U56" s="220"/>
      <c r="V56" s="220"/>
      <c r="W56" s="220"/>
      <c r="X56" s="220"/>
      <c r="Y56" s="220"/>
      <c r="AE56" s="220"/>
    </row>
    <row r="57" spans="1:43" s="221" customFormat="1" ht="24" customHeight="1">
      <c r="B57" s="173" t="s">
        <v>1</v>
      </c>
      <c r="C57" s="174" t="e">
        <f>D4</f>
        <v>#REF!</v>
      </c>
      <c r="D57" s="175" t="e">
        <f t="shared" ref="D57:I57" si="32">E4</f>
        <v>#REF!</v>
      </c>
      <c r="E57" s="175" t="e">
        <f t="shared" si="32"/>
        <v>#REF!</v>
      </c>
      <c r="F57" s="175" t="e">
        <f t="shared" si="32"/>
        <v>#REF!</v>
      </c>
      <c r="G57" s="175" t="e">
        <f t="shared" si="32"/>
        <v>#REF!</v>
      </c>
      <c r="H57" s="175" t="e">
        <f t="shared" si="32"/>
        <v>#REF!</v>
      </c>
      <c r="I57" s="175" t="e">
        <f t="shared" si="32"/>
        <v>#REF!</v>
      </c>
      <c r="J57" s="175"/>
      <c r="K57" s="177"/>
      <c r="L57" s="176"/>
      <c r="M57" s="219"/>
      <c r="N57" s="219" t="s">
        <v>111</v>
      </c>
      <c r="T57" s="173" t="s">
        <v>1</v>
      </c>
      <c r="U57" s="174"/>
      <c r="V57" s="835"/>
      <c r="W57" s="835"/>
      <c r="X57" s="175" t="e">
        <f t="shared" ref="X57:AD57" si="33">+C57</f>
        <v>#REF!</v>
      </c>
      <c r="Y57" s="175" t="e">
        <f t="shared" si="33"/>
        <v>#REF!</v>
      </c>
      <c r="Z57" s="175" t="e">
        <f t="shared" si="33"/>
        <v>#REF!</v>
      </c>
      <c r="AA57" s="175" t="e">
        <f t="shared" si="33"/>
        <v>#REF!</v>
      </c>
      <c r="AB57" s="175" t="e">
        <f t="shared" si="33"/>
        <v>#REF!</v>
      </c>
      <c r="AC57" s="175" t="e">
        <f t="shared" si="33"/>
        <v>#REF!</v>
      </c>
      <c r="AD57" s="175" t="e">
        <f t="shared" si="33"/>
        <v>#REF!</v>
      </c>
      <c r="AE57" s="174"/>
      <c r="AF57" s="175"/>
      <c r="AG57" s="175"/>
      <c r="AH57" s="175"/>
      <c r="AI57" s="175"/>
      <c r="AJ57" s="175"/>
      <c r="AK57" s="175"/>
      <c r="AL57" s="177"/>
      <c r="AM57" s="176"/>
      <c r="AN57" s="251"/>
      <c r="AO57" s="251"/>
      <c r="AP57" s="251"/>
      <c r="AQ57" s="251"/>
    </row>
    <row r="58" spans="1:43" s="221" customFormat="1">
      <c r="B58" s="70" t="s">
        <v>7</v>
      </c>
      <c r="C58" s="208">
        <v>130</v>
      </c>
      <c r="D58" s="68">
        <v>129</v>
      </c>
      <c r="E58" s="68">
        <v>126</v>
      </c>
      <c r="F58" s="68">
        <v>126</v>
      </c>
      <c r="G58" s="68">
        <v>119</v>
      </c>
      <c r="H58" s="61">
        <v>116</v>
      </c>
      <c r="I58" s="61">
        <v>119</v>
      </c>
      <c r="J58" s="61"/>
      <c r="K58" s="16"/>
      <c r="L58" s="146"/>
      <c r="T58" s="70" t="s">
        <v>7</v>
      </c>
      <c r="U58" s="150"/>
      <c r="V58" s="167"/>
      <c r="W58" s="167"/>
      <c r="X58" s="114">
        <f t="shared" ref="X58:AD83" si="34">+D5-C58</f>
        <v>1</v>
      </c>
      <c r="Y58" s="68">
        <f t="shared" si="34"/>
        <v>1</v>
      </c>
      <c r="Z58" s="68">
        <f t="shared" si="34"/>
        <v>2</v>
      </c>
      <c r="AA58" s="68">
        <f t="shared" si="34"/>
        <v>2</v>
      </c>
      <c r="AB58" s="68">
        <f t="shared" si="34"/>
        <v>-119</v>
      </c>
      <c r="AC58" s="68">
        <f t="shared" si="34"/>
        <v>-116</v>
      </c>
      <c r="AD58" s="68">
        <f t="shared" si="34"/>
        <v>-119</v>
      </c>
      <c r="AE58" s="150"/>
      <c r="AF58" s="114"/>
      <c r="AG58" s="68"/>
      <c r="AH58" s="68"/>
      <c r="AI58" s="61"/>
      <c r="AJ58" s="61"/>
      <c r="AK58" s="61"/>
      <c r="AL58" s="16"/>
      <c r="AM58" s="146"/>
      <c r="AN58" s="236"/>
      <c r="AO58" s="236"/>
      <c r="AP58" s="236"/>
      <c r="AQ58" s="236"/>
    </row>
    <row r="59" spans="1:43" s="221" customFormat="1">
      <c r="B59" s="70" t="s">
        <v>2</v>
      </c>
      <c r="C59" s="70">
        <v>58</v>
      </c>
      <c r="D59" s="71">
        <v>54</v>
      </c>
      <c r="E59" s="71">
        <v>57</v>
      </c>
      <c r="F59" s="61">
        <v>56</v>
      </c>
      <c r="G59" s="61">
        <v>58</v>
      </c>
      <c r="H59" s="71">
        <v>48</v>
      </c>
      <c r="I59" s="71">
        <v>57</v>
      </c>
      <c r="J59" s="71"/>
      <c r="K59" s="20"/>
      <c r="L59" s="17"/>
      <c r="T59" s="70" t="s">
        <v>2</v>
      </c>
      <c r="U59" s="18"/>
      <c r="V59" s="19"/>
      <c r="W59" s="19"/>
      <c r="X59" s="114">
        <f t="shared" si="34"/>
        <v>2</v>
      </c>
      <c r="Y59" s="71">
        <f t="shared" si="34"/>
        <v>0</v>
      </c>
      <c r="Z59" s="61">
        <f t="shared" si="34"/>
        <v>3</v>
      </c>
      <c r="AA59" s="61">
        <f t="shared" si="34"/>
        <v>1</v>
      </c>
      <c r="AB59" s="61">
        <f t="shared" si="34"/>
        <v>-58</v>
      </c>
      <c r="AC59" s="61">
        <f t="shared" si="34"/>
        <v>-48</v>
      </c>
      <c r="AD59" s="61">
        <f t="shared" si="34"/>
        <v>-57</v>
      </c>
      <c r="AE59" s="14"/>
      <c r="AF59" s="59"/>
      <c r="AG59" s="61"/>
      <c r="AH59" s="61"/>
      <c r="AI59" s="61"/>
      <c r="AJ59" s="71"/>
      <c r="AK59" s="71"/>
      <c r="AL59" s="20"/>
      <c r="AM59" s="17"/>
      <c r="AN59" s="227"/>
      <c r="AO59" s="227"/>
      <c r="AP59" s="227"/>
      <c r="AQ59" s="227"/>
    </row>
    <row r="60" spans="1:43" s="221" customFormat="1">
      <c r="B60" s="70" t="s">
        <v>0</v>
      </c>
      <c r="C60" s="70">
        <v>38</v>
      </c>
      <c r="D60" s="71">
        <v>42</v>
      </c>
      <c r="E60" s="71">
        <v>53</v>
      </c>
      <c r="F60" s="61">
        <v>51</v>
      </c>
      <c r="G60" s="61">
        <v>53</v>
      </c>
      <c r="H60" s="71">
        <v>49</v>
      </c>
      <c r="I60" s="71">
        <v>57</v>
      </c>
      <c r="J60" s="71"/>
      <c r="K60" s="20"/>
      <c r="L60" s="17"/>
      <c r="T60" s="70" t="s">
        <v>0</v>
      </c>
      <c r="U60" s="18"/>
      <c r="V60" s="19"/>
      <c r="W60" s="19"/>
      <c r="X60" s="298">
        <f t="shared" si="34"/>
        <v>4</v>
      </c>
      <c r="Y60" s="71">
        <f t="shared" si="34"/>
        <v>2</v>
      </c>
      <c r="Z60" s="61">
        <f t="shared" si="34"/>
        <v>4</v>
      </c>
      <c r="AA60" s="61">
        <f t="shared" si="34"/>
        <v>4</v>
      </c>
      <c r="AB60" s="61">
        <f t="shared" si="34"/>
        <v>-53</v>
      </c>
      <c r="AC60" s="61">
        <f t="shared" si="34"/>
        <v>-49</v>
      </c>
      <c r="AD60" s="61">
        <f t="shared" si="34"/>
        <v>-57</v>
      </c>
      <c r="AE60" s="14"/>
      <c r="AF60" s="59"/>
      <c r="AG60" s="61"/>
      <c r="AH60" s="61"/>
      <c r="AI60" s="61"/>
      <c r="AJ60" s="71"/>
      <c r="AK60" s="71"/>
      <c r="AL60" s="20"/>
      <c r="AM60" s="17"/>
      <c r="AN60" s="227"/>
      <c r="AO60" s="227"/>
      <c r="AP60" s="227"/>
      <c r="AQ60" s="227"/>
    </row>
    <row r="61" spans="1:43" s="221" customFormat="1">
      <c r="B61" s="70" t="s">
        <v>18</v>
      </c>
      <c r="C61" s="70">
        <v>2</v>
      </c>
      <c r="D61" s="71">
        <v>2</v>
      </c>
      <c r="E61" s="71">
        <v>2</v>
      </c>
      <c r="F61" s="61">
        <v>15</v>
      </c>
      <c r="G61" s="61">
        <v>2</v>
      </c>
      <c r="H61" s="71">
        <v>1</v>
      </c>
      <c r="I61" s="71">
        <v>2</v>
      </c>
      <c r="J61" s="71"/>
      <c r="K61" s="20"/>
      <c r="L61" s="17"/>
      <c r="T61" s="70" t="s">
        <v>18</v>
      </c>
      <c r="U61" s="18"/>
      <c r="V61" s="19"/>
      <c r="W61" s="19"/>
      <c r="X61" s="298">
        <f t="shared" si="34"/>
        <v>0</v>
      </c>
      <c r="Y61" s="71">
        <f t="shared" si="34"/>
        <v>0</v>
      </c>
      <c r="Z61" s="61">
        <f t="shared" si="34"/>
        <v>0</v>
      </c>
      <c r="AA61" s="61">
        <f t="shared" si="34"/>
        <v>0</v>
      </c>
      <c r="AB61" s="61">
        <f t="shared" si="34"/>
        <v>-2</v>
      </c>
      <c r="AC61" s="61">
        <f t="shared" si="34"/>
        <v>-1</v>
      </c>
      <c r="AD61" s="61">
        <f t="shared" si="34"/>
        <v>-2</v>
      </c>
      <c r="AE61" s="14"/>
      <c r="AF61" s="59"/>
      <c r="AG61" s="61"/>
      <c r="AH61" s="61"/>
      <c r="AI61" s="61"/>
      <c r="AJ61" s="71"/>
      <c r="AK61" s="71"/>
      <c r="AL61" s="20"/>
      <c r="AM61" s="17"/>
      <c r="AN61" s="227"/>
      <c r="AO61" s="227"/>
      <c r="AP61" s="227"/>
      <c r="AQ61" s="227"/>
    </row>
    <row r="62" spans="1:43" s="221" customFormat="1">
      <c r="B62" s="81" t="s">
        <v>8</v>
      </c>
      <c r="C62" s="83">
        <v>228</v>
      </c>
      <c r="D62" s="80">
        <v>227</v>
      </c>
      <c r="E62" s="80">
        <v>238</v>
      </c>
      <c r="F62" s="80">
        <v>248</v>
      </c>
      <c r="G62" s="80">
        <v>232</v>
      </c>
      <c r="H62" s="80">
        <v>214</v>
      </c>
      <c r="I62" s="80">
        <v>235</v>
      </c>
      <c r="J62" s="80"/>
      <c r="K62" s="27"/>
      <c r="L62" s="28"/>
      <c r="T62" s="81" t="s">
        <v>8</v>
      </c>
      <c r="U62" s="172"/>
      <c r="V62" s="26"/>
      <c r="W62" s="26"/>
      <c r="X62" s="80">
        <f t="shared" si="34"/>
        <v>7</v>
      </c>
      <c r="Y62" s="80">
        <f t="shared" si="34"/>
        <v>3</v>
      </c>
      <c r="Z62" s="80">
        <f t="shared" si="34"/>
        <v>9</v>
      </c>
      <c r="AA62" s="80">
        <f t="shared" si="34"/>
        <v>7</v>
      </c>
      <c r="AB62" s="80">
        <f t="shared" si="34"/>
        <v>-232</v>
      </c>
      <c r="AC62" s="80">
        <f t="shared" si="34"/>
        <v>-214</v>
      </c>
      <c r="AD62" s="80">
        <f t="shared" si="34"/>
        <v>-235</v>
      </c>
      <c r="AE62" s="172"/>
      <c r="AF62" s="80"/>
      <c r="AG62" s="80"/>
      <c r="AH62" s="80"/>
      <c r="AI62" s="80"/>
      <c r="AJ62" s="80"/>
      <c r="AK62" s="80"/>
      <c r="AL62" s="27"/>
      <c r="AM62" s="28"/>
      <c r="AN62" s="246"/>
      <c r="AO62" s="246"/>
      <c r="AP62" s="246"/>
      <c r="AQ62" s="246"/>
    </row>
    <row r="63" spans="1:43" s="221" customFormat="1">
      <c r="B63" s="70" t="s">
        <v>3</v>
      </c>
      <c r="C63" s="18">
        <v>-23</v>
      </c>
      <c r="D63" s="298">
        <v>-24</v>
      </c>
      <c r="E63" s="71">
        <v>-24</v>
      </c>
      <c r="F63" s="61">
        <v>-26</v>
      </c>
      <c r="G63" s="61">
        <v>-27</v>
      </c>
      <c r="H63" s="71">
        <v>-27</v>
      </c>
      <c r="I63" s="71">
        <v>-27</v>
      </c>
      <c r="J63" s="71"/>
      <c r="K63" s="20"/>
      <c r="L63" s="17"/>
      <c r="T63" s="70" t="s">
        <v>3</v>
      </c>
      <c r="U63" s="18"/>
      <c r="V63" s="19"/>
      <c r="W63" s="19"/>
      <c r="X63" s="298">
        <f t="shared" si="34"/>
        <v>0</v>
      </c>
      <c r="Y63" s="71">
        <f t="shared" si="34"/>
        <v>0</v>
      </c>
      <c r="Z63" s="61">
        <f t="shared" si="34"/>
        <v>0</v>
      </c>
      <c r="AA63" s="61">
        <f t="shared" si="34"/>
        <v>0</v>
      </c>
      <c r="AB63" s="61">
        <f t="shared" si="34"/>
        <v>27</v>
      </c>
      <c r="AC63" s="61">
        <f t="shared" si="34"/>
        <v>27</v>
      </c>
      <c r="AD63" s="61">
        <f t="shared" si="34"/>
        <v>27</v>
      </c>
      <c r="AE63" s="14"/>
      <c r="AF63" s="59"/>
      <c r="AG63" s="61"/>
      <c r="AH63" s="61"/>
      <c r="AI63" s="61"/>
      <c r="AJ63" s="71"/>
      <c r="AK63" s="71"/>
      <c r="AL63" s="20"/>
      <c r="AM63" s="17"/>
      <c r="AN63" s="227"/>
      <c r="AO63" s="227"/>
      <c r="AP63" s="227"/>
      <c r="AQ63" s="227"/>
    </row>
    <row r="64" spans="1:43" s="221" customFormat="1">
      <c r="B64" s="70" t="s">
        <v>88</v>
      </c>
      <c r="C64" s="18">
        <v>-91</v>
      </c>
      <c r="D64" s="298">
        <v>-97</v>
      </c>
      <c r="E64" s="71">
        <v>-99</v>
      </c>
      <c r="F64" s="61">
        <v>-100</v>
      </c>
      <c r="G64" s="61">
        <v>-93</v>
      </c>
      <c r="H64" s="71">
        <v>-94</v>
      </c>
      <c r="I64" s="71">
        <v>-95</v>
      </c>
      <c r="J64" s="71"/>
      <c r="K64" s="20"/>
      <c r="L64" s="17"/>
      <c r="T64" s="70" t="s">
        <v>88</v>
      </c>
      <c r="U64" s="18"/>
      <c r="V64" s="19"/>
      <c r="W64" s="19"/>
      <c r="X64" s="298">
        <f t="shared" si="34"/>
        <v>-6</v>
      </c>
      <c r="Y64" s="71">
        <f t="shared" si="34"/>
        <v>-5</v>
      </c>
      <c r="Z64" s="61">
        <f t="shared" si="34"/>
        <v>-6</v>
      </c>
      <c r="AA64" s="61">
        <f t="shared" si="34"/>
        <v>-5</v>
      </c>
      <c r="AB64" s="61">
        <f t="shared" si="34"/>
        <v>93</v>
      </c>
      <c r="AC64" s="61">
        <f t="shared" si="34"/>
        <v>94</v>
      </c>
      <c r="AD64" s="61">
        <f t="shared" si="34"/>
        <v>95</v>
      </c>
      <c r="AE64" s="14"/>
      <c r="AF64" s="59"/>
      <c r="AG64" s="61"/>
      <c r="AH64" s="61"/>
      <c r="AI64" s="61"/>
      <c r="AJ64" s="71"/>
      <c r="AK64" s="71"/>
      <c r="AL64" s="20"/>
      <c r="AM64" s="17"/>
      <c r="AN64" s="227"/>
      <c r="AO64" s="227"/>
      <c r="AP64" s="227"/>
      <c r="AQ64" s="227"/>
    </row>
    <row r="65" spans="2:43" s="221" customFormat="1">
      <c r="B65" s="81" t="s">
        <v>24</v>
      </c>
      <c r="C65" s="23">
        <v>-115</v>
      </c>
      <c r="D65" s="101">
        <v>-122</v>
      </c>
      <c r="E65" s="82">
        <v>-123</v>
      </c>
      <c r="F65" s="80">
        <v>-126</v>
      </c>
      <c r="G65" s="80">
        <v>-120</v>
      </c>
      <c r="H65" s="82">
        <v>-122</v>
      </c>
      <c r="I65" s="82">
        <v>-124</v>
      </c>
      <c r="J65" s="82"/>
      <c r="K65" s="27"/>
      <c r="L65" s="28"/>
      <c r="T65" s="81" t="s">
        <v>24</v>
      </c>
      <c r="U65" s="23"/>
      <c r="V65" s="24"/>
      <c r="W65" s="24"/>
      <c r="X65" s="101">
        <f t="shared" si="34"/>
        <v>-6</v>
      </c>
      <c r="Y65" s="82">
        <f t="shared" si="34"/>
        <v>-5</v>
      </c>
      <c r="Z65" s="80">
        <f t="shared" si="34"/>
        <v>-6</v>
      </c>
      <c r="AA65" s="80">
        <f t="shared" si="34"/>
        <v>-6</v>
      </c>
      <c r="AB65" s="80">
        <f t="shared" si="34"/>
        <v>120</v>
      </c>
      <c r="AC65" s="80">
        <f t="shared" si="34"/>
        <v>122</v>
      </c>
      <c r="AD65" s="80">
        <f t="shared" si="34"/>
        <v>124</v>
      </c>
      <c r="AE65" s="45"/>
      <c r="AF65" s="63"/>
      <c r="AG65" s="80"/>
      <c r="AH65" s="80"/>
      <c r="AI65" s="80"/>
      <c r="AJ65" s="82"/>
      <c r="AK65" s="82"/>
      <c r="AL65" s="27"/>
      <c r="AM65" s="28"/>
      <c r="AN65" s="246"/>
      <c r="AO65" s="246"/>
      <c r="AP65" s="246"/>
      <c r="AQ65" s="246"/>
    </row>
    <row r="66" spans="2:43" s="221" customFormat="1">
      <c r="B66" s="81" t="s">
        <v>13</v>
      </c>
      <c r="C66" s="23">
        <v>113</v>
      </c>
      <c r="D66" s="101">
        <v>105</v>
      </c>
      <c r="E66" s="82">
        <v>115</v>
      </c>
      <c r="F66" s="82">
        <v>122</v>
      </c>
      <c r="G66" s="82">
        <v>112</v>
      </c>
      <c r="H66" s="82">
        <v>92</v>
      </c>
      <c r="I66" s="82">
        <v>111</v>
      </c>
      <c r="J66" s="82"/>
      <c r="K66" s="27"/>
      <c r="L66" s="28"/>
      <c r="T66" s="81" t="s">
        <v>13</v>
      </c>
      <c r="U66" s="23"/>
      <c r="V66" s="24"/>
      <c r="W66" s="24"/>
      <c r="X66" s="101">
        <f t="shared" si="34"/>
        <v>1</v>
      </c>
      <c r="Y66" s="82">
        <f t="shared" si="34"/>
        <v>-2</v>
      </c>
      <c r="Z66" s="82">
        <f t="shared" si="34"/>
        <v>3</v>
      </c>
      <c r="AA66" s="82">
        <f t="shared" si="34"/>
        <v>1</v>
      </c>
      <c r="AB66" s="82">
        <f t="shared" si="34"/>
        <v>-112</v>
      </c>
      <c r="AC66" s="82">
        <f t="shared" si="34"/>
        <v>-92</v>
      </c>
      <c r="AD66" s="82">
        <f t="shared" si="34"/>
        <v>-111</v>
      </c>
      <c r="AE66" s="45"/>
      <c r="AF66" s="63"/>
      <c r="AG66" s="82"/>
      <c r="AH66" s="82"/>
      <c r="AI66" s="82"/>
      <c r="AJ66" s="82"/>
      <c r="AK66" s="82"/>
      <c r="AL66" s="27"/>
      <c r="AM66" s="28"/>
      <c r="AN66" s="266"/>
      <c r="AO66" s="266"/>
      <c r="AP66" s="246"/>
      <c r="AQ66" s="246"/>
    </row>
    <row r="67" spans="2:43" s="221" customFormat="1">
      <c r="B67" s="70" t="s">
        <v>23</v>
      </c>
      <c r="C67" s="18">
        <v>-27</v>
      </c>
      <c r="D67" s="298">
        <v>-23</v>
      </c>
      <c r="E67" s="71">
        <v>-14</v>
      </c>
      <c r="F67" s="68">
        <v>-25</v>
      </c>
      <c r="G67" s="68">
        <v>-21</v>
      </c>
      <c r="H67" s="71">
        <v>-24</v>
      </c>
      <c r="I67" s="71">
        <v>-7</v>
      </c>
      <c r="J67" s="71"/>
      <c r="K67" s="20"/>
      <c r="L67" s="17"/>
      <c r="T67" s="70" t="s">
        <v>23</v>
      </c>
      <c r="U67" s="18"/>
      <c r="V67" s="19"/>
      <c r="W67" s="19"/>
      <c r="X67" s="298">
        <f t="shared" si="34"/>
        <v>0</v>
      </c>
      <c r="Y67" s="71">
        <f t="shared" si="34"/>
        <v>0</v>
      </c>
      <c r="Z67" s="68">
        <f t="shared" si="34"/>
        <v>0</v>
      </c>
      <c r="AA67" s="68">
        <f t="shared" si="34"/>
        <v>0</v>
      </c>
      <c r="AB67" s="68">
        <f t="shared" si="34"/>
        <v>21</v>
      </c>
      <c r="AC67" s="68">
        <f t="shared" si="34"/>
        <v>24</v>
      </c>
      <c r="AD67" s="68">
        <f t="shared" si="34"/>
        <v>7</v>
      </c>
      <c r="AE67" s="14"/>
      <c r="AF67" s="59"/>
      <c r="AG67" s="68"/>
      <c r="AH67" s="68"/>
      <c r="AI67" s="68"/>
      <c r="AJ67" s="71"/>
      <c r="AK67" s="71"/>
      <c r="AL67" s="20"/>
      <c r="AM67" s="17"/>
      <c r="AN67" s="236"/>
      <c r="AO67" s="236"/>
      <c r="AP67" s="236"/>
      <c r="AQ67" s="236"/>
    </row>
    <row r="68" spans="2:43" s="221" customFormat="1">
      <c r="B68" s="481" t="s">
        <v>126</v>
      </c>
      <c r="C68" s="18" t="e">
        <v>#N/A</v>
      </c>
      <c r="D68" s="298" t="e">
        <v>#N/A</v>
      </c>
      <c r="E68" s="71" t="e">
        <v>#N/A</v>
      </c>
      <c r="F68" s="68" t="e">
        <v>#N/A</v>
      </c>
      <c r="G68" s="68" t="e">
        <v>#N/A</v>
      </c>
      <c r="H68" s="71" t="e">
        <v>#N/A</v>
      </c>
      <c r="I68" s="71" t="e">
        <v>#N/A</v>
      </c>
      <c r="J68" s="71"/>
      <c r="K68" s="20"/>
      <c r="L68" s="17"/>
      <c r="T68" s="70" t="str">
        <f>B68</f>
        <v>Imp. of sec. fin. non-cur. ass.</v>
      </c>
      <c r="U68" s="18"/>
      <c r="V68" s="19"/>
      <c r="W68" s="19"/>
      <c r="X68" s="298"/>
      <c r="Y68" s="71"/>
      <c r="Z68" s="68"/>
      <c r="AA68" s="68"/>
      <c r="AB68" s="68"/>
      <c r="AC68" s="68"/>
      <c r="AD68" s="68"/>
      <c r="AE68" s="14"/>
      <c r="AF68" s="59"/>
      <c r="AG68" s="68"/>
      <c r="AH68" s="68"/>
      <c r="AI68" s="68"/>
      <c r="AJ68" s="71"/>
      <c r="AK68" s="71"/>
      <c r="AL68" s="20"/>
      <c r="AM68" s="17"/>
      <c r="AN68" s="236"/>
      <c r="AO68" s="236"/>
      <c r="AP68" s="236"/>
      <c r="AQ68" s="236"/>
    </row>
    <row r="69" spans="2:43" s="221" customFormat="1">
      <c r="B69" s="87" t="s">
        <v>4</v>
      </c>
      <c r="C69" s="31">
        <v>86</v>
      </c>
      <c r="D69" s="102">
        <v>82</v>
      </c>
      <c r="E69" s="88">
        <v>101</v>
      </c>
      <c r="F69" s="86">
        <v>97</v>
      </c>
      <c r="G69" s="86">
        <v>91</v>
      </c>
      <c r="H69" s="88">
        <v>68</v>
      </c>
      <c r="I69" s="88">
        <v>104</v>
      </c>
      <c r="J69" s="88"/>
      <c r="K69" s="36"/>
      <c r="L69" s="37"/>
      <c r="T69" s="87" t="s">
        <v>4</v>
      </c>
      <c r="U69" s="31"/>
      <c r="V69" s="32"/>
      <c r="W69" s="32"/>
      <c r="X69" s="102">
        <f t="shared" si="34"/>
        <v>1</v>
      </c>
      <c r="Y69" s="88">
        <f t="shared" si="34"/>
        <v>-2</v>
      </c>
      <c r="Z69" s="86">
        <f t="shared" si="34"/>
        <v>3</v>
      </c>
      <c r="AA69" s="86">
        <f t="shared" si="34"/>
        <v>1</v>
      </c>
      <c r="AB69" s="86">
        <f t="shared" si="34"/>
        <v>-91</v>
      </c>
      <c r="AC69" s="86">
        <f t="shared" si="34"/>
        <v>-68</v>
      </c>
      <c r="AD69" s="86">
        <f t="shared" si="34"/>
        <v>-104</v>
      </c>
      <c r="AE69" s="47"/>
      <c r="AF69" s="65"/>
      <c r="AG69" s="86"/>
      <c r="AH69" s="86"/>
      <c r="AI69" s="86"/>
      <c r="AJ69" s="88"/>
      <c r="AK69" s="88"/>
      <c r="AL69" s="36"/>
      <c r="AM69" s="37"/>
      <c r="AN69" s="268"/>
      <c r="AO69" s="268"/>
      <c r="AP69" s="268"/>
      <c r="AQ69" s="268"/>
    </row>
    <row r="70" spans="2:43" s="221" customFormat="1">
      <c r="B70" s="70" t="s">
        <v>9</v>
      </c>
      <c r="C70" s="90">
        <v>50.4</v>
      </c>
      <c r="D70" s="61">
        <v>53.7</v>
      </c>
      <c r="E70" s="61">
        <v>51.7</v>
      </c>
      <c r="F70" s="61">
        <v>50.8</v>
      </c>
      <c r="G70" s="61">
        <v>51.7</v>
      </c>
      <c r="H70" s="61">
        <v>57</v>
      </c>
      <c r="I70" s="61">
        <v>52.8</v>
      </c>
      <c r="J70" s="61"/>
      <c r="K70" s="162"/>
      <c r="L70" s="161"/>
      <c r="T70" s="70" t="s">
        <v>9</v>
      </c>
      <c r="U70" s="90"/>
      <c r="V70" s="22"/>
      <c r="W70" s="22"/>
      <c r="X70" s="61">
        <f t="shared" si="34"/>
        <v>1.1000000000000014</v>
      </c>
      <c r="Y70" s="61">
        <f t="shared" si="34"/>
        <v>1.5</v>
      </c>
      <c r="Z70" s="61">
        <f t="shared" si="34"/>
        <v>0.5</v>
      </c>
      <c r="AA70" s="61">
        <f t="shared" si="34"/>
        <v>1</v>
      </c>
      <c r="AB70" s="61">
        <f t="shared" si="34"/>
        <v>-51.7</v>
      </c>
      <c r="AC70" s="61">
        <f t="shared" si="34"/>
        <v>-57</v>
      </c>
      <c r="AD70" s="61">
        <f t="shared" si="34"/>
        <v>-52.8</v>
      </c>
      <c r="AE70" s="90"/>
      <c r="AF70" s="61"/>
      <c r="AG70" s="61"/>
      <c r="AH70" s="61"/>
      <c r="AI70" s="61"/>
      <c r="AJ70" s="61"/>
      <c r="AK70" s="61"/>
      <c r="AL70" s="162"/>
      <c r="AM70" s="161"/>
      <c r="AN70" s="227"/>
      <c r="AO70" s="227"/>
      <c r="AP70" s="227"/>
      <c r="AQ70" s="227"/>
    </row>
    <row r="71" spans="2:43" s="221" customFormat="1">
      <c r="B71" s="70" t="s">
        <v>106</v>
      </c>
      <c r="C71" s="90">
        <v>7.1095864901960955</v>
      </c>
      <c r="D71" s="61">
        <v>6.4760659522968149</v>
      </c>
      <c r="E71" s="61">
        <v>7.8872416086653203</v>
      </c>
      <c r="F71" s="61">
        <v>7.8434790996444193</v>
      </c>
      <c r="G71" s="61">
        <v>7.41493548845399</v>
      </c>
      <c r="H71" s="61">
        <v>5.3779901346074794</v>
      </c>
      <c r="I71" s="61">
        <v>8.267215366077874</v>
      </c>
      <c r="J71" s="61"/>
      <c r="K71" s="162"/>
      <c r="L71" s="161"/>
      <c r="T71" s="70" t="s">
        <v>5</v>
      </c>
      <c r="U71" s="90"/>
      <c r="V71" s="22"/>
      <c r="W71" s="22"/>
      <c r="X71" s="61">
        <f t="shared" si="34"/>
        <v>9.3269166711351659E-2</v>
      </c>
      <c r="Y71" s="61">
        <f t="shared" si="34"/>
        <v>-0.17486882204252741</v>
      </c>
      <c r="Z71" s="61">
        <f t="shared" si="34"/>
        <v>0.22036970213949836</v>
      </c>
      <c r="AA71" s="61">
        <f t="shared" si="34"/>
        <v>-8.1649252170846509E-2</v>
      </c>
      <c r="AB71" s="61">
        <f t="shared" si="34"/>
        <v>-7.41493548845399</v>
      </c>
      <c r="AC71" s="61">
        <f t="shared" si="34"/>
        <v>-5.3779901346074794</v>
      </c>
      <c r="AD71" s="61">
        <f t="shared" si="34"/>
        <v>-8.267215366077874</v>
      </c>
      <c r="AE71" s="90"/>
      <c r="AF71" s="61"/>
      <c r="AG71" s="61"/>
      <c r="AH71" s="61"/>
      <c r="AI71" s="61"/>
      <c r="AJ71" s="61"/>
      <c r="AK71" s="61"/>
      <c r="AL71" s="162"/>
      <c r="AM71" s="161"/>
      <c r="AN71" s="227"/>
      <c r="AO71" s="227"/>
      <c r="AP71" s="227"/>
      <c r="AQ71" s="227"/>
    </row>
    <row r="72" spans="2:43" s="221" customFormat="1">
      <c r="B72" s="70" t="s">
        <v>5</v>
      </c>
      <c r="C72" s="90">
        <v>0</v>
      </c>
      <c r="D72" s="61">
        <v>0</v>
      </c>
      <c r="E72" s="61">
        <v>0</v>
      </c>
      <c r="F72" s="61">
        <v>0</v>
      </c>
      <c r="G72" s="61">
        <v>0</v>
      </c>
      <c r="H72" s="61">
        <v>0</v>
      </c>
      <c r="I72" s="61">
        <v>0</v>
      </c>
      <c r="J72" s="61"/>
      <c r="K72" s="162"/>
      <c r="L72" s="161"/>
      <c r="T72" s="70" t="s">
        <v>5</v>
      </c>
      <c r="U72" s="90"/>
      <c r="V72" s="22"/>
      <c r="W72" s="22"/>
      <c r="X72" s="61">
        <f t="shared" si="34"/>
        <v>0</v>
      </c>
      <c r="Y72" s="61">
        <f t="shared" si="34"/>
        <v>0</v>
      </c>
      <c r="Z72" s="61">
        <f t="shared" si="34"/>
        <v>0</v>
      </c>
      <c r="AA72" s="61">
        <f t="shared" si="34"/>
        <v>0</v>
      </c>
      <c r="AB72" s="61">
        <f t="shared" si="34"/>
        <v>0</v>
      </c>
      <c r="AC72" s="61">
        <f t="shared" si="34"/>
        <v>0</v>
      </c>
      <c r="AD72" s="61">
        <f t="shared" si="34"/>
        <v>0</v>
      </c>
      <c r="AE72" s="90"/>
      <c r="AF72" s="61"/>
      <c r="AG72" s="61"/>
      <c r="AH72" s="61"/>
      <c r="AI72" s="61"/>
      <c r="AJ72" s="61"/>
      <c r="AK72" s="61"/>
      <c r="AL72" s="162"/>
      <c r="AM72" s="161"/>
      <c r="AN72" s="227"/>
      <c r="AO72" s="227"/>
      <c r="AP72" s="227"/>
      <c r="AQ72" s="227"/>
    </row>
    <row r="73" spans="2:43" s="221" customFormat="1">
      <c r="B73" s="70" t="s">
        <v>28</v>
      </c>
      <c r="C73" s="38">
        <v>3666</v>
      </c>
      <c r="D73" s="68">
        <v>3713</v>
      </c>
      <c r="E73" s="68">
        <v>3999</v>
      </c>
      <c r="F73" s="68">
        <v>3826</v>
      </c>
      <c r="G73" s="68">
        <v>3645</v>
      </c>
      <c r="H73" s="68">
        <v>3884</v>
      </c>
      <c r="I73" s="68">
        <v>3922</v>
      </c>
      <c r="J73" s="68"/>
      <c r="K73" s="187"/>
      <c r="L73" s="161"/>
      <c r="T73" s="70" t="s">
        <v>28</v>
      </c>
      <c r="U73" s="38"/>
      <c r="V73" s="30"/>
      <c r="W73" s="30"/>
      <c r="X73" s="68">
        <f t="shared" si="34"/>
        <v>1</v>
      </c>
      <c r="Y73" s="68">
        <f t="shared" si="34"/>
        <v>0</v>
      </c>
      <c r="Z73" s="68">
        <f t="shared" si="34"/>
        <v>0</v>
      </c>
      <c r="AA73" s="68">
        <f t="shared" si="34"/>
        <v>0</v>
      </c>
      <c r="AB73" s="68">
        <f t="shared" si="34"/>
        <v>-3645</v>
      </c>
      <c r="AC73" s="68">
        <f t="shared" si="34"/>
        <v>-3884</v>
      </c>
      <c r="AD73" s="68">
        <f t="shared" si="34"/>
        <v>-3922</v>
      </c>
      <c r="AE73" s="38"/>
      <c r="AF73" s="68"/>
      <c r="AG73" s="68"/>
      <c r="AH73" s="68"/>
      <c r="AI73" s="68"/>
      <c r="AJ73" s="68"/>
      <c r="AK73" s="68"/>
      <c r="AL73" s="187"/>
      <c r="AM73" s="161"/>
      <c r="AN73" s="236"/>
      <c r="AO73" s="236"/>
      <c r="AP73" s="236"/>
      <c r="AQ73" s="236"/>
    </row>
    <row r="74" spans="2:43" s="221" customFormat="1">
      <c r="B74" s="301" t="s">
        <v>90</v>
      </c>
      <c r="C74" s="38">
        <v>20818</v>
      </c>
      <c r="D74" s="68">
        <v>21322</v>
      </c>
      <c r="E74" s="68">
        <v>21396</v>
      </c>
      <c r="F74" s="68">
        <v>20971</v>
      </c>
      <c r="G74" s="68">
        <v>20510</v>
      </c>
      <c r="H74" s="68">
        <v>22223</v>
      </c>
      <c r="I74" s="68">
        <v>23278</v>
      </c>
      <c r="J74" s="68"/>
      <c r="K74" s="187"/>
      <c r="L74" s="161"/>
      <c r="T74" s="301" t="s">
        <v>90</v>
      </c>
      <c r="U74" s="38"/>
      <c r="V74" s="30"/>
      <c r="W74" s="30"/>
      <c r="X74" s="68">
        <f t="shared" si="34"/>
        <v>0</v>
      </c>
      <c r="Y74" s="68">
        <f t="shared" si="34"/>
        <v>0</v>
      </c>
      <c r="Z74" s="68">
        <f t="shared" si="34"/>
        <v>0</v>
      </c>
      <c r="AA74" s="68">
        <f t="shared" si="34"/>
        <v>0</v>
      </c>
      <c r="AB74" s="68">
        <f t="shared" si="34"/>
        <v>-20510</v>
      </c>
      <c r="AC74" s="68">
        <f t="shared" si="34"/>
        <v>-22223</v>
      </c>
      <c r="AD74" s="68">
        <f t="shared" si="34"/>
        <v>-23278</v>
      </c>
      <c r="AE74" s="38"/>
      <c r="AF74" s="68"/>
      <c r="AG74" s="68"/>
      <c r="AH74" s="68"/>
      <c r="AI74" s="68"/>
      <c r="AJ74" s="68"/>
      <c r="AK74" s="68"/>
      <c r="AL74" s="187"/>
      <c r="AM74" s="161"/>
      <c r="AN74" s="236"/>
      <c r="AO74" s="236"/>
      <c r="AP74" s="236"/>
      <c r="AQ74" s="236"/>
    </row>
    <row r="75" spans="2:43" s="221" customFormat="1">
      <c r="B75" s="147" t="s">
        <v>14</v>
      </c>
      <c r="C75" s="39">
        <v>833</v>
      </c>
      <c r="D75" s="69">
        <v>836</v>
      </c>
      <c r="E75" s="69">
        <v>833</v>
      </c>
      <c r="F75" s="69">
        <v>854</v>
      </c>
      <c r="G75" s="69">
        <v>925</v>
      </c>
      <c r="H75" s="69">
        <v>953</v>
      </c>
      <c r="I75" s="69">
        <v>971</v>
      </c>
      <c r="J75" s="69"/>
      <c r="K75" s="186"/>
      <c r="L75" s="182"/>
      <c r="T75" s="147" t="s">
        <v>14</v>
      </c>
      <c r="U75" s="39"/>
      <c r="V75" s="40"/>
      <c r="W75" s="40"/>
      <c r="X75" s="69">
        <f t="shared" si="34"/>
        <v>0</v>
      </c>
      <c r="Y75" s="69">
        <f t="shared" si="34"/>
        <v>0</v>
      </c>
      <c r="Z75" s="69">
        <f t="shared" si="34"/>
        <v>0</v>
      </c>
      <c r="AA75" s="69">
        <f t="shared" si="34"/>
        <v>0</v>
      </c>
      <c r="AB75" s="69">
        <f t="shared" si="34"/>
        <v>-925</v>
      </c>
      <c r="AC75" s="69">
        <f t="shared" si="34"/>
        <v>-953</v>
      </c>
      <c r="AD75" s="69">
        <f t="shared" si="34"/>
        <v>-971</v>
      </c>
      <c r="AE75" s="39"/>
      <c r="AF75" s="69"/>
      <c r="AG75" s="69"/>
      <c r="AH75" s="69"/>
      <c r="AI75" s="69"/>
      <c r="AJ75" s="69"/>
      <c r="AK75" s="69"/>
      <c r="AL75" s="186"/>
      <c r="AM75" s="182"/>
      <c r="AN75" s="237"/>
      <c r="AO75" s="237"/>
      <c r="AP75" s="237"/>
      <c r="AQ75" s="237"/>
    </row>
    <row r="76" spans="2:43" s="221" customFormat="1">
      <c r="B76" s="81" t="s">
        <v>22</v>
      </c>
      <c r="C76" s="116"/>
      <c r="D76" s="71"/>
      <c r="E76" s="71"/>
      <c r="F76" s="71"/>
      <c r="G76" s="71"/>
      <c r="H76" s="71"/>
      <c r="I76" s="71"/>
      <c r="J76" s="71"/>
      <c r="K76" s="162"/>
      <c r="L76" s="161"/>
      <c r="T76" s="81" t="s">
        <v>22</v>
      </c>
      <c r="U76" s="116"/>
      <c r="V76" s="21"/>
      <c r="W76" s="21"/>
      <c r="X76" s="71">
        <f t="shared" si="34"/>
        <v>0</v>
      </c>
      <c r="Y76" s="71">
        <f t="shared" si="34"/>
        <v>0</v>
      </c>
      <c r="Z76" s="71">
        <f t="shared" si="34"/>
        <v>0</v>
      </c>
      <c r="AA76" s="71">
        <f t="shared" si="34"/>
        <v>0</v>
      </c>
      <c r="AB76" s="71">
        <f t="shared" si="34"/>
        <v>0</v>
      </c>
      <c r="AC76" s="71">
        <f t="shared" si="34"/>
        <v>0</v>
      </c>
      <c r="AD76" s="71">
        <f t="shared" si="34"/>
        <v>0</v>
      </c>
      <c r="AE76" s="116"/>
      <c r="AF76" s="71"/>
      <c r="AG76" s="71"/>
      <c r="AH76" s="71"/>
      <c r="AI76" s="71"/>
      <c r="AJ76" s="71"/>
      <c r="AK76" s="71"/>
      <c r="AL76" s="162"/>
      <c r="AM76" s="161"/>
      <c r="AN76" s="252"/>
      <c r="AO76" s="252"/>
      <c r="AP76" s="252"/>
      <c r="AQ76" s="252"/>
    </row>
    <row r="77" spans="2:43" s="221" customFormat="1">
      <c r="B77" s="70" t="s">
        <v>19</v>
      </c>
      <c r="C77" s="91">
        <v>42.4</v>
      </c>
      <c r="D77" s="74">
        <v>42.8</v>
      </c>
      <c r="E77" s="74">
        <v>42.399999999999991</v>
      </c>
      <c r="F77" s="74">
        <v>42.099999999999994</v>
      </c>
      <c r="G77" s="74">
        <v>42.3</v>
      </c>
      <c r="H77" s="74">
        <v>42.9</v>
      </c>
      <c r="I77" s="74">
        <v>42.8</v>
      </c>
      <c r="J77" s="74"/>
      <c r="K77" s="162"/>
      <c r="L77" s="161"/>
      <c r="T77" s="70" t="s">
        <v>19</v>
      </c>
      <c r="U77" s="91"/>
      <c r="V77" s="92"/>
      <c r="W77" s="92"/>
      <c r="X77" s="74">
        <f t="shared" si="34"/>
        <v>0</v>
      </c>
      <c r="Y77" s="74">
        <f t="shared" si="34"/>
        <v>0.60000000000000142</v>
      </c>
      <c r="Z77" s="74">
        <f t="shared" si="34"/>
        <v>0.60000000000000142</v>
      </c>
      <c r="AA77" s="74">
        <f t="shared" si="34"/>
        <v>1</v>
      </c>
      <c r="AB77" s="74">
        <f t="shared" si="34"/>
        <v>-42.3</v>
      </c>
      <c r="AC77" s="74">
        <f t="shared" si="34"/>
        <v>-42.9</v>
      </c>
      <c r="AD77" s="74">
        <f t="shared" si="34"/>
        <v>-42.8</v>
      </c>
      <c r="AE77" s="276"/>
      <c r="AF77" s="277"/>
      <c r="AG77" s="277"/>
      <c r="AH77" s="277"/>
      <c r="AI77" s="277"/>
      <c r="AJ77" s="277"/>
      <c r="AK77" s="277"/>
      <c r="AL77" s="162"/>
      <c r="AM77" s="161"/>
      <c r="AN77" s="250"/>
      <c r="AO77" s="250"/>
      <c r="AP77" s="250"/>
      <c r="AQ77" s="250"/>
    </row>
    <row r="78" spans="2:43" s="221" customFormat="1">
      <c r="B78" s="70" t="s">
        <v>20</v>
      </c>
      <c r="C78" s="91">
        <v>0.2</v>
      </c>
      <c r="D78" s="74">
        <v>0.2</v>
      </c>
      <c r="E78" s="74">
        <v>0.2</v>
      </c>
      <c r="F78" s="74">
        <v>0.2</v>
      </c>
      <c r="G78" s="74">
        <v>0.2</v>
      </c>
      <c r="H78" s="74">
        <v>0.2</v>
      </c>
      <c r="I78" s="74">
        <v>0.2</v>
      </c>
      <c r="J78" s="74"/>
      <c r="K78" s="162"/>
      <c r="L78" s="161"/>
      <c r="T78" s="70" t="s">
        <v>20</v>
      </c>
      <c r="U78" s="91"/>
      <c r="V78" s="92"/>
      <c r="W78" s="92"/>
      <c r="X78" s="74">
        <f t="shared" si="34"/>
        <v>0</v>
      </c>
      <c r="Y78" s="74">
        <f t="shared" si="34"/>
        <v>0</v>
      </c>
      <c r="Z78" s="74">
        <f t="shared" si="34"/>
        <v>0</v>
      </c>
      <c r="AA78" s="74">
        <f t="shared" si="34"/>
        <v>0</v>
      </c>
      <c r="AB78" s="74">
        <f t="shared" si="34"/>
        <v>-0.2</v>
      </c>
      <c r="AC78" s="74">
        <f t="shared" si="34"/>
        <v>-0.2</v>
      </c>
      <c r="AD78" s="74">
        <f t="shared" si="34"/>
        <v>-0.2</v>
      </c>
      <c r="AE78" s="276"/>
      <c r="AF78" s="277"/>
      <c r="AG78" s="277"/>
      <c r="AH78" s="277"/>
      <c r="AI78" s="277"/>
      <c r="AJ78" s="277"/>
      <c r="AK78" s="277"/>
      <c r="AL78" s="162"/>
      <c r="AM78" s="161"/>
      <c r="AN78" s="250"/>
      <c r="AO78" s="250"/>
      <c r="AP78" s="250"/>
      <c r="AQ78" s="250"/>
    </row>
    <row r="79" spans="2:43" s="221" customFormat="1">
      <c r="B79" s="70" t="s">
        <v>21</v>
      </c>
      <c r="C79" s="91">
        <v>0.6</v>
      </c>
      <c r="D79" s="74">
        <v>0.6</v>
      </c>
      <c r="E79" s="74">
        <v>0.7</v>
      </c>
      <c r="F79" s="74">
        <v>0.7</v>
      </c>
      <c r="G79" s="74">
        <v>0.7</v>
      </c>
      <c r="H79" s="74">
        <v>0.6</v>
      </c>
      <c r="I79" s="74">
        <v>0.6</v>
      </c>
      <c r="J79" s="74"/>
      <c r="K79" s="162"/>
      <c r="L79" s="161"/>
      <c r="T79" s="70" t="s">
        <v>21</v>
      </c>
      <c r="U79" s="91"/>
      <c r="V79" s="92"/>
      <c r="W79" s="92"/>
      <c r="X79" s="74">
        <f t="shared" si="34"/>
        <v>0</v>
      </c>
      <c r="Y79" s="74">
        <f t="shared" si="34"/>
        <v>0</v>
      </c>
      <c r="Z79" s="74">
        <f t="shared" si="34"/>
        <v>0</v>
      </c>
      <c r="AA79" s="74">
        <f t="shared" si="34"/>
        <v>0</v>
      </c>
      <c r="AB79" s="74">
        <f t="shared" si="34"/>
        <v>-0.7</v>
      </c>
      <c r="AC79" s="74">
        <f t="shared" si="34"/>
        <v>-0.6</v>
      </c>
      <c r="AD79" s="74">
        <f t="shared" si="34"/>
        <v>-0.6</v>
      </c>
      <c r="AE79" s="276"/>
      <c r="AF79" s="277"/>
      <c r="AG79" s="277"/>
      <c r="AH79" s="277"/>
      <c r="AI79" s="277"/>
      <c r="AJ79" s="277"/>
      <c r="AK79" s="277"/>
      <c r="AL79" s="162"/>
      <c r="AM79" s="161"/>
      <c r="AN79" s="250"/>
      <c r="AO79" s="250"/>
      <c r="AP79" s="250"/>
      <c r="AQ79" s="250"/>
    </row>
    <row r="80" spans="2:43" s="221" customFormat="1">
      <c r="B80" s="81" t="s">
        <v>25</v>
      </c>
      <c r="C80" s="117">
        <v>43.2</v>
      </c>
      <c r="D80" s="75">
        <v>43.6</v>
      </c>
      <c r="E80" s="75">
        <v>43.3</v>
      </c>
      <c r="F80" s="75">
        <v>43</v>
      </c>
      <c r="G80" s="75">
        <v>43.2</v>
      </c>
      <c r="H80" s="75">
        <v>43.7</v>
      </c>
      <c r="I80" s="75">
        <v>43.6</v>
      </c>
      <c r="J80" s="75"/>
      <c r="K80" s="184"/>
      <c r="L80" s="181"/>
      <c r="T80" s="81" t="s">
        <v>25</v>
      </c>
      <c r="U80" s="117"/>
      <c r="V80" s="141"/>
      <c r="W80" s="141"/>
      <c r="X80" s="75">
        <f t="shared" si="34"/>
        <v>0</v>
      </c>
      <c r="Y80" s="75">
        <f t="shared" si="34"/>
        <v>0.60000000000000142</v>
      </c>
      <c r="Z80" s="75">
        <f t="shared" si="34"/>
        <v>0.60000000000000142</v>
      </c>
      <c r="AA80" s="75">
        <f t="shared" si="34"/>
        <v>1</v>
      </c>
      <c r="AB80" s="75">
        <f t="shared" si="34"/>
        <v>-43.2</v>
      </c>
      <c r="AC80" s="75">
        <f t="shared" si="34"/>
        <v>-43.7</v>
      </c>
      <c r="AD80" s="75">
        <f t="shared" si="34"/>
        <v>-43.6</v>
      </c>
      <c r="AE80" s="278"/>
      <c r="AF80" s="279"/>
      <c r="AG80" s="279"/>
      <c r="AH80" s="279"/>
      <c r="AI80" s="279"/>
      <c r="AJ80" s="279"/>
      <c r="AK80" s="279"/>
      <c r="AL80" s="184"/>
      <c r="AM80" s="181"/>
      <c r="AN80" s="255"/>
      <c r="AO80" s="255"/>
      <c r="AP80" s="255"/>
      <c r="AQ80" s="255"/>
    </row>
    <row r="81" spans="2:43" s="221" customFormat="1">
      <c r="B81" s="70" t="s">
        <v>17</v>
      </c>
      <c r="C81" s="91">
        <v>16.8</v>
      </c>
      <c r="D81" s="74">
        <v>16.7</v>
      </c>
      <c r="E81" s="74">
        <v>16</v>
      </c>
      <c r="F81" s="74">
        <v>16.399999999999999</v>
      </c>
      <c r="G81" s="74">
        <v>17</v>
      </c>
      <c r="H81" s="74">
        <v>16.600000000000001</v>
      </c>
      <c r="I81" s="74">
        <v>17.8</v>
      </c>
      <c r="J81" s="74"/>
      <c r="K81" s="162"/>
      <c r="L81" s="161"/>
      <c r="T81" s="70" t="s">
        <v>17</v>
      </c>
      <c r="U81" s="91"/>
      <c r="V81" s="92"/>
      <c r="W81" s="92"/>
      <c r="X81" s="74">
        <f t="shared" si="34"/>
        <v>0.69999999999999929</v>
      </c>
      <c r="Y81" s="74">
        <f t="shared" si="34"/>
        <v>0.89999999999999858</v>
      </c>
      <c r="Z81" s="74">
        <f t="shared" si="34"/>
        <v>1</v>
      </c>
      <c r="AA81" s="74">
        <f t="shared" si="34"/>
        <v>0.89999999999999858</v>
      </c>
      <c r="AB81" s="74">
        <f t="shared" si="34"/>
        <v>-17</v>
      </c>
      <c r="AC81" s="74">
        <f t="shared" si="34"/>
        <v>-16.600000000000001</v>
      </c>
      <c r="AD81" s="74">
        <f t="shared" si="34"/>
        <v>-17.8</v>
      </c>
      <c r="AE81" s="276"/>
      <c r="AF81" s="277"/>
      <c r="AG81" s="277"/>
      <c r="AH81" s="277"/>
      <c r="AI81" s="277"/>
      <c r="AJ81" s="277"/>
      <c r="AK81" s="277"/>
      <c r="AL81" s="162"/>
      <c r="AM81" s="161"/>
      <c r="AN81" s="250"/>
      <c r="AO81" s="250"/>
      <c r="AP81" s="250"/>
      <c r="AQ81" s="250"/>
    </row>
    <row r="82" spans="2:43" s="221" customFormat="1">
      <c r="B82" s="70" t="s">
        <v>16</v>
      </c>
      <c r="C82" s="91">
        <v>0.2</v>
      </c>
      <c r="D82" s="74">
        <v>0.1</v>
      </c>
      <c r="E82" s="74">
        <v>0.2</v>
      </c>
      <c r="F82" s="74">
        <v>0.1</v>
      </c>
      <c r="G82" s="74">
        <v>0.2</v>
      </c>
      <c r="H82" s="74">
        <v>0.2</v>
      </c>
      <c r="I82" s="74">
        <v>0.2</v>
      </c>
      <c r="J82" s="74"/>
      <c r="K82" s="162"/>
      <c r="L82" s="161"/>
      <c r="T82" s="70" t="s">
        <v>16</v>
      </c>
      <c r="U82" s="91"/>
      <c r="V82" s="92"/>
      <c r="W82" s="92"/>
      <c r="X82" s="74">
        <f t="shared" si="34"/>
        <v>0</v>
      </c>
      <c r="Y82" s="74">
        <f t="shared" si="34"/>
        <v>0</v>
      </c>
      <c r="Z82" s="74">
        <f t="shared" si="34"/>
        <v>0</v>
      </c>
      <c r="AA82" s="74">
        <f t="shared" si="34"/>
        <v>0</v>
      </c>
      <c r="AB82" s="74">
        <f t="shared" si="34"/>
        <v>-0.2</v>
      </c>
      <c r="AC82" s="74">
        <f t="shared" si="34"/>
        <v>-0.2</v>
      </c>
      <c r="AD82" s="74">
        <f t="shared" si="34"/>
        <v>-0.2</v>
      </c>
      <c r="AE82" s="276"/>
      <c r="AF82" s="277"/>
      <c r="AG82" s="277"/>
      <c r="AH82" s="277"/>
      <c r="AI82" s="277"/>
      <c r="AJ82" s="277"/>
      <c r="AK82" s="277"/>
      <c r="AL82" s="162"/>
      <c r="AM82" s="161"/>
      <c r="AN82" s="250"/>
      <c r="AO82" s="250"/>
      <c r="AP82" s="250"/>
      <c r="AQ82" s="250"/>
    </row>
    <row r="83" spans="2:43" s="221" customFormat="1">
      <c r="B83" s="87" t="s">
        <v>15</v>
      </c>
      <c r="C83" s="118">
        <v>17</v>
      </c>
      <c r="D83" s="76">
        <v>16.8</v>
      </c>
      <c r="E83" s="76">
        <v>16.2</v>
      </c>
      <c r="F83" s="76">
        <v>16.5</v>
      </c>
      <c r="G83" s="76">
        <v>17.2</v>
      </c>
      <c r="H83" s="76">
        <v>16.8</v>
      </c>
      <c r="I83" s="76">
        <v>18</v>
      </c>
      <c r="J83" s="76"/>
      <c r="K83" s="185"/>
      <c r="L83" s="183"/>
      <c r="T83" s="87" t="s">
        <v>15</v>
      </c>
      <c r="U83" s="118"/>
      <c r="V83" s="152"/>
      <c r="W83" s="152"/>
      <c r="X83" s="76">
        <f t="shared" si="34"/>
        <v>0.69999999999999929</v>
      </c>
      <c r="Y83" s="76">
        <f t="shared" si="34"/>
        <v>0.89999999999999858</v>
      </c>
      <c r="Z83" s="76">
        <f t="shared" si="34"/>
        <v>1</v>
      </c>
      <c r="AA83" s="76">
        <f t="shared" si="34"/>
        <v>0.89999999999999858</v>
      </c>
      <c r="AB83" s="76">
        <f t="shared" si="34"/>
        <v>-17.2</v>
      </c>
      <c r="AC83" s="76">
        <f t="shared" si="34"/>
        <v>-16.8</v>
      </c>
      <c r="AD83" s="76">
        <f t="shared" si="34"/>
        <v>-18</v>
      </c>
      <c r="AE83" s="280"/>
      <c r="AF83" s="281"/>
      <c r="AG83" s="281"/>
      <c r="AH83" s="281"/>
      <c r="AI83" s="281"/>
      <c r="AJ83" s="281"/>
      <c r="AK83" s="281"/>
      <c r="AL83" s="185"/>
      <c r="AM83" s="183"/>
      <c r="AN83" s="258"/>
      <c r="AO83" s="258"/>
      <c r="AP83" s="258"/>
      <c r="AQ83" s="258"/>
    </row>
    <row r="84" spans="2:43" s="221" customFormat="1"/>
    <row r="85" spans="2:43" s="221" customFormat="1"/>
    <row r="86" spans="2:43" s="221" customFormat="1">
      <c r="L86" s="269"/>
    </row>
    <row r="87" spans="2:43" s="221" customFormat="1"/>
    <row r="88" spans="2:43" s="221" customFormat="1"/>
    <row r="89" spans="2:43" s="221" customFormat="1"/>
    <row r="90" spans="2:43" s="221" customFormat="1"/>
    <row r="91" spans="2:43" s="221" customFormat="1"/>
    <row r="92" spans="2:43" s="221" customFormat="1"/>
    <row r="93" spans="2:43" s="221" customFormat="1"/>
    <row r="94" spans="2:43" s="221" customFormat="1"/>
    <row r="95" spans="2:43" s="221" customFormat="1"/>
    <row r="96" spans="2:43" s="221" customFormat="1"/>
    <row r="97" s="221" customFormat="1"/>
    <row r="98" s="221" customFormat="1"/>
    <row r="99" s="221" customFormat="1"/>
    <row r="100" s="221" customFormat="1"/>
    <row r="101" s="221" customFormat="1"/>
    <row r="102" s="221" customFormat="1"/>
    <row r="103" s="221" customFormat="1"/>
    <row r="104" s="221" customFormat="1"/>
    <row r="105" s="221" customFormat="1"/>
    <row r="106" s="221" customFormat="1"/>
    <row r="107" s="221" customFormat="1"/>
    <row r="108" s="221" customFormat="1"/>
  </sheetData>
  <mergeCells count="6">
    <mergeCell ref="AL3:AL4"/>
    <mergeCell ref="B31:O31"/>
    <mergeCell ref="M3:N3"/>
    <mergeCell ref="O3:O4"/>
    <mergeCell ref="P3:P4"/>
    <mergeCell ref="AK3:AK4"/>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tint="0.79998168889431442"/>
    <pageSetUpPr fitToPage="1"/>
  </sheetPr>
  <dimension ref="A1:BD108"/>
  <sheetViews>
    <sheetView zoomScaleNormal="100" workbookViewId="0">
      <selection activeCell="R57" sqref="R57"/>
    </sheetView>
  </sheetViews>
  <sheetFormatPr defaultColWidth="9.33203125" defaultRowHeight="12" outlineLevelRow="1" outlineLevelCol="1"/>
  <cols>
    <col min="1" max="1" width="23.33203125" style="178" customWidth="1"/>
    <col min="2" max="2" width="29.109375" style="53" customWidth="1"/>
    <col min="3" max="3" width="7.33203125" style="13" customWidth="1"/>
    <col min="4" max="7" width="7.33203125" style="53" customWidth="1"/>
    <col min="8" max="8" width="7.109375" style="53" customWidth="1" outlineLevel="1"/>
    <col min="9" max="10" width="7.33203125" style="53" customWidth="1" outlineLevel="1"/>
    <col min="11" max="14" width="7" style="53" customWidth="1"/>
    <col min="15" max="15" width="7.44140625" style="53" customWidth="1" outlineLevel="1"/>
    <col min="16" max="17" width="7.77734375" style="53" customWidth="1" outlineLevel="1"/>
    <col min="18" max="18" width="7" style="53" customWidth="1" outlineLevel="1"/>
    <col min="19" max="20" width="9.33203125" style="53" customWidth="1"/>
    <col min="21" max="23" width="7.6640625" style="53" customWidth="1"/>
    <col min="24" max="24" width="7.109375" style="53" customWidth="1"/>
    <col min="25" max="25" width="7.33203125" style="53" customWidth="1"/>
    <col min="26" max="26" width="8.77734375" style="53" customWidth="1"/>
    <col min="27" max="31" width="9.33203125" style="53" customWidth="1"/>
    <col min="32" max="32" width="9" style="53" bestFit="1" customWidth="1"/>
    <col min="33" max="33" width="9.33203125" style="53" customWidth="1"/>
    <col min="34" max="16384" width="9.33203125" style="53"/>
  </cols>
  <sheetData>
    <row r="1" spans="1:56" s="100" customFormat="1" ht="10.5" customHeight="1">
      <c r="A1" s="196" t="s">
        <v>82</v>
      </c>
      <c r="B1" s="197">
        <v>2</v>
      </c>
      <c r="C1" s="197">
        <f>+B1+1</f>
        <v>3</v>
      </c>
      <c r="D1" s="197">
        <f t="shared" ref="D1:L1" si="0">+C1+1</f>
        <v>4</v>
      </c>
      <c r="E1" s="197">
        <f t="shared" si="0"/>
        <v>5</v>
      </c>
      <c r="F1" s="197">
        <f t="shared" si="0"/>
        <v>6</v>
      </c>
      <c r="G1" s="197">
        <f t="shared" si="0"/>
        <v>7</v>
      </c>
      <c r="H1" s="197">
        <f t="shared" si="0"/>
        <v>8</v>
      </c>
      <c r="I1" s="197">
        <f t="shared" si="0"/>
        <v>9</v>
      </c>
      <c r="J1" s="197">
        <f t="shared" si="0"/>
        <v>10</v>
      </c>
      <c r="K1" s="197">
        <f t="shared" si="0"/>
        <v>11</v>
      </c>
      <c r="L1" s="197">
        <f t="shared" si="0"/>
        <v>12</v>
      </c>
      <c r="M1" s="197">
        <f>+L1+1</f>
        <v>13</v>
      </c>
      <c r="N1" s="197">
        <f>+M1+1</f>
        <v>14</v>
      </c>
      <c r="O1" s="197">
        <f>+N1+1</f>
        <v>15</v>
      </c>
      <c r="P1" s="197">
        <f>+O1+1</f>
        <v>16</v>
      </c>
    </row>
    <row r="2" spans="1:56" s="100" customFormat="1" ht="10.5" customHeight="1">
      <c r="A2" s="196"/>
      <c r="B2" s="331" t="s">
        <v>134</v>
      </c>
      <c r="C2" s="376"/>
      <c r="D2" s="320"/>
      <c r="E2" s="320"/>
      <c r="F2" s="320"/>
      <c r="G2" s="320"/>
      <c r="H2" s="320"/>
      <c r="I2" s="320"/>
      <c r="J2" s="320"/>
      <c r="K2" s="320"/>
      <c r="L2" s="320"/>
      <c r="M2" s="305"/>
      <c r="N2" s="306"/>
      <c r="O2" s="306"/>
      <c r="P2" s="306"/>
      <c r="Q2" s="306"/>
      <c r="R2" s="306"/>
      <c r="Y2" s="100" t="s">
        <v>135</v>
      </c>
    </row>
    <row r="3" spans="1:56" s="100" customFormat="1" ht="10.5" customHeight="1">
      <c r="A3" s="196"/>
      <c r="B3" s="445"/>
      <c r="C3" s="443"/>
      <c r="D3" s="442"/>
      <c r="E3" s="442"/>
      <c r="F3" s="442"/>
      <c r="G3" s="442"/>
      <c r="H3" s="442"/>
      <c r="I3" s="442"/>
      <c r="J3" s="444"/>
      <c r="K3" s="442"/>
      <c r="L3" s="444"/>
      <c r="M3" s="1280" t="s">
        <v>108</v>
      </c>
      <c r="N3" s="1281"/>
      <c r="O3" s="1282" t="e">
        <f>+VLOOKUP($A4,#REF!,M$1+1,FALSE)</f>
        <v>#REF!</v>
      </c>
      <c r="P3" s="1284" t="e">
        <f>+VLOOKUP($A4,#REF!,N$1+1,FALSE)</f>
        <v>#REF!</v>
      </c>
      <c r="Q3" s="1043" t="s">
        <v>155</v>
      </c>
      <c r="R3" s="846" t="s">
        <v>152</v>
      </c>
      <c r="AI3" s="100" t="s">
        <v>108</v>
      </c>
      <c r="AK3" s="1275" t="e">
        <f>O3</f>
        <v>#REF!</v>
      </c>
      <c r="AL3" s="1277" t="e">
        <f>P3</f>
        <v>#REF!</v>
      </c>
      <c r="AM3" s="831" t="str">
        <f>Q3</f>
        <v>Jan-Dec</v>
      </c>
      <c r="AN3" s="831" t="str">
        <f>R3</f>
        <v>17/16</v>
      </c>
    </row>
    <row r="4" spans="1:56" s="100" customFormat="1" ht="13.5" customHeight="1">
      <c r="A4" s="179" t="str">
        <f>+"headingqy"&amp;$A$1</f>
        <v>headingqyGroup</v>
      </c>
      <c r="B4" s="451" t="e">
        <f>+VLOOKUP($A4,#REF!,B$1+1,FALSE)</f>
        <v>#REF!</v>
      </c>
      <c r="C4" s="985" t="e">
        <f>+VLOOKUP($A4,#REF!,C$1+1,FALSE)</f>
        <v>#REF!</v>
      </c>
      <c r="D4" s="986" t="e">
        <f>+VLOOKUP($A4,#REF!,D$1+1,FALSE)</f>
        <v>#REF!</v>
      </c>
      <c r="E4" s="986" t="e">
        <f>+VLOOKUP($A4,#REF!,E$1+1,FALSE)</f>
        <v>#REF!</v>
      </c>
      <c r="F4" s="986" t="e">
        <f>+VLOOKUP($A4,#REF!,F$1+1,FALSE)</f>
        <v>#REF!</v>
      </c>
      <c r="G4" s="986" t="e">
        <f>+VLOOKUP($A4,#REF!,G$1+1,FALSE)</f>
        <v>#REF!</v>
      </c>
      <c r="H4" s="986" t="e">
        <f>+VLOOKUP($A4,#REF!,H$1+1,FALSE)</f>
        <v>#REF!</v>
      </c>
      <c r="I4" s="986" t="e">
        <f>+VLOOKUP($A4,#REF!,I$1+1,FALSE)</f>
        <v>#REF!</v>
      </c>
      <c r="J4" s="987" t="e">
        <f>+VLOOKUP($A4,#REF!,J$1+1,FALSE)</f>
        <v>#REF!</v>
      </c>
      <c r="K4" s="461" t="e">
        <f>+VLOOKUP($A4,#REF!,K$1+1,FALSE)</f>
        <v>#REF!</v>
      </c>
      <c r="L4" s="984" t="e">
        <f>+VLOOKUP($A4,#REF!,L$1+1,FALSE)</f>
        <v>#REF!</v>
      </c>
      <c r="M4" s="983" t="e">
        <f>+K4</f>
        <v>#REF!</v>
      </c>
      <c r="N4" s="984" t="e">
        <f>L4</f>
        <v>#REF!</v>
      </c>
      <c r="O4" s="1283"/>
      <c r="P4" s="1285"/>
      <c r="Q4" s="983" t="str">
        <f>"14 vs
"&amp;"EUR"</f>
        <v>14 vs
EUR</v>
      </c>
      <c r="R4" s="984" t="str">
        <f>"13
"&amp;"Local"</f>
        <v>13
Local</v>
      </c>
      <c r="Y4" s="986" t="e">
        <f>C4</f>
        <v>#REF!</v>
      </c>
      <c r="Z4" s="986" t="e">
        <f t="shared" ref="Z4:AF4" si="1">D4</f>
        <v>#REF!</v>
      </c>
      <c r="AA4" s="986" t="e">
        <f t="shared" si="1"/>
        <v>#REF!</v>
      </c>
      <c r="AB4" s="986" t="e">
        <f t="shared" si="1"/>
        <v>#REF!</v>
      </c>
      <c r="AC4" s="986" t="e">
        <f t="shared" si="1"/>
        <v>#REF!</v>
      </c>
      <c r="AD4" s="986" t="e">
        <f t="shared" si="1"/>
        <v>#REF!</v>
      </c>
      <c r="AE4" s="986" t="e">
        <f t="shared" si="1"/>
        <v>#REF!</v>
      </c>
      <c r="AF4" s="986" t="e">
        <f t="shared" si="1"/>
        <v>#REF!</v>
      </c>
      <c r="AG4" s="983" t="e">
        <f>K4</f>
        <v>#REF!</v>
      </c>
      <c r="AH4" s="983" t="e">
        <f>L4</f>
        <v>#REF!</v>
      </c>
      <c r="AI4" s="983" t="e">
        <f>M4</f>
        <v>#REF!</v>
      </c>
      <c r="AJ4" s="983" t="e">
        <f>N4</f>
        <v>#REF!</v>
      </c>
      <c r="AK4" s="1276"/>
      <c r="AL4" s="1278"/>
      <c r="AM4" s="983" t="s">
        <v>92</v>
      </c>
      <c r="AN4" s="984" t="s">
        <v>93</v>
      </c>
    </row>
    <row r="5" spans="1:56" s="100" customFormat="1" ht="10.5" customHeight="1">
      <c r="A5" s="210" t="s">
        <v>7</v>
      </c>
      <c r="B5" s="481" t="s">
        <v>7</v>
      </c>
      <c r="C5" s="343">
        <v>145</v>
      </c>
      <c r="D5" s="369">
        <v>149</v>
      </c>
      <c r="E5" s="369">
        <v>153</v>
      </c>
      <c r="F5" s="369">
        <v>155</v>
      </c>
      <c r="G5" s="369">
        <v>150</v>
      </c>
      <c r="H5" s="536"/>
      <c r="I5" s="536"/>
      <c r="J5" s="536"/>
      <c r="K5" s="711">
        <v>-2.5166821570654863E-2</v>
      </c>
      <c r="L5" s="727">
        <v>-3.442320699192214E-2</v>
      </c>
      <c r="M5" s="471">
        <v>-2.1618016358371572E-2</v>
      </c>
      <c r="N5" s="583">
        <v>-1.1211313252523891E-2</v>
      </c>
      <c r="O5" s="473">
        <v>145</v>
      </c>
      <c r="P5" s="552">
        <v>150</v>
      </c>
      <c r="Q5" s="1067">
        <v>-3.442320699192214E-2</v>
      </c>
      <c r="R5" s="485">
        <v>-1.1211313252523891E-2</v>
      </c>
      <c r="T5" s="822">
        <f>((C5-D5)/D5)-K5</f>
        <v>-1.6788160132377543E-3</v>
      </c>
      <c r="U5" s="879">
        <f>((C5-G5)/G5)-L5</f>
        <v>1.0898736585888066E-3</v>
      </c>
      <c r="V5" s="822">
        <f t="shared" ref="V5:V16" si="2">((O5-P5)/P5)-Q5</f>
        <v>1.0898736585888066E-3</v>
      </c>
      <c r="W5" s="822">
        <f>C5-O5</f>
        <v>0</v>
      </c>
      <c r="X5" s="822">
        <f>H5+G5+I5+J5-P5</f>
        <v>0</v>
      </c>
      <c r="Y5" s="748">
        <v>145</v>
      </c>
      <c r="Z5" s="936">
        <v>149</v>
      </c>
      <c r="AA5" s="937">
        <v>153</v>
      </c>
      <c r="AB5" s="937">
        <v>155</v>
      </c>
      <c r="AC5" s="937">
        <v>150</v>
      </c>
      <c r="AD5" s="937"/>
      <c r="AE5" s="938"/>
      <c r="AF5" s="938"/>
      <c r="AG5" s="711">
        <v>-2.5166821570654863E-2</v>
      </c>
      <c r="AH5" s="727">
        <v>-3.442320699192214E-2</v>
      </c>
      <c r="AI5" s="742">
        <v>-2.1618016358371572E-2</v>
      </c>
      <c r="AJ5" s="712">
        <v>-1.1211313252523891E-2</v>
      </c>
      <c r="AK5" s="748">
        <v>145</v>
      </c>
      <c r="AL5" s="936">
        <v>150</v>
      </c>
      <c r="AM5" s="742">
        <v>-3.442320699192214E-2</v>
      </c>
      <c r="AN5" s="712">
        <v>-1.1211313252523891E-2</v>
      </c>
      <c r="AO5" s="805">
        <f t="shared" ref="AO5:BD5" si="3">C5-Y5</f>
        <v>0</v>
      </c>
      <c r="AP5" s="805">
        <f t="shared" si="3"/>
        <v>0</v>
      </c>
      <c r="AQ5" s="805">
        <f t="shared" si="3"/>
        <v>0</v>
      </c>
      <c r="AR5" s="805">
        <f t="shared" si="3"/>
        <v>0</v>
      </c>
      <c r="AS5" s="805">
        <f t="shared" si="3"/>
        <v>0</v>
      </c>
      <c r="AT5" s="805">
        <f t="shared" si="3"/>
        <v>0</v>
      </c>
      <c r="AU5" s="805">
        <f t="shared" si="3"/>
        <v>0</v>
      </c>
      <c r="AV5" s="805">
        <f t="shared" si="3"/>
        <v>0</v>
      </c>
      <c r="AW5" s="805">
        <f t="shared" si="3"/>
        <v>0</v>
      </c>
      <c r="AX5" s="805">
        <f t="shared" si="3"/>
        <v>0</v>
      </c>
      <c r="AY5" s="805">
        <f t="shared" si="3"/>
        <v>0</v>
      </c>
      <c r="AZ5" s="805">
        <f t="shared" si="3"/>
        <v>0</v>
      </c>
      <c r="BA5" s="805">
        <f t="shared" si="3"/>
        <v>0</v>
      </c>
      <c r="BB5" s="805">
        <f t="shared" si="3"/>
        <v>0</v>
      </c>
      <c r="BC5" s="805">
        <f t="shared" si="3"/>
        <v>0</v>
      </c>
      <c r="BD5" s="805">
        <f t="shared" si="3"/>
        <v>0</v>
      </c>
    </row>
    <row r="6" spans="1:56" s="100" customFormat="1" ht="10.5" customHeight="1">
      <c r="A6" s="210" t="s">
        <v>2</v>
      </c>
      <c r="B6" s="481" t="s">
        <v>2</v>
      </c>
      <c r="C6" s="375">
        <v>72</v>
      </c>
      <c r="D6" s="376">
        <v>79</v>
      </c>
      <c r="E6" s="376">
        <v>70</v>
      </c>
      <c r="F6" s="720">
        <v>73</v>
      </c>
      <c r="G6" s="720">
        <v>72</v>
      </c>
      <c r="H6" s="554"/>
      <c r="I6" s="554"/>
      <c r="J6" s="554"/>
      <c r="K6" s="321">
        <v>-7.9684983216721905E-2</v>
      </c>
      <c r="L6" s="322">
        <v>6.0266531339998597E-3</v>
      </c>
      <c r="M6" s="471">
        <v>-7.4230718593239042E-2</v>
      </c>
      <c r="N6" s="472">
        <v>3.0861586839154853E-2</v>
      </c>
      <c r="O6" s="473">
        <v>72</v>
      </c>
      <c r="P6" s="552">
        <v>72</v>
      </c>
      <c r="Q6" s="379">
        <v>6.0266531339998597E-3</v>
      </c>
      <c r="R6" s="472">
        <v>3.0861586839154853E-2</v>
      </c>
      <c r="T6" s="822">
        <f>((C6-D6)/D6)-K6</f>
        <v>-8.9226117199869559E-3</v>
      </c>
      <c r="U6" s="822">
        <f>((C6-G6)/G6)-L6</f>
        <v>-6.0266531339998597E-3</v>
      </c>
      <c r="V6" s="822">
        <f t="shared" si="2"/>
        <v>-6.0266531339998597E-3</v>
      </c>
      <c r="W6" s="822">
        <f t="shared" ref="W6:W16" si="4">C6-O6</f>
        <v>0</v>
      </c>
      <c r="X6" s="822">
        <f t="shared" ref="X6:X16" si="5">H6+G6+I6+J6-P6</f>
        <v>0</v>
      </c>
      <c r="Y6" s="318">
        <v>72</v>
      </c>
      <c r="Z6" s="319">
        <v>79</v>
      </c>
      <c r="AA6" s="320">
        <v>70</v>
      </c>
      <c r="AB6" s="314">
        <v>73</v>
      </c>
      <c r="AC6" s="314">
        <v>72</v>
      </c>
      <c r="AD6" s="314"/>
      <c r="AE6" s="320"/>
      <c r="AF6" s="320"/>
      <c r="AG6" s="321">
        <v>-7.9684983216721905E-2</v>
      </c>
      <c r="AH6" s="322">
        <v>6.0266531339998597E-3</v>
      </c>
      <c r="AI6" s="315">
        <v>-7.4230718593239042E-2</v>
      </c>
      <c r="AJ6" s="317">
        <v>3.0861586839154853E-2</v>
      </c>
      <c r="AK6" s="428">
        <v>72</v>
      </c>
      <c r="AL6" s="312">
        <v>72</v>
      </c>
      <c r="AM6" s="315">
        <v>6.0266531339998597E-3</v>
      </c>
      <c r="AN6" s="317">
        <v>3.0861586839154853E-2</v>
      </c>
      <c r="AO6" s="805">
        <f t="shared" ref="AO6:AO30" si="6">C6-Y6</f>
        <v>0</v>
      </c>
      <c r="AP6" s="805">
        <f t="shared" ref="AP6:AP30" si="7">D6-Z6</f>
        <v>0</v>
      </c>
      <c r="AQ6" s="805">
        <f t="shared" ref="AQ6:AQ30" si="8">E6-AA6</f>
        <v>0</v>
      </c>
      <c r="AR6" s="805">
        <f t="shared" ref="AR6:AR30" si="9">F6-AB6</f>
        <v>0</v>
      </c>
      <c r="AS6" s="805">
        <f t="shared" ref="AS6:AS30" si="10">G6-AC6</f>
        <v>0</v>
      </c>
      <c r="AT6" s="805">
        <f t="shared" ref="AT6:AT30" si="11">H6-AD6</f>
        <v>0</v>
      </c>
      <c r="AU6" s="805">
        <f t="shared" ref="AU6:AU30" si="12">I6-AE6</f>
        <v>0</v>
      </c>
      <c r="AV6" s="805">
        <f t="shared" ref="AV6:AV30" si="13">J6-AF6</f>
        <v>0</v>
      </c>
      <c r="AW6" s="805">
        <f t="shared" ref="AW6:AW30" si="14">K6-AG6</f>
        <v>0</v>
      </c>
      <c r="AX6" s="805">
        <f t="shared" ref="AX6:AX30" si="15">L6-AH6</f>
        <v>0</v>
      </c>
      <c r="AY6" s="805">
        <f t="shared" ref="AY6:AY30" si="16">M6-AI6</f>
        <v>0</v>
      </c>
      <c r="AZ6" s="805">
        <f t="shared" ref="AZ6:AZ30" si="17">N6-AJ6</f>
        <v>0</v>
      </c>
      <c r="BA6" s="805">
        <f t="shared" ref="BA6:BA30" si="18">O6-AK6</f>
        <v>0</v>
      </c>
      <c r="BB6" s="805">
        <f t="shared" ref="BB6:BB30" si="19">P6-AL6</f>
        <v>0</v>
      </c>
      <c r="BC6" s="805">
        <f t="shared" ref="BC6:BC30" si="20">Q6-AM6</f>
        <v>0</v>
      </c>
      <c r="BD6" s="805">
        <f t="shared" ref="BD6:BD30" si="21">R6-AN6</f>
        <v>0</v>
      </c>
    </row>
    <row r="7" spans="1:56" s="100" customFormat="1" ht="10.5" customHeight="1">
      <c r="A7" s="210" t="s">
        <v>0</v>
      </c>
      <c r="B7" s="481" t="s">
        <v>0</v>
      </c>
      <c r="C7" s="375">
        <v>49</v>
      </c>
      <c r="D7" s="376">
        <v>19</v>
      </c>
      <c r="E7" s="376">
        <v>21</v>
      </c>
      <c r="F7" s="720">
        <v>21</v>
      </c>
      <c r="G7" s="720">
        <v>16</v>
      </c>
      <c r="H7" s="554"/>
      <c r="I7" s="554"/>
      <c r="J7" s="554"/>
      <c r="K7" s="321"/>
      <c r="L7" s="322"/>
      <c r="M7" s="471"/>
      <c r="N7" s="472"/>
      <c r="O7" s="473">
        <v>49</v>
      </c>
      <c r="P7" s="552">
        <v>16</v>
      </c>
      <c r="Q7" s="379"/>
      <c r="R7" s="472"/>
      <c r="T7" s="822">
        <f t="shared" ref="T7:T16" si="22">((C7-D7)/D7)-K7</f>
        <v>1.5789473684210527</v>
      </c>
      <c r="U7" s="822">
        <f t="shared" ref="U7:U16" si="23">((C7-G7)/G7)-L7</f>
        <v>2.0625</v>
      </c>
      <c r="V7" s="822">
        <f t="shared" si="2"/>
        <v>2.0625</v>
      </c>
      <c r="W7" s="822">
        <f t="shared" si="4"/>
        <v>0</v>
      </c>
      <c r="X7" s="822">
        <f t="shared" si="5"/>
        <v>0</v>
      </c>
      <c r="Y7" s="318">
        <v>49</v>
      </c>
      <c r="Z7" s="319">
        <v>19</v>
      </c>
      <c r="AA7" s="320">
        <v>21</v>
      </c>
      <c r="AB7" s="314">
        <v>21</v>
      </c>
      <c r="AC7" s="314">
        <v>16</v>
      </c>
      <c r="AD7" s="314"/>
      <c r="AE7" s="320"/>
      <c r="AF7" s="320"/>
      <c r="AG7" s="321"/>
      <c r="AH7" s="322"/>
      <c r="AI7" s="315"/>
      <c r="AJ7" s="317"/>
      <c r="AK7" s="428">
        <v>49</v>
      </c>
      <c r="AL7" s="312">
        <v>16</v>
      </c>
      <c r="AM7" s="315"/>
      <c r="AN7" s="317"/>
      <c r="AO7" s="805">
        <f t="shared" si="6"/>
        <v>0</v>
      </c>
      <c r="AP7" s="805">
        <f t="shared" si="7"/>
        <v>0</v>
      </c>
      <c r="AQ7" s="805">
        <f t="shared" si="8"/>
        <v>0</v>
      </c>
      <c r="AR7" s="805">
        <f t="shared" si="9"/>
        <v>0</v>
      </c>
      <c r="AS7" s="805">
        <f t="shared" si="10"/>
        <v>0</v>
      </c>
      <c r="AT7" s="805">
        <f t="shared" si="11"/>
        <v>0</v>
      </c>
      <c r="AU7" s="805">
        <f t="shared" si="12"/>
        <v>0</v>
      </c>
      <c r="AV7" s="805">
        <f t="shared" si="13"/>
        <v>0</v>
      </c>
      <c r="AW7" s="805">
        <f t="shared" si="14"/>
        <v>0</v>
      </c>
      <c r="AX7" s="805">
        <f t="shared" si="15"/>
        <v>0</v>
      </c>
      <c r="AY7" s="805">
        <f t="shared" si="16"/>
        <v>0</v>
      </c>
      <c r="AZ7" s="805">
        <f t="shared" si="17"/>
        <v>0</v>
      </c>
      <c r="BA7" s="805">
        <f t="shared" si="18"/>
        <v>0</v>
      </c>
      <c r="BB7" s="805">
        <f t="shared" si="19"/>
        <v>0</v>
      </c>
      <c r="BC7" s="805">
        <f t="shared" si="20"/>
        <v>0</v>
      </c>
      <c r="BD7" s="805">
        <f t="shared" si="21"/>
        <v>0</v>
      </c>
    </row>
    <row r="8" spans="1:56" s="100" customFormat="1" ht="10.5" customHeight="1">
      <c r="A8" s="210" t="s">
        <v>18</v>
      </c>
      <c r="B8" s="481" t="s">
        <v>18</v>
      </c>
      <c r="C8" s="375">
        <v>0</v>
      </c>
      <c r="D8" s="376">
        <v>0</v>
      </c>
      <c r="E8" s="376">
        <v>0</v>
      </c>
      <c r="F8" s="720">
        <v>0</v>
      </c>
      <c r="G8" s="720">
        <v>0</v>
      </c>
      <c r="H8" s="554"/>
      <c r="I8" s="554"/>
      <c r="J8" s="554"/>
      <c r="K8" s="321">
        <v>-0.76943558659360956</v>
      </c>
      <c r="L8" s="322">
        <v>-0.84863153806534863</v>
      </c>
      <c r="M8" s="471">
        <v>-0.77395815021235115</v>
      </c>
      <c r="N8" s="472">
        <v>-0.84616785509163039</v>
      </c>
      <c r="O8" s="473">
        <v>0</v>
      </c>
      <c r="P8" s="552">
        <v>0</v>
      </c>
      <c r="Q8" s="379">
        <v>-0.84863153806534863</v>
      </c>
      <c r="R8" s="472">
        <v>-0.84616785509163039</v>
      </c>
      <c r="T8" s="822" t="e">
        <f t="shared" si="22"/>
        <v>#DIV/0!</v>
      </c>
      <c r="U8" s="822" t="e">
        <f t="shared" si="23"/>
        <v>#DIV/0!</v>
      </c>
      <c r="V8" s="822" t="e">
        <f t="shared" si="2"/>
        <v>#DIV/0!</v>
      </c>
      <c r="W8" s="822">
        <f t="shared" si="4"/>
        <v>0</v>
      </c>
      <c r="X8" s="822">
        <f t="shared" si="5"/>
        <v>0</v>
      </c>
      <c r="Y8" s="318">
        <v>0</v>
      </c>
      <c r="Z8" s="319">
        <v>0</v>
      </c>
      <c r="AA8" s="320">
        <v>0</v>
      </c>
      <c r="AB8" s="314">
        <v>0</v>
      </c>
      <c r="AC8" s="314">
        <v>0</v>
      </c>
      <c r="AD8" s="314"/>
      <c r="AE8" s="320"/>
      <c r="AF8" s="320"/>
      <c r="AG8" s="321">
        <v>-0.76943558659360956</v>
      </c>
      <c r="AH8" s="322">
        <v>-0.84863153806534863</v>
      </c>
      <c r="AI8" s="315">
        <v>-0.77395815021235115</v>
      </c>
      <c r="AJ8" s="317">
        <v>-0.84616785509163039</v>
      </c>
      <c r="AK8" s="428">
        <v>0</v>
      </c>
      <c r="AL8" s="312">
        <v>0</v>
      </c>
      <c r="AM8" s="315">
        <v>-0.84863153806534863</v>
      </c>
      <c r="AN8" s="317">
        <v>-0.84616785509163039</v>
      </c>
      <c r="AO8" s="805">
        <f t="shared" si="6"/>
        <v>0</v>
      </c>
      <c r="AP8" s="805">
        <f t="shared" si="7"/>
        <v>0</v>
      </c>
      <c r="AQ8" s="805">
        <f t="shared" si="8"/>
        <v>0</v>
      </c>
      <c r="AR8" s="805">
        <f t="shared" si="9"/>
        <v>0</v>
      </c>
      <c r="AS8" s="805">
        <f t="shared" si="10"/>
        <v>0</v>
      </c>
      <c r="AT8" s="805">
        <f t="shared" si="11"/>
        <v>0</v>
      </c>
      <c r="AU8" s="805">
        <f t="shared" si="12"/>
        <v>0</v>
      </c>
      <c r="AV8" s="805">
        <f t="shared" si="13"/>
        <v>0</v>
      </c>
      <c r="AW8" s="805">
        <f t="shared" si="14"/>
        <v>0</v>
      </c>
      <c r="AX8" s="805">
        <f t="shared" si="15"/>
        <v>0</v>
      </c>
      <c r="AY8" s="805">
        <f t="shared" si="16"/>
        <v>0</v>
      </c>
      <c r="AZ8" s="805">
        <f t="shared" si="17"/>
        <v>0</v>
      </c>
      <c r="BA8" s="805">
        <f t="shared" si="18"/>
        <v>0</v>
      </c>
      <c r="BB8" s="805">
        <f t="shared" si="19"/>
        <v>0</v>
      </c>
      <c r="BC8" s="805">
        <f t="shared" si="20"/>
        <v>0</v>
      </c>
      <c r="BD8" s="805">
        <f t="shared" si="21"/>
        <v>0</v>
      </c>
    </row>
    <row r="9" spans="1:56" s="100" customFormat="1" ht="10.5" customHeight="1">
      <c r="A9" s="211" t="s">
        <v>8</v>
      </c>
      <c r="B9" s="491" t="s">
        <v>8</v>
      </c>
      <c r="C9" s="429">
        <v>266</v>
      </c>
      <c r="D9" s="770">
        <v>247</v>
      </c>
      <c r="E9" s="770">
        <v>244</v>
      </c>
      <c r="F9" s="770">
        <v>249</v>
      </c>
      <c r="G9" s="770">
        <v>238</v>
      </c>
      <c r="H9" s="558"/>
      <c r="I9" s="558"/>
      <c r="J9" s="558"/>
      <c r="K9" s="324">
        <v>8.0132019498568186E-2</v>
      </c>
      <c r="L9" s="325">
        <v>0.11719954761406881</v>
      </c>
      <c r="M9" s="1068">
        <v>8.5473186954450053E-2</v>
      </c>
      <c r="N9" s="492">
        <v>0.14588967925778817</v>
      </c>
      <c r="O9" s="475">
        <v>266</v>
      </c>
      <c r="P9" s="558">
        <v>238</v>
      </c>
      <c r="Q9" s="432">
        <v>0.11719954761406881</v>
      </c>
      <c r="R9" s="492">
        <v>0.14588967925778817</v>
      </c>
      <c r="T9" s="822">
        <f t="shared" si="22"/>
        <v>-3.2089425754912582E-3</v>
      </c>
      <c r="U9" s="822">
        <f t="shared" si="23"/>
        <v>4.475112094605993E-4</v>
      </c>
      <c r="V9" s="822">
        <f t="shared" si="2"/>
        <v>4.475112094605993E-4</v>
      </c>
      <c r="W9" s="822">
        <f t="shared" si="4"/>
        <v>0</v>
      </c>
      <c r="X9" s="822">
        <f t="shared" si="5"/>
        <v>0</v>
      </c>
      <c r="Y9" s="429">
        <v>266</v>
      </c>
      <c r="Z9" s="323">
        <v>247</v>
      </c>
      <c r="AA9" s="323">
        <v>244</v>
      </c>
      <c r="AB9" s="323">
        <v>249</v>
      </c>
      <c r="AC9" s="323">
        <v>238</v>
      </c>
      <c r="AD9" s="323"/>
      <c r="AE9" s="323"/>
      <c r="AF9" s="323"/>
      <c r="AG9" s="324">
        <v>8.0132019498568186E-2</v>
      </c>
      <c r="AH9" s="325">
        <v>0.11719954761406881</v>
      </c>
      <c r="AI9" s="326">
        <v>8.5473186954450053E-2</v>
      </c>
      <c r="AJ9" s="327">
        <v>0.14588967925778817</v>
      </c>
      <c r="AK9" s="429">
        <v>266</v>
      </c>
      <c r="AL9" s="323">
        <v>238</v>
      </c>
      <c r="AM9" s="326">
        <v>0.11719954761406881</v>
      </c>
      <c r="AN9" s="327">
        <v>0.14588967925778817</v>
      </c>
      <c r="AO9" s="805">
        <f t="shared" si="6"/>
        <v>0</v>
      </c>
      <c r="AP9" s="805">
        <f t="shared" si="7"/>
        <v>0</v>
      </c>
      <c r="AQ9" s="805">
        <f t="shared" si="8"/>
        <v>0</v>
      </c>
      <c r="AR9" s="805">
        <f t="shared" si="9"/>
        <v>0</v>
      </c>
      <c r="AS9" s="805">
        <f t="shared" si="10"/>
        <v>0</v>
      </c>
      <c r="AT9" s="805">
        <f t="shared" si="11"/>
        <v>0</v>
      </c>
      <c r="AU9" s="805">
        <f t="shared" si="12"/>
        <v>0</v>
      </c>
      <c r="AV9" s="805">
        <f t="shared" si="13"/>
        <v>0</v>
      </c>
      <c r="AW9" s="805">
        <f t="shared" si="14"/>
        <v>0</v>
      </c>
      <c r="AX9" s="805">
        <f t="shared" si="15"/>
        <v>0</v>
      </c>
      <c r="AY9" s="805">
        <f t="shared" si="16"/>
        <v>0</v>
      </c>
      <c r="AZ9" s="805">
        <f t="shared" si="17"/>
        <v>0</v>
      </c>
      <c r="BA9" s="805">
        <f t="shared" si="18"/>
        <v>0</v>
      </c>
      <c r="BB9" s="805">
        <f t="shared" si="19"/>
        <v>0</v>
      </c>
      <c r="BC9" s="805">
        <f t="shared" si="20"/>
        <v>0</v>
      </c>
      <c r="BD9" s="805">
        <f t="shared" si="21"/>
        <v>0</v>
      </c>
    </row>
    <row r="10" spans="1:56" s="100" customFormat="1" ht="10.5" customHeight="1">
      <c r="A10" s="210" t="s">
        <v>3</v>
      </c>
      <c r="B10" s="481" t="s">
        <v>3</v>
      </c>
      <c r="C10" s="318">
        <v>-38</v>
      </c>
      <c r="D10" s="374">
        <v>-38</v>
      </c>
      <c r="E10" s="376">
        <v>-39</v>
      </c>
      <c r="F10" s="720">
        <v>-39</v>
      </c>
      <c r="G10" s="720">
        <v>-39</v>
      </c>
      <c r="H10" s="554"/>
      <c r="I10" s="554"/>
      <c r="J10" s="554"/>
      <c r="K10" s="321">
        <v>-1.3987793592935449E-2</v>
      </c>
      <c r="L10" s="322">
        <v>-4.5517734713379165E-2</v>
      </c>
      <c r="M10" s="471">
        <v>-8.7380544313248043E-3</v>
      </c>
      <c r="N10" s="472">
        <v>-2.378092018108835E-2</v>
      </c>
      <c r="O10" s="473">
        <v>-38</v>
      </c>
      <c r="P10" s="552">
        <v>-39</v>
      </c>
      <c r="Q10" s="379">
        <v>-4.5517734713379165E-2</v>
      </c>
      <c r="R10" s="472">
        <v>-2.378092018108835E-2</v>
      </c>
      <c r="T10" s="822">
        <f t="shared" si="22"/>
        <v>1.3987793592935449E-2</v>
      </c>
      <c r="U10" s="822">
        <f t="shared" si="23"/>
        <v>1.9876709072353525E-2</v>
      </c>
      <c r="V10" s="822">
        <f t="shared" si="2"/>
        <v>1.9876709072353525E-2</v>
      </c>
      <c r="W10" s="822">
        <f t="shared" si="4"/>
        <v>0</v>
      </c>
      <c r="X10" s="822">
        <f t="shared" si="5"/>
        <v>0</v>
      </c>
      <c r="Y10" s="318">
        <v>-38</v>
      </c>
      <c r="Z10" s="319">
        <v>-38</v>
      </c>
      <c r="AA10" s="320">
        <v>-39</v>
      </c>
      <c r="AB10" s="314">
        <v>-39</v>
      </c>
      <c r="AC10" s="314">
        <v>-39</v>
      </c>
      <c r="AD10" s="314"/>
      <c r="AE10" s="320"/>
      <c r="AF10" s="320"/>
      <c r="AG10" s="321">
        <v>-1.3987793592935449E-2</v>
      </c>
      <c r="AH10" s="322">
        <v>-4.5517734713379165E-2</v>
      </c>
      <c r="AI10" s="315">
        <v>-8.7380544313248043E-3</v>
      </c>
      <c r="AJ10" s="317">
        <v>-2.378092018108835E-2</v>
      </c>
      <c r="AK10" s="428">
        <v>-38</v>
      </c>
      <c r="AL10" s="312">
        <v>-39</v>
      </c>
      <c r="AM10" s="315">
        <v>-4.5517734713379165E-2</v>
      </c>
      <c r="AN10" s="317">
        <v>-2.378092018108835E-2</v>
      </c>
      <c r="AO10" s="805">
        <f t="shared" si="6"/>
        <v>0</v>
      </c>
      <c r="AP10" s="805">
        <f t="shared" si="7"/>
        <v>0</v>
      </c>
      <c r="AQ10" s="805">
        <f t="shared" si="8"/>
        <v>0</v>
      </c>
      <c r="AR10" s="805">
        <f t="shared" si="9"/>
        <v>0</v>
      </c>
      <c r="AS10" s="805">
        <f t="shared" si="10"/>
        <v>0</v>
      </c>
      <c r="AT10" s="805">
        <f t="shared" si="11"/>
        <v>0</v>
      </c>
      <c r="AU10" s="805">
        <f t="shared" si="12"/>
        <v>0</v>
      </c>
      <c r="AV10" s="805">
        <f t="shared" si="13"/>
        <v>0</v>
      </c>
      <c r="AW10" s="805">
        <f t="shared" si="14"/>
        <v>0</v>
      </c>
      <c r="AX10" s="805">
        <f t="shared" si="15"/>
        <v>0</v>
      </c>
      <c r="AY10" s="805">
        <f t="shared" si="16"/>
        <v>0</v>
      </c>
      <c r="AZ10" s="805">
        <f t="shared" si="17"/>
        <v>0</v>
      </c>
      <c r="BA10" s="805">
        <f t="shared" si="18"/>
        <v>0</v>
      </c>
      <c r="BB10" s="805">
        <f t="shared" si="19"/>
        <v>0</v>
      </c>
      <c r="BC10" s="805">
        <f t="shared" si="20"/>
        <v>0</v>
      </c>
      <c r="BD10" s="805">
        <f t="shared" si="21"/>
        <v>0</v>
      </c>
    </row>
    <row r="11" spans="1:56" s="100" customFormat="1" ht="10.5" customHeight="1">
      <c r="A11" s="210" t="s">
        <v>84</v>
      </c>
      <c r="B11" s="481" t="s">
        <v>88</v>
      </c>
      <c r="C11" s="318">
        <v>-106</v>
      </c>
      <c r="D11" s="374">
        <v>-107</v>
      </c>
      <c r="E11" s="376">
        <v>-111</v>
      </c>
      <c r="F11" s="720">
        <v>-114</v>
      </c>
      <c r="G11" s="720">
        <v>-116</v>
      </c>
      <c r="H11" s="554"/>
      <c r="I11" s="554"/>
      <c r="J11" s="554"/>
      <c r="K11" s="321">
        <v>-9.8968966685631932E-3</v>
      </c>
      <c r="L11" s="322">
        <v>-7.9215647790732535E-2</v>
      </c>
      <c r="M11" s="471">
        <v>-4.8011613692819921E-3</v>
      </c>
      <c r="N11" s="472">
        <v>-5.5335504898592958E-2</v>
      </c>
      <c r="O11" s="473">
        <v>-106</v>
      </c>
      <c r="P11" s="552">
        <v>-116</v>
      </c>
      <c r="Q11" s="379">
        <v>-7.9215647790732535E-2</v>
      </c>
      <c r="R11" s="472">
        <v>-5.5335504898592958E-2</v>
      </c>
      <c r="T11" s="822">
        <f t="shared" si="22"/>
        <v>5.5110227603982938E-4</v>
      </c>
      <c r="U11" s="822">
        <f t="shared" si="23"/>
        <v>-6.9912487609916085E-3</v>
      </c>
      <c r="V11" s="822">
        <f t="shared" si="2"/>
        <v>-6.9912487609916085E-3</v>
      </c>
      <c r="W11" s="822">
        <f t="shared" si="4"/>
        <v>0</v>
      </c>
      <c r="X11" s="822">
        <f t="shared" si="5"/>
        <v>0</v>
      </c>
      <c r="Y11" s="318">
        <v>-106</v>
      </c>
      <c r="Z11" s="319">
        <v>-107</v>
      </c>
      <c r="AA11" s="320">
        <v>-111</v>
      </c>
      <c r="AB11" s="314">
        <v>-114</v>
      </c>
      <c r="AC11" s="314">
        <v>-116</v>
      </c>
      <c r="AD11" s="314"/>
      <c r="AE11" s="320"/>
      <c r="AF11" s="320"/>
      <c r="AG11" s="321">
        <v>-9.8968966685631932E-3</v>
      </c>
      <c r="AH11" s="322">
        <v>-7.9215647790732535E-2</v>
      </c>
      <c r="AI11" s="315">
        <v>-4.8011613692819921E-3</v>
      </c>
      <c r="AJ11" s="317">
        <v>-5.5335504898592958E-2</v>
      </c>
      <c r="AK11" s="428">
        <v>-106</v>
      </c>
      <c r="AL11" s="312">
        <v>-116</v>
      </c>
      <c r="AM11" s="315">
        <v>-7.9215647790732535E-2</v>
      </c>
      <c r="AN11" s="317">
        <v>-5.5335504898592958E-2</v>
      </c>
      <c r="AO11" s="805">
        <f t="shared" si="6"/>
        <v>0</v>
      </c>
      <c r="AP11" s="805">
        <f t="shared" si="7"/>
        <v>0</v>
      </c>
      <c r="AQ11" s="805">
        <f t="shared" si="8"/>
        <v>0</v>
      </c>
      <c r="AR11" s="805">
        <f t="shared" si="9"/>
        <v>0</v>
      </c>
      <c r="AS11" s="805">
        <f t="shared" si="10"/>
        <v>0</v>
      </c>
      <c r="AT11" s="805">
        <f t="shared" si="11"/>
        <v>0</v>
      </c>
      <c r="AU11" s="805">
        <f t="shared" si="12"/>
        <v>0</v>
      </c>
      <c r="AV11" s="805">
        <f t="shared" si="13"/>
        <v>0</v>
      </c>
      <c r="AW11" s="805">
        <f t="shared" si="14"/>
        <v>0</v>
      </c>
      <c r="AX11" s="805">
        <f t="shared" si="15"/>
        <v>0</v>
      </c>
      <c r="AY11" s="805">
        <f t="shared" si="16"/>
        <v>0</v>
      </c>
      <c r="AZ11" s="805">
        <f t="shared" si="17"/>
        <v>0</v>
      </c>
      <c r="BA11" s="805">
        <f t="shared" si="18"/>
        <v>0</v>
      </c>
      <c r="BB11" s="805">
        <f t="shared" si="19"/>
        <v>0</v>
      </c>
      <c r="BC11" s="805">
        <f t="shared" si="20"/>
        <v>0</v>
      </c>
      <c r="BD11" s="805">
        <f t="shared" si="21"/>
        <v>0</v>
      </c>
    </row>
    <row r="12" spans="1:56" s="100" customFormat="1" ht="10.5" customHeight="1">
      <c r="A12" s="211" t="s">
        <v>24</v>
      </c>
      <c r="B12" s="491" t="s">
        <v>24</v>
      </c>
      <c r="C12" s="329">
        <v>-145</v>
      </c>
      <c r="D12" s="769">
        <v>-147</v>
      </c>
      <c r="E12" s="741">
        <v>-152</v>
      </c>
      <c r="F12" s="770">
        <v>-154</v>
      </c>
      <c r="G12" s="770">
        <v>-156</v>
      </c>
      <c r="H12" s="557"/>
      <c r="I12" s="557"/>
      <c r="J12" s="557"/>
      <c r="K12" s="324">
        <v>-1.0767270504417503E-2</v>
      </c>
      <c r="L12" s="325">
        <v>-6.9812283877728643E-2</v>
      </c>
      <c r="M12" s="1068">
        <v>-5.6545121226403428E-3</v>
      </c>
      <c r="N12" s="492">
        <v>-4.654106084750731E-2</v>
      </c>
      <c r="O12" s="476">
        <v>-145</v>
      </c>
      <c r="P12" s="1069">
        <v>-156</v>
      </c>
      <c r="Q12" s="432">
        <v>-6.9812283877728643E-2</v>
      </c>
      <c r="R12" s="492">
        <v>-4.654106084750731E-2</v>
      </c>
      <c r="T12" s="822">
        <f t="shared" si="22"/>
        <v>-2.8381716724532446E-3</v>
      </c>
      <c r="U12" s="822">
        <f t="shared" si="23"/>
        <v>-7.0053663509186959E-4</v>
      </c>
      <c r="V12" s="822">
        <f t="shared" si="2"/>
        <v>-7.0053663509186959E-4</v>
      </c>
      <c r="W12" s="822">
        <f t="shared" si="4"/>
        <v>0</v>
      </c>
      <c r="X12" s="822">
        <f t="shared" si="5"/>
        <v>0</v>
      </c>
      <c r="Y12" s="329">
        <v>-145</v>
      </c>
      <c r="Z12" s="330">
        <v>-147</v>
      </c>
      <c r="AA12" s="331">
        <v>-152</v>
      </c>
      <c r="AB12" s="323">
        <v>-154</v>
      </c>
      <c r="AC12" s="323">
        <v>-156</v>
      </c>
      <c r="AD12" s="323"/>
      <c r="AE12" s="331"/>
      <c r="AF12" s="331"/>
      <c r="AG12" s="324">
        <v>-1.0767270504417503E-2</v>
      </c>
      <c r="AH12" s="325">
        <v>-6.9812283877728643E-2</v>
      </c>
      <c r="AI12" s="326">
        <v>-5.6545121226403428E-3</v>
      </c>
      <c r="AJ12" s="327">
        <v>-4.654106084750731E-2</v>
      </c>
      <c r="AK12" s="743">
        <v>-145</v>
      </c>
      <c r="AL12" s="744">
        <v>-156</v>
      </c>
      <c r="AM12" s="326">
        <v>-6.9812283877728643E-2</v>
      </c>
      <c r="AN12" s="327">
        <v>-4.654106084750731E-2</v>
      </c>
      <c r="AO12" s="805">
        <f t="shared" si="6"/>
        <v>0</v>
      </c>
      <c r="AP12" s="805">
        <f t="shared" si="7"/>
        <v>0</v>
      </c>
      <c r="AQ12" s="805">
        <f t="shared" si="8"/>
        <v>0</v>
      </c>
      <c r="AR12" s="805">
        <f t="shared" si="9"/>
        <v>0</v>
      </c>
      <c r="AS12" s="805">
        <f t="shared" si="10"/>
        <v>0</v>
      </c>
      <c r="AT12" s="805">
        <f t="shared" si="11"/>
        <v>0</v>
      </c>
      <c r="AU12" s="805">
        <f t="shared" si="12"/>
        <v>0</v>
      </c>
      <c r="AV12" s="805">
        <f t="shared" si="13"/>
        <v>0</v>
      </c>
      <c r="AW12" s="805">
        <f t="shared" si="14"/>
        <v>0</v>
      </c>
      <c r="AX12" s="805">
        <f t="shared" si="15"/>
        <v>0</v>
      </c>
      <c r="AY12" s="805">
        <f t="shared" si="16"/>
        <v>0</v>
      </c>
      <c r="AZ12" s="805">
        <f t="shared" si="17"/>
        <v>0</v>
      </c>
      <c r="BA12" s="805">
        <f t="shared" si="18"/>
        <v>0</v>
      </c>
      <c r="BB12" s="805">
        <f t="shared" si="19"/>
        <v>0</v>
      </c>
      <c r="BC12" s="805">
        <f t="shared" si="20"/>
        <v>0</v>
      </c>
      <c r="BD12" s="805">
        <f t="shared" si="21"/>
        <v>0</v>
      </c>
    </row>
    <row r="13" spans="1:56" s="100" customFormat="1" ht="10.5" customHeight="1">
      <c r="A13" s="211" t="s">
        <v>13</v>
      </c>
      <c r="B13" s="491" t="s">
        <v>13</v>
      </c>
      <c r="C13" s="329">
        <v>121</v>
      </c>
      <c r="D13" s="769">
        <v>100</v>
      </c>
      <c r="E13" s="741">
        <v>92</v>
      </c>
      <c r="F13" s="741">
        <v>95</v>
      </c>
      <c r="G13" s="741">
        <v>82</v>
      </c>
      <c r="H13" s="557"/>
      <c r="I13" s="557"/>
      <c r="J13" s="557"/>
      <c r="K13" s="324">
        <v>0.2135990565842516</v>
      </c>
      <c r="L13" s="325">
        <v>0.47120338955606766</v>
      </c>
      <c r="M13" s="1068">
        <v>0.21940621922326153</v>
      </c>
      <c r="N13" s="492">
        <v>0.51148707288218009</v>
      </c>
      <c r="O13" s="476">
        <v>121</v>
      </c>
      <c r="P13" s="1069">
        <v>82</v>
      </c>
      <c r="Q13" s="432">
        <v>0.47120338955606766</v>
      </c>
      <c r="R13" s="492">
        <v>0.51148707288218009</v>
      </c>
      <c r="T13" s="822">
        <f t="shared" si="22"/>
        <v>-3.5990565842516087E-3</v>
      </c>
      <c r="U13" s="822">
        <f t="shared" si="23"/>
        <v>4.4063665414932895E-3</v>
      </c>
      <c r="V13" s="822">
        <f t="shared" si="2"/>
        <v>4.4063665414932895E-3</v>
      </c>
      <c r="W13" s="822">
        <f t="shared" si="4"/>
        <v>0</v>
      </c>
      <c r="X13" s="822">
        <f t="shared" si="5"/>
        <v>0</v>
      </c>
      <c r="Y13" s="329">
        <v>121</v>
      </c>
      <c r="Z13" s="330">
        <v>100</v>
      </c>
      <c r="AA13" s="331">
        <v>92</v>
      </c>
      <c r="AB13" s="331">
        <v>95</v>
      </c>
      <c r="AC13" s="331">
        <v>82</v>
      </c>
      <c r="AD13" s="331"/>
      <c r="AE13" s="331"/>
      <c r="AF13" s="331"/>
      <c r="AG13" s="324">
        <v>0.2135990565842516</v>
      </c>
      <c r="AH13" s="325">
        <v>0.47120338955606766</v>
      </c>
      <c r="AI13" s="326">
        <v>0.21940621922326153</v>
      </c>
      <c r="AJ13" s="327">
        <v>0.51148707288218009</v>
      </c>
      <c r="AK13" s="743">
        <v>121</v>
      </c>
      <c r="AL13" s="744">
        <v>82</v>
      </c>
      <c r="AM13" s="326">
        <v>0.47120338955606766</v>
      </c>
      <c r="AN13" s="327">
        <v>0.51148707288218009</v>
      </c>
      <c r="AO13" s="805">
        <f t="shared" si="6"/>
        <v>0</v>
      </c>
      <c r="AP13" s="805">
        <f t="shared" si="7"/>
        <v>0</v>
      </c>
      <c r="AQ13" s="805">
        <f t="shared" si="8"/>
        <v>0</v>
      </c>
      <c r="AR13" s="805">
        <f t="shared" si="9"/>
        <v>0</v>
      </c>
      <c r="AS13" s="805">
        <f t="shared" si="10"/>
        <v>0</v>
      </c>
      <c r="AT13" s="805">
        <f t="shared" si="11"/>
        <v>0</v>
      </c>
      <c r="AU13" s="805">
        <f t="shared" si="12"/>
        <v>0</v>
      </c>
      <c r="AV13" s="805">
        <f t="shared" si="13"/>
        <v>0</v>
      </c>
      <c r="AW13" s="805">
        <f t="shared" si="14"/>
        <v>0</v>
      </c>
      <c r="AX13" s="805">
        <f t="shared" si="15"/>
        <v>0</v>
      </c>
      <c r="AY13" s="805">
        <f t="shared" si="16"/>
        <v>0</v>
      </c>
      <c r="AZ13" s="805">
        <f t="shared" si="17"/>
        <v>0</v>
      </c>
      <c r="BA13" s="805">
        <f t="shared" si="18"/>
        <v>0</v>
      </c>
      <c r="BB13" s="805">
        <f t="shared" si="19"/>
        <v>0</v>
      </c>
      <c r="BC13" s="805">
        <f t="shared" si="20"/>
        <v>0</v>
      </c>
      <c r="BD13" s="805">
        <f t="shared" si="21"/>
        <v>0</v>
      </c>
    </row>
    <row r="14" spans="1:56" s="100" customFormat="1" ht="10.5" customHeight="1">
      <c r="A14" s="210" t="s">
        <v>23</v>
      </c>
      <c r="B14" s="481" t="s">
        <v>23</v>
      </c>
      <c r="C14" s="318">
        <v>-9</v>
      </c>
      <c r="D14" s="374">
        <v>0</v>
      </c>
      <c r="E14" s="376">
        <v>-1</v>
      </c>
      <c r="F14" s="369">
        <v>-2</v>
      </c>
      <c r="G14" s="369">
        <v>11</v>
      </c>
      <c r="H14" s="554"/>
      <c r="I14" s="554"/>
      <c r="J14" s="554"/>
      <c r="K14" s="321"/>
      <c r="L14" s="322"/>
      <c r="M14" s="707"/>
      <c r="N14" s="472"/>
      <c r="O14" s="473">
        <v>-9</v>
      </c>
      <c r="P14" s="552">
        <v>11</v>
      </c>
      <c r="Q14" s="379"/>
      <c r="R14" s="472"/>
      <c r="T14" s="822" t="e">
        <f t="shared" si="22"/>
        <v>#DIV/0!</v>
      </c>
      <c r="U14" s="822">
        <f t="shared" si="23"/>
        <v>-1.8181818181818181</v>
      </c>
      <c r="V14" s="822">
        <f t="shared" si="2"/>
        <v>-1.8181818181818181</v>
      </c>
      <c r="W14" s="822">
        <f t="shared" si="4"/>
        <v>0</v>
      </c>
      <c r="X14" s="822">
        <f t="shared" si="5"/>
        <v>0</v>
      </c>
      <c r="Y14" s="318">
        <v>-9</v>
      </c>
      <c r="Z14" s="319">
        <v>0</v>
      </c>
      <c r="AA14" s="320">
        <v>-1</v>
      </c>
      <c r="AB14" s="313">
        <v>-2</v>
      </c>
      <c r="AC14" s="313">
        <v>11</v>
      </c>
      <c r="AD14" s="313"/>
      <c r="AE14" s="320"/>
      <c r="AF14" s="320"/>
      <c r="AG14" s="321"/>
      <c r="AH14" s="322"/>
      <c r="AI14" s="332"/>
      <c r="AJ14" s="317"/>
      <c r="AK14" s="428">
        <v>-9</v>
      </c>
      <c r="AL14" s="312">
        <v>11</v>
      </c>
      <c r="AM14" s="315"/>
      <c r="AN14" s="317"/>
      <c r="AO14" s="805">
        <f t="shared" si="6"/>
        <v>0</v>
      </c>
      <c r="AP14" s="805">
        <f t="shared" si="7"/>
        <v>0</v>
      </c>
      <c r="AQ14" s="805">
        <f t="shared" si="8"/>
        <v>0</v>
      </c>
      <c r="AR14" s="805">
        <f t="shared" si="9"/>
        <v>0</v>
      </c>
      <c r="AS14" s="805">
        <f t="shared" si="10"/>
        <v>0</v>
      </c>
      <c r="AT14" s="805">
        <f t="shared" si="11"/>
        <v>0</v>
      </c>
      <c r="AU14" s="805">
        <f t="shared" si="12"/>
        <v>0</v>
      </c>
      <c r="AV14" s="805">
        <f t="shared" si="13"/>
        <v>0</v>
      </c>
      <c r="AW14" s="805">
        <f t="shared" si="14"/>
        <v>0</v>
      </c>
      <c r="AX14" s="805">
        <f t="shared" si="15"/>
        <v>0</v>
      </c>
      <c r="AY14" s="805">
        <f t="shared" si="16"/>
        <v>0</v>
      </c>
      <c r="AZ14" s="805">
        <f t="shared" si="17"/>
        <v>0</v>
      </c>
      <c r="BA14" s="805">
        <f t="shared" si="18"/>
        <v>0</v>
      </c>
      <c r="BB14" s="805">
        <f t="shared" si="19"/>
        <v>0</v>
      </c>
      <c r="BC14" s="805">
        <f t="shared" si="20"/>
        <v>0</v>
      </c>
      <c r="BD14" s="805">
        <f t="shared" si="21"/>
        <v>0</v>
      </c>
    </row>
    <row r="15" spans="1:56" s="100" customFormat="1" ht="10.5" hidden="1" customHeight="1" outlineLevel="1">
      <c r="A15" s="210" t="s">
        <v>126</v>
      </c>
      <c r="B15" s="481" t="s">
        <v>126</v>
      </c>
      <c r="C15" s="318" t="e">
        <v>#N/A</v>
      </c>
      <c r="D15" s="374" t="e">
        <v>#N/A</v>
      </c>
      <c r="E15" s="376" t="e">
        <v>#N/A</v>
      </c>
      <c r="F15" s="369" t="e">
        <v>#N/A</v>
      </c>
      <c r="G15" s="369" t="e">
        <v>#N/A</v>
      </c>
      <c r="H15" s="554"/>
      <c r="I15" s="554"/>
      <c r="J15" s="554"/>
      <c r="K15" s="321" t="e">
        <v>#N/A</v>
      </c>
      <c r="L15" s="322" t="e">
        <v>#N/A</v>
      </c>
      <c r="M15" s="707" t="e">
        <v>#N/A</v>
      </c>
      <c r="N15" s="472" t="e">
        <v>#N/A</v>
      </c>
      <c r="O15" s="473" t="e">
        <v>#N/A</v>
      </c>
      <c r="P15" s="552" t="e">
        <v>#N/A</v>
      </c>
      <c r="Q15" s="379" t="e">
        <v>#N/A</v>
      </c>
      <c r="R15" s="472" t="e">
        <v>#N/A</v>
      </c>
      <c r="T15" s="822" t="e">
        <f t="shared" si="22"/>
        <v>#N/A</v>
      </c>
      <c r="U15" s="822" t="e">
        <f t="shared" si="23"/>
        <v>#N/A</v>
      </c>
      <c r="V15" s="822" t="e">
        <f t="shared" si="2"/>
        <v>#N/A</v>
      </c>
      <c r="W15" s="822" t="e">
        <f t="shared" si="4"/>
        <v>#N/A</v>
      </c>
      <c r="X15" s="822" t="e">
        <f t="shared" si="5"/>
        <v>#N/A</v>
      </c>
      <c r="Y15" s="318" t="e">
        <v>#N/A</v>
      </c>
      <c r="Z15" s="319" t="e">
        <v>#N/A</v>
      </c>
      <c r="AA15" s="320" t="e">
        <v>#N/A</v>
      </c>
      <c r="AB15" s="313" t="e">
        <v>#N/A</v>
      </c>
      <c r="AC15" s="313" t="e">
        <v>#N/A</v>
      </c>
      <c r="AD15" s="313"/>
      <c r="AE15" s="320"/>
      <c r="AF15" s="320"/>
      <c r="AG15" s="321" t="e">
        <v>#N/A</v>
      </c>
      <c r="AH15" s="322" t="e">
        <v>#N/A</v>
      </c>
      <c r="AI15" s="332" t="e">
        <v>#N/A</v>
      </c>
      <c r="AJ15" s="317" t="e">
        <v>#N/A</v>
      </c>
      <c r="AK15" s="428" t="e">
        <v>#N/A</v>
      </c>
      <c r="AL15" s="312" t="e">
        <v>#N/A</v>
      </c>
      <c r="AM15" s="315" t="e">
        <v>#N/A</v>
      </c>
      <c r="AN15" s="317" t="e">
        <v>#N/A</v>
      </c>
      <c r="AO15" s="805" t="e">
        <f t="shared" si="6"/>
        <v>#N/A</v>
      </c>
      <c r="AP15" s="805" t="e">
        <f t="shared" si="7"/>
        <v>#N/A</v>
      </c>
      <c r="AQ15" s="805" t="e">
        <f t="shared" si="8"/>
        <v>#N/A</v>
      </c>
      <c r="AR15" s="805" t="e">
        <f t="shared" si="9"/>
        <v>#N/A</v>
      </c>
      <c r="AS15" s="805" t="e">
        <f t="shared" si="10"/>
        <v>#N/A</v>
      </c>
      <c r="AT15" s="805">
        <f t="shared" si="11"/>
        <v>0</v>
      </c>
      <c r="AU15" s="805">
        <f t="shared" si="12"/>
        <v>0</v>
      </c>
      <c r="AV15" s="805">
        <f t="shared" si="13"/>
        <v>0</v>
      </c>
      <c r="AW15" s="805" t="e">
        <f t="shared" si="14"/>
        <v>#N/A</v>
      </c>
      <c r="AX15" s="805" t="e">
        <f t="shared" si="15"/>
        <v>#N/A</v>
      </c>
      <c r="AY15" s="805" t="e">
        <f t="shared" si="16"/>
        <v>#N/A</v>
      </c>
      <c r="AZ15" s="805" t="e">
        <f t="shared" si="17"/>
        <v>#N/A</v>
      </c>
      <c r="BA15" s="805" t="e">
        <f t="shared" si="18"/>
        <v>#N/A</v>
      </c>
      <c r="BB15" s="805" t="e">
        <f t="shared" si="19"/>
        <v>#N/A</v>
      </c>
      <c r="BC15" s="805" t="e">
        <f t="shared" si="20"/>
        <v>#N/A</v>
      </c>
      <c r="BD15" s="805" t="e">
        <f t="shared" si="21"/>
        <v>#N/A</v>
      </c>
    </row>
    <row r="16" spans="1:56" s="100" customFormat="1" ht="10.5" customHeight="1" collapsed="1">
      <c r="A16" s="211" t="s">
        <v>4</v>
      </c>
      <c r="B16" s="498" t="s">
        <v>4</v>
      </c>
      <c r="C16" s="333">
        <v>112</v>
      </c>
      <c r="D16" s="771">
        <v>100</v>
      </c>
      <c r="E16" s="772">
        <v>91</v>
      </c>
      <c r="F16" s="773">
        <v>93</v>
      </c>
      <c r="G16" s="773">
        <v>93</v>
      </c>
      <c r="H16" s="561"/>
      <c r="I16" s="561"/>
      <c r="J16" s="561"/>
      <c r="K16" s="336">
        <v>0.12588309890739735</v>
      </c>
      <c r="L16" s="739">
        <v>0.19529855545585861</v>
      </c>
      <c r="M16" s="1070">
        <v>0.12890405296892915</v>
      </c>
      <c r="N16" s="584">
        <v>0.22318486292406448</v>
      </c>
      <c r="O16" s="499">
        <v>112</v>
      </c>
      <c r="P16" s="1071">
        <v>93</v>
      </c>
      <c r="Q16" s="434">
        <v>0.19529855545585861</v>
      </c>
      <c r="R16" s="503">
        <v>0.22318486292406448</v>
      </c>
      <c r="T16" s="822">
        <f t="shared" si="22"/>
        <v>-5.883098907397355E-3</v>
      </c>
      <c r="U16" s="822">
        <f t="shared" si="23"/>
        <v>9.0025198129586037E-3</v>
      </c>
      <c r="V16" s="822">
        <f t="shared" si="2"/>
        <v>9.0025198129586037E-3</v>
      </c>
      <c r="W16" s="822">
        <f t="shared" si="4"/>
        <v>0</v>
      </c>
      <c r="X16" s="822">
        <f t="shared" si="5"/>
        <v>0</v>
      </c>
      <c r="Y16" s="333">
        <v>112</v>
      </c>
      <c r="Z16" s="334">
        <v>100</v>
      </c>
      <c r="AA16" s="302">
        <v>91</v>
      </c>
      <c r="AB16" s="335">
        <v>93</v>
      </c>
      <c r="AC16" s="335">
        <v>93</v>
      </c>
      <c r="AD16" s="335"/>
      <c r="AE16" s="302"/>
      <c r="AF16" s="302"/>
      <c r="AG16" s="336">
        <v>0.12588309890739735</v>
      </c>
      <c r="AH16" s="739">
        <v>0.19529855545585861</v>
      </c>
      <c r="AI16" s="337">
        <v>0.12890405296892915</v>
      </c>
      <c r="AJ16" s="338">
        <v>0.22318486292406448</v>
      </c>
      <c r="AK16" s="745">
        <v>112</v>
      </c>
      <c r="AL16" s="746">
        <v>93</v>
      </c>
      <c r="AM16" s="337">
        <v>0.19529855545585861</v>
      </c>
      <c r="AN16" s="357">
        <v>0.22318486292406448</v>
      </c>
      <c r="AO16" s="805">
        <f t="shared" si="6"/>
        <v>0</v>
      </c>
      <c r="AP16" s="805">
        <f t="shared" si="7"/>
        <v>0</v>
      </c>
      <c r="AQ16" s="805">
        <f t="shared" si="8"/>
        <v>0</v>
      </c>
      <c r="AR16" s="805">
        <f t="shared" si="9"/>
        <v>0</v>
      </c>
      <c r="AS16" s="805">
        <f t="shared" si="10"/>
        <v>0</v>
      </c>
      <c r="AT16" s="805">
        <f t="shared" si="11"/>
        <v>0</v>
      </c>
      <c r="AU16" s="805">
        <f t="shared" si="12"/>
        <v>0</v>
      </c>
      <c r="AV16" s="805">
        <f t="shared" si="13"/>
        <v>0</v>
      </c>
      <c r="AW16" s="805">
        <f t="shared" si="14"/>
        <v>0</v>
      </c>
      <c r="AX16" s="805">
        <f t="shared" si="15"/>
        <v>0</v>
      </c>
      <c r="AY16" s="805">
        <f t="shared" si="16"/>
        <v>0</v>
      </c>
      <c r="AZ16" s="805">
        <f t="shared" si="17"/>
        <v>0</v>
      </c>
      <c r="BA16" s="805">
        <f t="shared" si="18"/>
        <v>0</v>
      </c>
      <c r="BB16" s="805">
        <f t="shared" si="19"/>
        <v>0</v>
      </c>
      <c r="BC16" s="805">
        <f t="shared" si="20"/>
        <v>0</v>
      </c>
      <c r="BD16" s="805">
        <f t="shared" si="21"/>
        <v>0</v>
      </c>
    </row>
    <row r="17" spans="1:56" s="100" customFormat="1" ht="10.5" customHeight="1">
      <c r="A17" s="210" t="s">
        <v>9</v>
      </c>
      <c r="B17" s="481" t="s">
        <v>9</v>
      </c>
      <c r="C17" s="340">
        <v>54.5</v>
      </c>
      <c r="D17" s="720">
        <v>59.5</v>
      </c>
      <c r="E17" s="720">
        <v>62.3</v>
      </c>
      <c r="F17" s="720">
        <v>61.8</v>
      </c>
      <c r="G17" s="720">
        <v>65.5</v>
      </c>
      <c r="H17" s="536"/>
      <c r="I17" s="536"/>
      <c r="J17" s="536"/>
      <c r="K17" s="379">
        <v>0</v>
      </c>
      <c r="L17" s="380">
        <v>0</v>
      </c>
      <c r="M17" s="471">
        <v>0</v>
      </c>
      <c r="N17" s="472">
        <v>0</v>
      </c>
      <c r="O17" s="474">
        <v>54.5</v>
      </c>
      <c r="P17" s="537">
        <v>65.5</v>
      </c>
      <c r="Q17" s="379">
        <v>0</v>
      </c>
      <c r="R17" s="592">
        <v>0</v>
      </c>
      <c r="T17" s="822"/>
      <c r="U17" s="822"/>
      <c r="V17" s="822"/>
      <c r="W17" s="822"/>
      <c r="X17" s="206"/>
      <c r="Y17" s="340">
        <v>54.5</v>
      </c>
      <c r="Z17" s="314">
        <v>59.5</v>
      </c>
      <c r="AA17" s="314">
        <v>62.3</v>
      </c>
      <c r="AB17" s="314">
        <v>61.8</v>
      </c>
      <c r="AC17" s="314">
        <v>65.5</v>
      </c>
      <c r="AD17" s="314"/>
      <c r="AE17" s="314"/>
      <c r="AF17" s="314"/>
      <c r="AG17" s="315">
        <v>0</v>
      </c>
      <c r="AH17" s="317">
        <v>0</v>
      </c>
      <c r="AI17" s="315">
        <v>0</v>
      </c>
      <c r="AJ17" s="317">
        <v>0</v>
      </c>
      <c r="AK17" s="340">
        <v>54.5</v>
      </c>
      <c r="AL17" s="314">
        <v>65.5</v>
      </c>
      <c r="AM17" s="315">
        <v>0</v>
      </c>
      <c r="AN17" s="344">
        <v>0</v>
      </c>
      <c r="AO17" s="805">
        <f t="shared" si="6"/>
        <v>0</v>
      </c>
      <c r="AP17" s="805">
        <f t="shared" si="7"/>
        <v>0</v>
      </c>
      <c r="AQ17" s="805">
        <f t="shared" si="8"/>
        <v>0</v>
      </c>
      <c r="AR17" s="805">
        <f t="shared" si="9"/>
        <v>0</v>
      </c>
      <c r="AS17" s="805">
        <f t="shared" si="10"/>
        <v>0</v>
      </c>
      <c r="AT17" s="805">
        <f t="shared" si="11"/>
        <v>0</v>
      </c>
      <c r="AU17" s="805">
        <f t="shared" si="12"/>
        <v>0</v>
      </c>
      <c r="AV17" s="805">
        <f t="shared" si="13"/>
        <v>0</v>
      </c>
      <c r="AW17" s="805">
        <f t="shared" si="14"/>
        <v>0</v>
      </c>
      <c r="AX17" s="805">
        <f t="shared" si="15"/>
        <v>0</v>
      </c>
      <c r="AY17" s="805">
        <f t="shared" si="16"/>
        <v>0</v>
      </c>
      <c r="AZ17" s="805">
        <f t="shared" si="17"/>
        <v>0</v>
      </c>
      <c r="BA17" s="805">
        <f t="shared" si="18"/>
        <v>0</v>
      </c>
      <c r="BB17" s="805">
        <f t="shared" si="19"/>
        <v>0</v>
      </c>
      <c r="BC17" s="805">
        <f t="shared" si="20"/>
        <v>0</v>
      </c>
      <c r="BD17" s="805">
        <f t="shared" si="21"/>
        <v>0</v>
      </c>
    </row>
    <row r="18" spans="1:56" s="100" customFormat="1" ht="10.5" customHeight="1">
      <c r="A18" s="210" t="s">
        <v>5</v>
      </c>
      <c r="B18" s="481" t="s">
        <v>106</v>
      </c>
      <c r="C18" s="340">
        <v>14.166295764699303</v>
      </c>
      <c r="D18" s="720">
        <v>12.899339916216658</v>
      </c>
      <c r="E18" s="720">
        <v>11.581051648019736</v>
      </c>
      <c r="F18" s="720">
        <v>11.541253205333589</v>
      </c>
      <c r="G18" s="720">
        <v>11.577656177120563</v>
      </c>
      <c r="H18" s="536"/>
      <c r="I18" s="536"/>
      <c r="J18" s="536"/>
      <c r="K18" s="379">
        <v>0</v>
      </c>
      <c r="L18" s="380">
        <v>0</v>
      </c>
      <c r="M18" s="1072">
        <v>0</v>
      </c>
      <c r="N18" s="1073">
        <v>0</v>
      </c>
      <c r="O18" s="474">
        <v>13.833916166699629</v>
      </c>
      <c r="P18" s="371">
        <v>11.60972990806302</v>
      </c>
      <c r="Q18" s="379">
        <v>0</v>
      </c>
      <c r="R18" s="592">
        <v>0</v>
      </c>
      <c r="T18" s="822"/>
      <c r="U18" s="822"/>
      <c r="V18" s="822"/>
      <c r="W18" s="822"/>
      <c r="X18" s="206"/>
      <c r="Y18" s="351"/>
      <c r="Z18" s="352"/>
      <c r="AA18" s="352"/>
      <c r="AB18" s="352"/>
      <c r="AC18" s="352"/>
      <c r="AD18" s="352"/>
      <c r="AE18" s="314"/>
      <c r="AF18" s="314"/>
      <c r="AG18" s="315"/>
      <c r="AH18" s="317"/>
      <c r="AI18" s="315"/>
      <c r="AJ18" s="317"/>
      <c r="AK18" s="351"/>
      <c r="AL18" s="352"/>
      <c r="AM18" s="315"/>
      <c r="AN18" s="344"/>
      <c r="AO18" s="805">
        <f t="shared" si="6"/>
        <v>14.166295764699303</v>
      </c>
      <c r="AP18" s="805">
        <f t="shared" si="7"/>
        <v>12.899339916216658</v>
      </c>
      <c r="AQ18" s="805">
        <f t="shared" si="8"/>
        <v>11.581051648019736</v>
      </c>
      <c r="AR18" s="805">
        <f t="shared" si="9"/>
        <v>11.541253205333589</v>
      </c>
      <c r="AS18" s="805">
        <f t="shared" si="10"/>
        <v>11.577656177120563</v>
      </c>
      <c r="AT18" s="805">
        <f t="shared" si="11"/>
        <v>0</v>
      </c>
      <c r="AU18" s="805">
        <f t="shared" si="12"/>
        <v>0</v>
      </c>
      <c r="AV18" s="805">
        <f t="shared" si="13"/>
        <v>0</v>
      </c>
      <c r="AW18" s="805">
        <f t="shared" si="14"/>
        <v>0</v>
      </c>
      <c r="AX18" s="805">
        <f t="shared" si="15"/>
        <v>0</v>
      </c>
      <c r="AY18" s="805">
        <f t="shared" si="16"/>
        <v>0</v>
      </c>
      <c r="AZ18" s="805">
        <f t="shared" si="17"/>
        <v>0</v>
      </c>
      <c r="BA18" s="805">
        <f t="shared" si="18"/>
        <v>13.833916166699629</v>
      </c>
      <c r="BB18" s="805">
        <f t="shared" si="19"/>
        <v>11.60972990806302</v>
      </c>
      <c r="BC18" s="805">
        <f t="shared" si="20"/>
        <v>0</v>
      </c>
      <c r="BD18" s="805">
        <f t="shared" si="21"/>
        <v>0</v>
      </c>
    </row>
    <row r="19" spans="1:56" s="100" customFormat="1" ht="10.5" hidden="1" customHeight="1" outlineLevel="1">
      <c r="A19" s="210" t="s">
        <v>5</v>
      </c>
      <c r="B19" s="481" t="s">
        <v>5</v>
      </c>
      <c r="C19" s="340">
        <v>0</v>
      </c>
      <c r="D19" s="720">
        <v>0</v>
      </c>
      <c r="E19" s="720">
        <v>0</v>
      </c>
      <c r="F19" s="720">
        <v>0</v>
      </c>
      <c r="G19" s="720">
        <v>0</v>
      </c>
      <c r="H19" s="536"/>
      <c r="I19" s="536"/>
      <c r="J19" s="536"/>
      <c r="K19" s="379">
        <v>0</v>
      </c>
      <c r="L19" s="380">
        <v>0</v>
      </c>
      <c r="M19" s="1072">
        <v>0</v>
      </c>
      <c r="N19" s="1073">
        <v>0</v>
      </c>
      <c r="O19" s="474">
        <v>0</v>
      </c>
      <c r="P19" s="537">
        <v>0</v>
      </c>
      <c r="Q19" s="379">
        <v>0</v>
      </c>
      <c r="R19" s="592">
        <v>0</v>
      </c>
      <c r="T19" s="822"/>
      <c r="U19" s="822"/>
      <c r="V19" s="822"/>
      <c r="W19" s="822"/>
      <c r="X19" s="206"/>
      <c r="Y19" s="351"/>
      <c r="Z19" s="352"/>
      <c r="AA19" s="352"/>
      <c r="AB19" s="352"/>
      <c r="AC19" s="352"/>
      <c r="AD19" s="352"/>
      <c r="AE19" s="314"/>
      <c r="AF19" s="314"/>
      <c r="AG19" s="315"/>
      <c r="AH19" s="317"/>
      <c r="AI19" s="315"/>
      <c r="AJ19" s="317"/>
      <c r="AK19" s="351"/>
      <c r="AL19" s="352"/>
      <c r="AM19" s="315"/>
      <c r="AN19" s="344"/>
      <c r="AO19" s="805">
        <f t="shared" si="6"/>
        <v>0</v>
      </c>
      <c r="AP19" s="805">
        <f t="shared" si="7"/>
        <v>0</v>
      </c>
      <c r="AQ19" s="805">
        <f t="shared" si="8"/>
        <v>0</v>
      </c>
      <c r="AR19" s="805">
        <f t="shared" si="9"/>
        <v>0</v>
      </c>
      <c r="AS19" s="805">
        <f t="shared" si="10"/>
        <v>0</v>
      </c>
      <c r="AT19" s="805">
        <f t="shared" si="11"/>
        <v>0</v>
      </c>
      <c r="AU19" s="805">
        <f t="shared" si="12"/>
        <v>0</v>
      </c>
      <c r="AV19" s="805">
        <f t="shared" si="13"/>
        <v>0</v>
      </c>
      <c r="AW19" s="805">
        <f t="shared" si="14"/>
        <v>0</v>
      </c>
      <c r="AX19" s="805">
        <f t="shared" si="15"/>
        <v>0</v>
      </c>
      <c r="AY19" s="805">
        <f t="shared" si="16"/>
        <v>0</v>
      </c>
      <c r="AZ19" s="805">
        <f t="shared" si="17"/>
        <v>0</v>
      </c>
      <c r="BA19" s="805">
        <f t="shared" si="18"/>
        <v>0</v>
      </c>
      <c r="BB19" s="805">
        <f t="shared" si="19"/>
        <v>0</v>
      </c>
      <c r="BC19" s="805">
        <f t="shared" si="20"/>
        <v>0</v>
      </c>
      <c r="BD19" s="805">
        <f t="shared" si="21"/>
        <v>0</v>
      </c>
    </row>
    <row r="20" spans="1:56" s="100" customFormat="1" ht="10.5" customHeight="1" collapsed="1">
      <c r="A20" s="210" t="s">
        <v>28</v>
      </c>
      <c r="B20" s="481" t="s">
        <v>28</v>
      </c>
      <c r="C20" s="343">
        <v>2464</v>
      </c>
      <c r="D20" s="369">
        <v>2349</v>
      </c>
      <c r="E20" s="369">
        <v>2346</v>
      </c>
      <c r="F20" s="369">
        <v>2445</v>
      </c>
      <c r="G20" s="369">
        <v>2457</v>
      </c>
      <c r="H20" s="537"/>
      <c r="I20" s="537"/>
      <c r="J20" s="537"/>
      <c r="K20" s="321">
        <v>4.9235817909824675E-2</v>
      </c>
      <c r="L20" s="322">
        <v>3.1211134374742322E-3</v>
      </c>
      <c r="M20" s="471">
        <v>5.3458349139428707E-2</v>
      </c>
      <c r="N20" s="472">
        <v>-2.0078993776917353E-2</v>
      </c>
      <c r="O20" s="474">
        <v>2464</v>
      </c>
      <c r="P20" s="537">
        <v>2457</v>
      </c>
      <c r="Q20" s="379">
        <v>3.1211134374742322E-3</v>
      </c>
      <c r="R20" s="472">
        <v>-2.0078993776917353E-2</v>
      </c>
      <c r="T20" s="822">
        <f>((C20-D20)/D20)-K20</f>
        <v>-2.7881492983319184E-4</v>
      </c>
      <c r="U20" s="822">
        <f>((C20-G20)/G20)-L20</f>
        <v>-2.7211058847138305E-4</v>
      </c>
      <c r="V20" s="822">
        <f>((O20-P20)/P20)-Q20</f>
        <v>-2.7211058847138305E-4</v>
      </c>
      <c r="W20" s="822">
        <f>C20-O20</f>
        <v>0</v>
      </c>
      <c r="X20" s="919">
        <f>G20-P20</f>
        <v>0</v>
      </c>
      <c r="Y20" s="343"/>
      <c r="Z20" s="313"/>
      <c r="AA20" s="313"/>
      <c r="AB20" s="313"/>
      <c r="AC20" s="313"/>
      <c r="AD20" s="313"/>
      <c r="AE20" s="313"/>
      <c r="AF20" s="313"/>
      <c r="AG20" s="321"/>
      <c r="AH20" s="322"/>
      <c r="AI20" s="315"/>
      <c r="AJ20" s="317"/>
      <c r="AK20" s="343"/>
      <c r="AL20" s="313"/>
      <c r="AM20" s="315"/>
      <c r="AN20" s="317"/>
      <c r="AO20" s="805">
        <f t="shared" si="6"/>
        <v>2464</v>
      </c>
      <c r="AP20" s="805">
        <f t="shared" si="7"/>
        <v>2349</v>
      </c>
      <c r="AQ20" s="805">
        <f t="shared" si="8"/>
        <v>2346</v>
      </c>
      <c r="AR20" s="805">
        <f t="shared" si="9"/>
        <v>2445</v>
      </c>
      <c r="AS20" s="805">
        <f t="shared" si="10"/>
        <v>2457</v>
      </c>
      <c r="AT20" s="805">
        <f t="shared" si="11"/>
        <v>0</v>
      </c>
      <c r="AU20" s="805">
        <f t="shared" si="12"/>
        <v>0</v>
      </c>
      <c r="AV20" s="805">
        <f t="shared" si="13"/>
        <v>0</v>
      </c>
      <c r="AW20" s="805">
        <f t="shared" si="14"/>
        <v>4.9235817909824675E-2</v>
      </c>
      <c r="AX20" s="805">
        <f t="shared" si="15"/>
        <v>3.1211134374742322E-3</v>
      </c>
      <c r="AY20" s="805">
        <f t="shared" si="16"/>
        <v>5.3458349139428707E-2</v>
      </c>
      <c r="AZ20" s="805">
        <f t="shared" si="17"/>
        <v>-2.0078993776917353E-2</v>
      </c>
      <c r="BA20" s="805">
        <f t="shared" si="18"/>
        <v>2464</v>
      </c>
      <c r="BB20" s="805">
        <f t="shared" si="19"/>
        <v>2457</v>
      </c>
      <c r="BC20" s="805">
        <f t="shared" si="20"/>
        <v>3.1211134374742322E-3</v>
      </c>
      <c r="BD20" s="805">
        <f t="shared" si="21"/>
        <v>-2.0078993776917353E-2</v>
      </c>
    </row>
    <row r="21" spans="1:56" s="100" customFormat="1" ht="10.5" customHeight="1">
      <c r="A21" s="210" t="s">
        <v>27</v>
      </c>
      <c r="B21" s="479" t="s">
        <v>90</v>
      </c>
      <c r="C21" s="343">
        <v>13703</v>
      </c>
      <c r="D21" s="369">
        <v>13273</v>
      </c>
      <c r="E21" s="369">
        <v>13534</v>
      </c>
      <c r="F21" s="369">
        <v>13490</v>
      </c>
      <c r="G21" s="369">
        <v>13601</v>
      </c>
      <c r="H21" s="537"/>
      <c r="I21" s="537"/>
      <c r="J21" s="537"/>
      <c r="K21" s="321">
        <v>3.2353076764141564E-2</v>
      </c>
      <c r="L21" s="322">
        <v>7.4896702844022833E-3</v>
      </c>
      <c r="M21" s="471">
        <v>3.5906645250062708E-2</v>
      </c>
      <c r="N21" s="472">
        <v>2.7517671937064447E-2</v>
      </c>
      <c r="O21" s="474">
        <v>13703</v>
      </c>
      <c r="P21" s="537">
        <v>13601</v>
      </c>
      <c r="Q21" s="379">
        <v>7.4896702844022833E-3</v>
      </c>
      <c r="R21" s="472">
        <v>2.7517671937064447E-2</v>
      </c>
      <c r="T21" s="822">
        <f>((C21-D21)/D21)-K21</f>
        <v>4.3517826380547187E-5</v>
      </c>
      <c r="U21" s="822">
        <f t="shared" ref="U21:U30" si="24">((C21-G21)/G21)-L21</f>
        <v>9.7782855558083831E-6</v>
      </c>
      <c r="V21" s="822">
        <f>((O21-P21)/P21)-Q21</f>
        <v>9.7782855558083831E-6</v>
      </c>
      <c r="W21" s="822">
        <f>C21-O21</f>
        <v>0</v>
      </c>
      <c r="X21" s="919">
        <f>G21-P21</f>
        <v>0</v>
      </c>
      <c r="Y21" s="343"/>
      <c r="Z21" s="313"/>
      <c r="AA21" s="313"/>
      <c r="AB21" s="313"/>
      <c r="AC21" s="313"/>
      <c r="AD21" s="313"/>
      <c r="AE21" s="313"/>
      <c r="AF21" s="313"/>
      <c r="AG21" s="321"/>
      <c r="AH21" s="322"/>
      <c r="AI21" s="315"/>
      <c r="AJ21" s="317"/>
      <c r="AK21" s="343"/>
      <c r="AL21" s="313"/>
      <c r="AM21" s="315"/>
      <c r="AN21" s="317"/>
      <c r="AO21" s="805">
        <f t="shared" si="6"/>
        <v>13703</v>
      </c>
      <c r="AP21" s="805">
        <f t="shared" si="7"/>
        <v>13273</v>
      </c>
      <c r="AQ21" s="805">
        <f t="shared" si="8"/>
        <v>13534</v>
      </c>
      <c r="AR21" s="805">
        <f t="shared" si="9"/>
        <v>13490</v>
      </c>
      <c r="AS21" s="805">
        <f t="shared" si="10"/>
        <v>13601</v>
      </c>
      <c r="AT21" s="805">
        <f t="shared" si="11"/>
        <v>0</v>
      </c>
      <c r="AU21" s="805">
        <f t="shared" si="12"/>
        <v>0</v>
      </c>
      <c r="AV21" s="805">
        <f t="shared" si="13"/>
        <v>0</v>
      </c>
      <c r="AW21" s="805">
        <f t="shared" si="14"/>
        <v>3.2353076764141564E-2</v>
      </c>
      <c r="AX21" s="805">
        <f t="shared" si="15"/>
        <v>7.4896702844022833E-3</v>
      </c>
      <c r="AY21" s="805">
        <f t="shared" si="16"/>
        <v>3.5906645250062708E-2</v>
      </c>
      <c r="AZ21" s="805">
        <f t="shared" si="17"/>
        <v>2.7517671937064447E-2</v>
      </c>
      <c r="BA21" s="805">
        <f t="shared" si="18"/>
        <v>13703</v>
      </c>
      <c r="BB21" s="805">
        <f t="shared" si="19"/>
        <v>13601</v>
      </c>
      <c r="BC21" s="805">
        <f t="shared" si="20"/>
        <v>7.4896702844022833E-3</v>
      </c>
      <c r="BD21" s="805">
        <f t="shared" si="21"/>
        <v>2.7517671937064447E-2</v>
      </c>
    </row>
    <row r="22" spans="1:56" s="100" customFormat="1" ht="10.5" customHeight="1">
      <c r="A22" s="210" t="s">
        <v>14</v>
      </c>
      <c r="B22" s="511" t="s">
        <v>14</v>
      </c>
      <c r="C22" s="346">
        <v>1720</v>
      </c>
      <c r="D22" s="370">
        <v>1804</v>
      </c>
      <c r="E22" s="370">
        <v>1822</v>
      </c>
      <c r="F22" s="370">
        <v>1776</v>
      </c>
      <c r="G22" s="370">
        <v>1796</v>
      </c>
      <c r="H22" s="538"/>
      <c r="I22" s="538"/>
      <c r="J22" s="538"/>
      <c r="K22" s="735">
        <v>-4.6837239208034953E-2</v>
      </c>
      <c r="L22" s="736">
        <v>-4.237321171013142E-2</v>
      </c>
      <c r="M22" s="1074">
        <v>-4.6837239208034953E-2</v>
      </c>
      <c r="N22" s="1075">
        <v>-4.237321171013142E-2</v>
      </c>
      <c r="O22" s="474">
        <v>1720</v>
      </c>
      <c r="P22" s="578">
        <v>1796</v>
      </c>
      <c r="Q22" s="1076">
        <v>-4.237321171013142E-2</v>
      </c>
      <c r="R22" s="1075">
        <v>-4.237321171013142E-2</v>
      </c>
      <c r="T22" s="822">
        <f t="shared" ref="T22:T30" si="25">((C22-D22)/D22)-K22</f>
        <v>2.7404630337863473E-4</v>
      </c>
      <c r="U22" s="822">
        <f t="shared" si="24"/>
        <v>5.6953358238326368E-5</v>
      </c>
      <c r="V22" s="822">
        <f>((O22-P22)/P22)-Q22</f>
        <v>5.6953358238326368E-5</v>
      </c>
      <c r="W22" s="822">
        <f>C22-O22</f>
        <v>0</v>
      </c>
      <c r="X22" s="919">
        <f>G22-P22</f>
        <v>0</v>
      </c>
      <c r="Y22" s="346">
        <v>1720</v>
      </c>
      <c r="Z22" s="347">
        <v>1804</v>
      </c>
      <c r="AA22" s="347">
        <v>1822</v>
      </c>
      <c r="AB22" s="347">
        <v>1776</v>
      </c>
      <c r="AC22" s="347">
        <v>1796</v>
      </c>
      <c r="AD22" s="347"/>
      <c r="AE22" s="347"/>
      <c r="AF22" s="347"/>
      <c r="AG22" s="735">
        <v>-4.6837239208034953E-2</v>
      </c>
      <c r="AH22" s="736">
        <v>-4.237321171013142E-2</v>
      </c>
      <c r="AI22" s="348">
        <v>-4.6837239208034953E-2</v>
      </c>
      <c r="AJ22" s="349">
        <v>-4.237321171013142E-2</v>
      </c>
      <c r="AK22" s="346">
        <v>1720</v>
      </c>
      <c r="AL22" s="347">
        <v>1796</v>
      </c>
      <c r="AM22" s="348">
        <v>-4.237321171013142E-2</v>
      </c>
      <c r="AN22" s="747">
        <v>-4.237321171013142E-2</v>
      </c>
      <c r="AO22" s="805">
        <f t="shared" si="6"/>
        <v>0</v>
      </c>
      <c r="AP22" s="805">
        <f t="shared" si="7"/>
        <v>0</v>
      </c>
      <c r="AQ22" s="805">
        <f t="shared" si="8"/>
        <v>0</v>
      </c>
      <c r="AR22" s="805">
        <f t="shared" si="9"/>
        <v>0</v>
      </c>
      <c r="AS22" s="805">
        <f t="shared" si="10"/>
        <v>0</v>
      </c>
      <c r="AT22" s="805">
        <f t="shared" si="11"/>
        <v>0</v>
      </c>
      <c r="AU22" s="805">
        <f t="shared" si="12"/>
        <v>0</v>
      </c>
      <c r="AV22" s="805">
        <f t="shared" si="13"/>
        <v>0</v>
      </c>
      <c r="AW22" s="805">
        <f t="shared" si="14"/>
        <v>0</v>
      </c>
      <c r="AX22" s="805">
        <f t="shared" si="15"/>
        <v>0</v>
      </c>
      <c r="AY22" s="805">
        <f t="shared" si="16"/>
        <v>0</v>
      </c>
      <c r="AZ22" s="805">
        <f t="shared" si="17"/>
        <v>0</v>
      </c>
      <c r="BA22" s="805">
        <f t="shared" si="18"/>
        <v>0</v>
      </c>
      <c r="BB22" s="805">
        <f t="shared" si="19"/>
        <v>0</v>
      </c>
      <c r="BC22" s="805">
        <f t="shared" si="20"/>
        <v>0</v>
      </c>
      <c r="BD22" s="805">
        <f t="shared" si="21"/>
        <v>0</v>
      </c>
    </row>
    <row r="23" spans="1:56" s="100" customFormat="1" ht="10.5" customHeight="1">
      <c r="A23" s="211" t="s">
        <v>22</v>
      </c>
      <c r="B23" s="491" t="s">
        <v>22</v>
      </c>
      <c r="C23" s="350"/>
      <c r="D23" s="376"/>
      <c r="E23" s="376"/>
      <c r="F23" s="376"/>
      <c r="G23" s="376"/>
      <c r="H23" s="554"/>
      <c r="I23" s="554"/>
      <c r="J23" s="554"/>
      <c r="K23" s="379"/>
      <c r="L23" s="380"/>
      <c r="M23" s="471"/>
      <c r="N23" s="472"/>
      <c r="O23" s="926"/>
      <c r="P23" s="537"/>
      <c r="Q23" s="375"/>
      <c r="R23" s="592"/>
      <c r="T23" s="822"/>
      <c r="U23" s="822"/>
      <c r="V23" s="822"/>
      <c r="W23" s="822"/>
      <c r="X23" s="206"/>
      <c r="Y23" s="443"/>
      <c r="Z23" s="320"/>
      <c r="AA23" s="320"/>
      <c r="AB23" s="320"/>
      <c r="AC23" s="320"/>
      <c r="AD23" s="320"/>
      <c r="AE23" s="320"/>
      <c r="AF23" s="320"/>
      <c r="AG23" s="315"/>
      <c r="AH23" s="317"/>
      <c r="AI23" s="315"/>
      <c r="AJ23" s="317"/>
      <c r="AK23" s="443"/>
      <c r="AL23" s="320"/>
      <c r="AM23" s="311"/>
      <c r="AN23" s="344"/>
      <c r="AO23" s="805">
        <f t="shared" si="6"/>
        <v>0</v>
      </c>
      <c r="AP23" s="805">
        <f t="shared" si="7"/>
        <v>0</v>
      </c>
      <c r="AQ23" s="805">
        <f t="shared" si="8"/>
        <v>0</v>
      </c>
      <c r="AR23" s="805">
        <f t="shared" si="9"/>
        <v>0</v>
      </c>
      <c r="AS23" s="805">
        <f t="shared" si="10"/>
        <v>0</v>
      </c>
      <c r="AT23" s="805">
        <f t="shared" si="11"/>
        <v>0</v>
      </c>
      <c r="AU23" s="805">
        <f t="shared" si="12"/>
        <v>0</v>
      </c>
      <c r="AV23" s="805">
        <f t="shared" si="13"/>
        <v>0</v>
      </c>
      <c r="AW23" s="805">
        <f t="shared" si="14"/>
        <v>0</v>
      </c>
      <c r="AX23" s="805">
        <f t="shared" si="15"/>
        <v>0</v>
      </c>
      <c r="AY23" s="805">
        <f t="shared" si="16"/>
        <v>0</v>
      </c>
      <c r="AZ23" s="805">
        <f t="shared" si="17"/>
        <v>0</v>
      </c>
      <c r="BA23" s="805">
        <f t="shared" si="18"/>
        <v>0</v>
      </c>
      <c r="BB23" s="805">
        <f t="shared" si="19"/>
        <v>0</v>
      </c>
      <c r="BC23" s="805">
        <f t="shared" si="20"/>
        <v>0</v>
      </c>
      <c r="BD23" s="805">
        <f t="shared" si="21"/>
        <v>0</v>
      </c>
    </row>
    <row r="24" spans="1:56" s="100" customFormat="1" ht="10.5" customHeight="1">
      <c r="A24" s="210" t="s">
        <v>19</v>
      </c>
      <c r="B24" s="481" t="s">
        <v>19</v>
      </c>
      <c r="C24" s="351">
        <v>28.6</v>
      </c>
      <c r="D24" s="371">
        <v>28.1</v>
      </c>
      <c r="E24" s="371">
        <v>28.4</v>
      </c>
      <c r="F24" s="371">
        <v>28</v>
      </c>
      <c r="G24" s="371">
        <v>26.699999999999996</v>
      </c>
      <c r="H24" s="544"/>
      <c r="I24" s="544"/>
      <c r="J24" s="544"/>
      <c r="K24" s="321">
        <v>1.9998554136062108E-2</v>
      </c>
      <c r="L24" s="322">
        <v>7.0415379167124925E-2</v>
      </c>
      <c r="M24" s="471">
        <v>3.0920150040538052E-2</v>
      </c>
      <c r="N24" s="472">
        <v>0.10289302611370488</v>
      </c>
      <c r="O24" s="797">
        <v>28.6</v>
      </c>
      <c r="P24" s="579">
        <v>26.699999999999996</v>
      </c>
      <c r="Q24" s="379">
        <v>7.0415379167124925E-2</v>
      </c>
      <c r="R24" s="472">
        <v>0.10289302611370488</v>
      </c>
      <c r="T24" s="822">
        <f>((C24-D24)/D24)-K24</f>
        <v>-2.2049598300122875E-3</v>
      </c>
      <c r="U24" s="822">
        <f>((C24-G24)/G24)-L24</f>
        <v>7.4566952201388093E-4</v>
      </c>
      <c r="V24" s="822">
        <f>((O24-P24)/P24)-Q24</f>
        <v>7.4566952201388093E-4</v>
      </c>
      <c r="W24" s="822">
        <f>C24-O24</f>
        <v>0</v>
      </c>
      <c r="X24" s="919">
        <f>G24-P24</f>
        <v>0</v>
      </c>
      <c r="Y24" s="351">
        <v>28.6</v>
      </c>
      <c r="Z24" s="352">
        <v>28.1</v>
      </c>
      <c r="AA24" s="352">
        <v>28.4</v>
      </c>
      <c r="AB24" s="352">
        <v>28</v>
      </c>
      <c r="AC24" s="352">
        <v>26.699999999999996</v>
      </c>
      <c r="AD24" s="352"/>
      <c r="AE24" s="352"/>
      <c r="AF24" s="352"/>
      <c r="AG24" s="321">
        <v>1.9998554136062108E-2</v>
      </c>
      <c r="AH24" s="322">
        <v>7.0415379167124925E-2</v>
      </c>
      <c r="AI24" s="315">
        <v>3.0920150040538052E-2</v>
      </c>
      <c r="AJ24" s="317">
        <v>0.10289302611370488</v>
      </c>
      <c r="AK24" s="351">
        <v>28.6</v>
      </c>
      <c r="AL24" s="352">
        <v>26.699999999999996</v>
      </c>
      <c r="AM24" s="315">
        <v>7.0415379167124925E-2</v>
      </c>
      <c r="AN24" s="317">
        <v>0.10289302611370488</v>
      </c>
      <c r="AO24" s="805">
        <f t="shared" si="6"/>
        <v>0</v>
      </c>
      <c r="AP24" s="805">
        <f t="shared" si="7"/>
        <v>0</v>
      </c>
      <c r="AQ24" s="805">
        <f t="shared" si="8"/>
        <v>0</v>
      </c>
      <c r="AR24" s="805">
        <f t="shared" si="9"/>
        <v>0</v>
      </c>
      <c r="AS24" s="805">
        <f t="shared" si="10"/>
        <v>0</v>
      </c>
      <c r="AT24" s="805">
        <f t="shared" si="11"/>
        <v>0</v>
      </c>
      <c r="AU24" s="805">
        <f t="shared" si="12"/>
        <v>0</v>
      </c>
      <c r="AV24" s="805">
        <f t="shared" si="13"/>
        <v>0</v>
      </c>
      <c r="AW24" s="805">
        <f t="shared" si="14"/>
        <v>0</v>
      </c>
      <c r="AX24" s="805">
        <f t="shared" si="15"/>
        <v>0</v>
      </c>
      <c r="AY24" s="805">
        <f t="shared" si="16"/>
        <v>0</v>
      </c>
      <c r="AZ24" s="805">
        <f t="shared" si="17"/>
        <v>0</v>
      </c>
      <c r="BA24" s="805">
        <f t="shared" si="18"/>
        <v>0</v>
      </c>
      <c r="BB24" s="805">
        <f t="shared" si="19"/>
        <v>0</v>
      </c>
      <c r="BC24" s="805">
        <f t="shared" si="20"/>
        <v>0</v>
      </c>
      <c r="BD24" s="805">
        <f t="shared" si="21"/>
        <v>0</v>
      </c>
    </row>
    <row r="25" spans="1:56" s="100" customFormat="1" ht="10.5" customHeight="1">
      <c r="A25" s="210" t="s">
        <v>20</v>
      </c>
      <c r="B25" s="481" t="s">
        <v>20</v>
      </c>
      <c r="C25" s="351">
        <v>6.9</v>
      </c>
      <c r="D25" s="371">
        <v>6.9</v>
      </c>
      <c r="E25" s="371">
        <v>6.9</v>
      </c>
      <c r="F25" s="371">
        <v>7</v>
      </c>
      <c r="G25" s="371">
        <v>7.1</v>
      </c>
      <c r="H25" s="544"/>
      <c r="I25" s="544"/>
      <c r="J25" s="544"/>
      <c r="K25" s="321">
        <v>-9.5320546514436888E-3</v>
      </c>
      <c r="L25" s="322">
        <v>-3.0803216682901868E-2</v>
      </c>
      <c r="M25" s="471">
        <v>5.9696982879664517E-5</v>
      </c>
      <c r="N25" s="472">
        <v>-1.4072247971327223E-2</v>
      </c>
      <c r="O25" s="797">
        <v>6.9</v>
      </c>
      <c r="P25" s="579">
        <v>7.1</v>
      </c>
      <c r="Q25" s="379">
        <v>-3.0803216682901868E-2</v>
      </c>
      <c r="R25" s="472">
        <v>-1.4072247971327223E-2</v>
      </c>
      <c r="S25" s="100" t="s">
        <v>80</v>
      </c>
      <c r="T25" s="822">
        <f t="shared" si="25"/>
        <v>9.5320546514436888E-3</v>
      </c>
      <c r="U25" s="822">
        <f t="shared" si="24"/>
        <v>2.634202598394926E-3</v>
      </c>
      <c r="V25" s="822">
        <f t="shared" ref="V25:V30" si="26">((O25-P25)/P25)-Q25</f>
        <v>2.634202598394926E-3</v>
      </c>
      <c r="W25" s="822">
        <f t="shared" ref="W25:W30" si="27">C25-O25</f>
        <v>0</v>
      </c>
      <c r="X25" s="919">
        <f t="shared" ref="X25:X30" si="28">G25-P25</f>
        <v>0</v>
      </c>
      <c r="Y25" s="351">
        <v>6.9</v>
      </c>
      <c r="Z25" s="352">
        <v>6.9</v>
      </c>
      <c r="AA25" s="352">
        <v>6.9</v>
      </c>
      <c r="AB25" s="352">
        <v>7</v>
      </c>
      <c r="AC25" s="352">
        <v>7.1</v>
      </c>
      <c r="AD25" s="352"/>
      <c r="AE25" s="352"/>
      <c r="AF25" s="352"/>
      <c r="AG25" s="321">
        <v>-9.5320546514436888E-3</v>
      </c>
      <c r="AH25" s="322">
        <v>-3.0803216682901868E-2</v>
      </c>
      <c r="AI25" s="315">
        <v>5.9696982879664517E-5</v>
      </c>
      <c r="AJ25" s="317">
        <v>-1.4072247971327223E-2</v>
      </c>
      <c r="AK25" s="351">
        <v>6.9</v>
      </c>
      <c r="AL25" s="352">
        <v>7.1</v>
      </c>
      <c r="AM25" s="315">
        <v>-3.0803216682901868E-2</v>
      </c>
      <c r="AN25" s="317">
        <v>-1.4072247971327223E-2</v>
      </c>
      <c r="AO25" s="805">
        <f t="shared" si="6"/>
        <v>0</v>
      </c>
      <c r="AP25" s="805">
        <f t="shared" si="7"/>
        <v>0</v>
      </c>
      <c r="AQ25" s="805">
        <f t="shared" si="8"/>
        <v>0</v>
      </c>
      <c r="AR25" s="805">
        <f t="shared" si="9"/>
        <v>0</v>
      </c>
      <c r="AS25" s="805">
        <f t="shared" si="10"/>
        <v>0</v>
      </c>
      <c r="AT25" s="805">
        <f t="shared" si="11"/>
        <v>0</v>
      </c>
      <c r="AU25" s="805">
        <f t="shared" si="12"/>
        <v>0</v>
      </c>
      <c r="AV25" s="805">
        <f t="shared" si="13"/>
        <v>0</v>
      </c>
      <c r="AW25" s="805">
        <f t="shared" si="14"/>
        <v>0</v>
      </c>
      <c r="AX25" s="805">
        <f t="shared" si="15"/>
        <v>0</v>
      </c>
      <c r="AY25" s="805">
        <f t="shared" si="16"/>
        <v>0</v>
      </c>
      <c r="AZ25" s="805">
        <f t="shared" si="17"/>
        <v>0</v>
      </c>
      <c r="BA25" s="805">
        <f t="shared" si="18"/>
        <v>0</v>
      </c>
      <c r="BB25" s="805">
        <f t="shared" si="19"/>
        <v>0</v>
      </c>
      <c r="BC25" s="805">
        <f t="shared" si="20"/>
        <v>0</v>
      </c>
      <c r="BD25" s="805">
        <f t="shared" si="21"/>
        <v>0</v>
      </c>
    </row>
    <row r="26" spans="1:56" s="100" customFormat="1" ht="10.5" customHeight="1">
      <c r="A26" s="210" t="s">
        <v>21</v>
      </c>
      <c r="B26" s="481" t="s">
        <v>21</v>
      </c>
      <c r="C26" s="351">
        <v>1.5</v>
      </c>
      <c r="D26" s="371">
        <v>1.6</v>
      </c>
      <c r="E26" s="371">
        <v>1.6</v>
      </c>
      <c r="F26" s="371">
        <v>1.6</v>
      </c>
      <c r="G26" s="371">
        <v>1.7</v>
      </c>
      <c r="H26" s="544"/>
      <c r="I26" s="544"/>
      <c r="J26" s="544"/>
      <c r="K26" s="321">
        <v>-2.1796368003777156E-2</v>
      </c>
      <c r="L26" s="322">
        <v>-8.3225437483875897E-2</v>
      </c>
      <c r="M26" s="471">
        <v>-1.6186471560590832E-2</v>
      </c>
      <c r="N26" s="472">
        <v>-7.3677967873543415E-2</v>
      </c>
      <c r="O26" s="797">
        <v>1.5</v>
      </c>
      <c r="P26" s="579">
        <v>1.7</v>
      </c>
      <c r="Q26" s="379">
        <v>-8.3225437483875897E-2</v>
      </c>
      <c r="R26" s="472">
        <v>-7.3677967873543415E-2</v>
      </c>
      <c r="T26" s="822">
        <f t="shared" si="25"/>
        <v>-4.07036319962229E-2</v>
      </c>
      <c r="U26" s="822">
        <f t="shared" si="24"/>
        <v>-3.4421621339653485E-2</v>
      </c>
      <c r="V26" s="822">
        <f t="shared" si="26"/>
        <v>-3.4421621339653485E-2</v>
      </c>
      <c r="W26" s="822">
        <f t="shared" si="27"/>
        <v>0</v>
      </c>
      <c r="X26" s="919">
        <f t="shared" si="28"/>
        <v>0</v>
      </c>
      <c r="Y26" s="351">
        <v>1.5</v>
      </c>
      <c r="Z26" s="352">
        <v>1.6</v>
      </c>
      <c r="AA26" s="352">
        <v>1.6</v>
      </c>
      <c r="AB26" s="352">
        <v>1.6</v>
      </c>
      <c r="AC26" s="352">
        <v>1.7</v>
      </c>
      <c r="AD26" s="352"/>
      <c r="AE26" s="352"/>
      <c r="AF26" s="352"/>
      <c r="AG26" s="321">
        <v>-2.1796368003777156E-2</v>
      </c>
      <c r="AH26" s="322">
        <v>-8.3225437483875897E-2</v>
      </c>
      <c r="AI26" s="315">
        <v>-1.6186471560590832E-2</v>
      </c>
      <c r="AJ26" s="317">
        <v>-7.3677967873543415E-2</v>
      </c>
      <c r="AK26" s="351">
        <v>1.5</v>
      </c>
      <c r="AL26" s="352">
        <v>1.7</v>
      </c>
      <c r="AM26" s="315">
        <v>-8.3225437483875897E-2</v>
      </c>
      <c r="AN26" s="317">
        <v>-7.3677967873543415E-2</v>
      </c>
      <c r="AO26" s="805">
        <f t="shared" si="6"/>
        <v>0</v>
      </c>
      <c r="AP26" s="805">
        <f t="shared" si="7"/>
        <v>0</v>
      </c>
      <c r="AQ26" s="805">
        <f t="shared" si="8"/>
        <v>0</v>
      </c>
      <c r="AR26" s="805">
        <f t="shared" si="9"/>
        <v>0</v>
      </c>
      <c r="AS26" s="805">
        <f t="shared" si="10"/>
        <v>0</v>
      </c>
      <c r="AT26" s="805">
        <f t="shared" si="11"/>
        <v>0</v>
      </c>
      <c r="AU26" s="805">
        <f t="shared" si="12"/>
        <v>0</v>
      </c>
      <c r="AV26" s="805">
        <f t="shared" si="13"/>
        <v>0</v>
      </c>
      <c r="AW26" s="805">
        <f t="shared" si="14"/>
        <v>0</v>
      </c>
      <c r="AX26" s="805">
        <f t="shared" si="15"/>
        <v>0</v>
      </c>
      <c r="AY26" s="805">
        <f t="shared" si="16"/>
        <v>0</v>
      </c>
      <c r="AZ26" s="805">
        <f t="shared" si="17"/>
        <v>0</v>
      </c>
      <c r="BA26" s="805">
        <f t="shared" si="18"/>
        <v>0</v>
      </c>
      <c r="BB26" s="805">
        <f t="shared" si="19"/>
        <v>0</v>
      </c>
      <c r="BC26" s="805">
        <f t="shared" si="20"/>
        <v>0</v>
      </c>
      <c r="BD26" s="805">
        <f t="shared" si="21"/>
        <v>0</v>
      </c>
    </row>
    <row r="27" spans="1:56" s="100" customFormat="1" ht="10.5" customHeight="1">
      <c r="A27" s="211" t="s">
        <v>25</v>
      </c>
      <c r="B27" s="491" t="s">
        <v>25</v>
      </c>
      <c r="C27" s="353">
        <v>37</v>
      </c>
      <c r="D27" s="372">
        <v>36.6</v>
      </c>
      <c r="E27" s="372">
        <v>36.9</v>
      </c>
      <c r="F27" s="372">
        <v>36.6</v>
      </c>
      <c r="G27" s="372">
        <v>35.5</v>
      </c>
      <c r="H27" s="547"/>
      <c r="I27" s="547"/>
      <c r="J27" s="547"/>
      <c r="K27" s="324">
        <v>1.2626405118592032E-2</v>
      </c>
      <c r="L27" s="325">
        <v>4.3044082829188479E-2</v>
      </c>
      <c r="M27" s="1068">
        <v>2.3066885638375556E-2</v>
      </c>
      <c r="N27" s="492">
        <v>7.0998770366421216E-2</v>
      </c>
      <c r="O27" s="527">
        <v>37</v>
      </c>
      <c r="P27" s="1023">
        <v>35.5</v>
      </c>
      <c r="Q27" s="432">
        <v>4.3044082829188479E-2</v>
      </c>
      <c r="R27" s="492">
        <v>7.0998770366421216E-2</v>
      </c>
      <c r="T27" s="822">
        <f t="shared" si="25"/>
        <v>-1.6974433699581924E-3</v>
      </c>
      <c r="U27" s="822">
        <f t="shared" si="24"/>
        <v>-7.9056170242791657E-4</v>
      </c>
      <c r="V27" s="822">
        <f t="shared" si="26"/>
        <v>-7.9056170242791657E-4</v>
      </c>
      <c r="W27" s="822">
        <f t="shared" si="27"/>
        <v>0</v>
      </c>
      <c r="X27" s="919">
        <f t="shared" si="28"/>
        <v>0</v>
      </c>
      <c r="Y27" s="353">
        <v>37</v>
      </c>
      <c r="Z27" s="354">
        <v>36.6</v>
      </c>
      <c r="AA27" s="354">
        <v>36.9</v>
      </c>
      <c r="AB27" s="354">
        <v>36.6</v>
      </c>
      <c r="AC27" s="354">
        <v>35.5</v>
      </c>
      <c r="AD27" s="354"/>
      <c r="AE27" s="354"/>
      <c r="AF27" s="354"/>
      <c r="AG27" s="324">
        <v>1.2626405118592032E-2</v>
      </c>
      <c r="AH27" s="325">
        <v>4.3044082829188479E-2</v>
      </c>
      <c r="AI27" s="326">
        <v>2.3066885638375556E-2</v>
      </c>
      <c r="AJ27" s="327">
        <v>7.0998770366421216E-2</v>
      </c>
      <c r="AK27" s="353">
        <v>37</v>
      </c>
      <c r="AL27" s="354">
        <v>35.5</v>
      </c>
      <c r="AM27" s="326">
        <v>4.3044082829188479E-2</v>
      </c>
      <c r="AN27" s="317">
        <v>7.0998770366421216E-2</v>
      </c>
      <c r="AO27" s="805">
        <f t="shared" si="6"/>
        <v>0</v>
      </c>
      <c r="AP27" s="805">
        <f t="shared" si="7"/>
        <v>0</v>
      </c>
      <c r="AQ27" s="805">
        <f t="shared" si="8"/>
        <v>0</v>
      </c>
      <c r="AR27" s="805">
        <f t="shared" si="9"/>
        <v>0</v>
      </c>
      <c r="AS27" s="805">
        <f t="shared" si="10"/>
        <v>0</v>
      </c>
      <c r="AT27" s="805">
        <f t="shared" si="11"/>
        <v>0</v>
      </c>
      <c r="AU27" s="805">
        <f t="shared" si="12"/>
        <v>0</v>
      </c>
      <c r="AV27" s="805">
        <f t="shared" si="13"/>
        <v>0</v>
      </c>
      <c r="AW27" s="805">
        <f t="shared" si="14"/>
        <v>0</v>
      </c>
      <c r="AX27" s="805">
        <f t="shared" si="15"/>
        <v>0</v>
      </c>
      <c r="AY27" s="805">
        <f t="shared" si="16"/>
        <v>0</v>
      </c>
      <c r="AZ27" s="805">
        <f t="shared" si="17"/>
        <v>0</v>
      </c>
      <c r="BA27" s="805">
        <f t="shared" si="18"/>
        <v>0</v>
      </c>
      <c r="BB27" s="805">
        <f t="shared" si="19"/>
        <v>0</v>
      </c>
      <c r="BC27" s="805">
        <f t="shared" si="20"/>
        <v>0</v>
      </c>
      <c r="BD27" s="805">
        <f t="shared" si="21"/>
        <v>0</v>
      </c>
    </row>
    <row r="28" spans="1:56" s="100" customFormat="1" ht="10.5" customHeight="1">
      <c r="A28" s="210" t="s">
        <v>17</v>
      </c>
      <c r="B28" s="481" t="s">
        <v>17</v>
      </c>
      <c r="C28" s="351">
        <v>19</v>
      </c>
      <c r="D28" s="371">
        <v>19.400000000000002</v>
      </c>
      <c r="E28" s="371">
        <v>19</v>
      </c>
      <c r="F28" s="371">
        <v>19.5</v>
      </c>
      <c r="G28" s="371">
        <v>17.7</v>
      </c>
      <c r="H28" s="544"/>
      <c r="I28" s="544"/>
      <c r="J28" s="544"/>
      <c r="K28" s="321">
        <v>-2.2645238662490352E-2</v>
      </c>
      <c r="L28" s="322">
        <v>6.8555618024013665E-2</v>
      </c>
      <c r="M28" s="471">
        <v>-1.3282281391996165E-2</v>
      </c>
      <c r="N28" s="472">
        <v>0.10470914672451737</v>
      </c>
      <c r="O28" s="797">
        <v>19</v>
      </c>
      <c r="P28" s="579">
        <v>17.7</v>
      </c>
      <c r="Q28" s="379">
        <v>6.8555618024013665E-2</v>
      </c>
      <c r="R28" s="472">
        <v>0.10470914672451737</v>
      </c>
      <c r="T28" s="822">
        <f t="shared" si="25"/>
        <v>2.0266819614593173E-3</v>
      </c>
      <c r="U28" s="822">
        <f t="shared" si="24"/>
        <v>4.8907096596021993E-3</v>
      </c>
      <c r="V28" s="822">
        <f t="shared" si="26"/>
        <v>4.8907096596021993E-3</v>
      </c>
      <c r="W28" s="822">
        <f t="shared" si="27"/>
        <v>0</v>
      </c>
      <c r="X28" s="919">
        <f t="shared" si="28"/>
        <v>0</v>
      </c>
      <c r="Y28" s="351">
        <v>19</v>
      </c>
      <c r="Z28" s="352">
        <v>19.400000000000002</v>
      </c>
      <c r="AA28" s="352">
        <v>19</v>
      </c>
      <c r="AB28" s="352">
        <v>19.5</v>
      </c>
      <c r="AC28" s="352">
        <v>17.7</v>
      </c>
      <c r="AD28" s="352"/>
      <c r="AE28" s="352"/>
      <c r="AF28" s="352"/>
      <c r="AG28" s="321">
        <v>-2.2645238662490352E-2</v>
      </c>
      <c r="AH28" s="322">
        <v>6.8555618024013665E-2</v>
      </c>
      <c r="AI28" s="315">
        <v>-1.3282281391996165E-2</v>
      </c>
      <c r="AJ28" s="317">
        <v>0.10470914672451737</v>
      </c>
      <c r="AK28" s="351">
        <v>19</v>
      </c>
      <c r="AL28" s="352">
        <v>17.7</v>
      </c>
      <c r="AM28" s="315">
        <v>6.8555618024013665E-2</v>
      </c>
      <c r="AN28" s="317">
        <v>0.10470914672451737</v>
      </c>
      <c r="AO28" s="805">
        <f t="shared" si="6"/>
        <v>0</v>
      </c>
      <c r="AP28" s="805">
        <f t="shared" si="7"/>
        <v>0</v>
      </c>
      <c r="AQ28" s="805">
        <f t="shared" si="8"/>
        <v>0</v>
      </c>
      <c r="AR28" s="805">
        <f t="shared" si="9"/>
        <v>0</v>
      </c>
      <c r="AS28" s="805">
        <f t="shared" si="10"/>
        <v>0</v>
      </c>
      <c r="AT28" s="805">
        <f t="shared" si="11"/>
        <v>0</v>
      </c>
      <c r="AU28" s="805">
        <f t="shared" si="12"/>
        <v>0</v>
      </c>
      <c r="AV28" s="805">
        <f t="shared" si="13"/>
        <v>0</v>
      </c>
      <c r="AW28" s="805">
        <f t="shared" si="14"/>
        <v>0</v>
      </c>
      <c r="AX28" s="805">
        <f t="shared" si="15"/>
        <v>0</v>
      </c>
      <c r="AY28" s="805">
        <f t="shared" si="16"/>
        <v>0</v>
      </c>
      <c r="AZ28" s="805">
        <f t="shared" si="17"/>
        <v>0</v>
      </c>
      <c r="BA28" s="805">
        <f t="shared" si="18"/>
        <v>0</v>
      </c>
      <c r="BB28" s="805">
        <f t="shared" si="19"/>
        <v>0</v>
      </c>
      <c r="BC28" s="805">
        <f t="shared" si="20"/>
        <v>0</v>
      </c>
      <c r="BD28" s="805">
        <f t="shared" si="21"/>
        <v>0</v>
      </c>
    </row>
    <row r="29" spans="1:56" s="100" customFormat="1" ht="10.5" customHeight="1">
      <c r="A29" s="210" t="s">
        <v>16</v>
      </c>
      <c r="B29" s="481" t="s">
        <v>16</v>
      </c>
      <c r="C29" s="351">
        <v>2.8</v>
      </c>
      <c r="D29" s="371">
        <v>2.9</v>
      </c>
      <c r="E29" s="371">
        <v>2.9</v>
      </c>
      <c r="F29" s="371">
        <v>2.9</v>
      </c>
      <c r="G29" s="371">
        <v>3</v>
      </c>
      <c r="H29" s="544"/>
      <c r="I29" s="544"/>
      <c r="J29" s="544"/>
      <c r="K29" s="321">
        <v>-3.8533356226909343E-2</v>
      </c>
      <c r="L29" s="322">
        <v>-5.6184902222832345E-2</v>
      </c>
      <c r="M29" s="471">
        <v>-3.1130773772667264E-2</v>
      </c>
      <c r="N29" s="472">
        <v>-4.2927475991264119E-2</v>
      </c>
      <c r="O29" s="797">
        <v>2.8</v>
      </c>
      <c r="P29" s="579">
        <v>3</v>
      </c>
      <c r="Q29" s="379">
        <v>-5.6184902222832345E-2</v>
      </c>
      <c r="R29" s="472">
        <v>-4.2927475991264119E-2</v>
      </c>
      <c r="T29" s="822">
        <f t="shared" si="25"/>
        <v>4.0505976062196539E-3</v>
      </c>
      <c r="U29" s="822">
        <f t="shared" si="24"/>
        <v>-1.0481764443834377E-2</v>
      </c>
      <c r="V29" s="822">
        <f t="shared" si="26"/>
        <v>-1.0481764443834377E-2</v>
      </c>
      <c r="W29" s="822">
        <f t="shared" si="27"/>
        <v>0</v>
      </c>
      <c r="X29" s="919">
        <f t="shared" si="28"/>
        <v>0</v>
      </c>
      <c r="Y29" s="351">
        <v>2.8</v>
      </c>
      <c r="Z29" s="352">
        <v>2.9</v>
      </c>
      <c r="AA29" s="352">
        <v>2.9</v>
      </c>
      <c r="AB29" s="352">
        <v>2.9</v>
      </c>
      <c r="AC29" s="352">
        <v>3</v>
      </c>
      <c r="AD29" s="352"/>
      <c r="AE29" s="352"/>
      <c r="AF29" s="352"/>
      <c r="AG29" s="321">
        <v>-3.8533356226909343E-2</v>
      </c>
      <c r="AH29" s="322">
        <v>-5.6184902222832345E-2</v>
      </c>
      <c r="AI29" s="315">
        <v>-3.1130773772667264E-2</v>
      </c>
      <c r="AJ29" s="317">
        <v>-4.2927475991264119E-2</v>
      </c>
      <c r="AK29" s="351">
        <v>2.8</v>
      </c>
      <c r="AL29" s="352">
        <v>3</v>
      </c>
      <c r="AM29" s="315">
        <v>-5.6184902222832345E-2</v>
      </c>
      <c r="AN29" s="317">
        <v>-4.2927475991264119E-2</v>
      </c>
      <c r="AO29" s="805">
        <f t="shared" si="6"/>
        <v>0</v>
      </c>
      <c r="AP29" s="805">
        <f t="shared" si="7"/>
        <v>0</v>
      </c>
      <c r="AQ29" s="805">
        <f t="shared" si="8"/>
        <v>0</v>
      </c>
      <c r="AR29" s="805">
        <f t="shared" si="9"/>
        <v>0</v>
      </c>
      <c r="AS29" s="805">
        <f t="shared" si="10"/>
        <v>0</v>
      </c>
      <c r="AT29" s="805">
        <f t="shared" si="11"/>
        <v>0</v>
      </c>
      <c r="AU29" s="805">
        <f t="shared" si="12"/>
        <v>0</v>
      </c>
      <c r="AV29" s="805">
        <f t="shared" si="13"/>
        <v>0</v>
      </c>
      <c r="AW29" s="805">
        <f t="shared" si="14"/>
        <v>0</v>
      </c>
      <c r="AX29" s="805">
        <f t="shared" si="15"/>
        <v>0</v>
      </c>
      <c r="AY29" s="805">
        <f t="shared" si="16"/>
        <v>0</v>
      </c>
      <c r="AZ29" s="805">
        <f t="shared" si="17"/>
        <v>0</v>
      </c>
      <c r="BA29" s="805">
        <f t="shared" si="18"/>
        <v>0</v>
      </c>
      <c r="BB29" s="805">
        <f t="shared" si="19"/>
        <v>0</v>
      </c>
      <c r="BC29" s="805">
        <f t="shared" si="20"/>
        <v>0</v>
      </c>
      <c r="BD29" s="805">
        <f t="shared" si="21"/>
        <v>0</v>
      </c>
    </row>
    <row r="30" spans="1:56" s="100" customFormat="1" ht="10.5" customHeight="1">
      <c r="A30" s="211" t="s">
        <v>15</v>
      </c>
      <c r="B30" s="498" t="s">
        <v>15</v>
      </c>
      <c r="C30" s="355">
        <v>21.8</v>
      </c>
      <c r="D30" s="373">
        <v>22.3</v>
      </c>
      <c r="E30" s="373">
        <v>21.9</v>
      </c>
      <c r="F30" s="373">
        <v>22.4</v>
      </c>
      <c r="G30" s="373">
        <v>20.7</v>
      </c>
      <c r="H30" s="549"/>
      <c r="I30" s="549"/>
      <c r="J30" s="549"/>
      <c r="K30" s="336">
        <v>-2.4717402344230033E-2</v>
      </c>
      <c r="L30" s="739">
        <v>5.0700815151713874E-2</v>
      </c>
      <c r="M30" s="1070">
        <v>-1.5609952048549758E-2</v>
      </c>
      <c r="N30" s="503">
        <v>8.3260490045982349E-2</v>
      </c>
      <c r="O30" s="528">
        <v>21.8</v>
      </c>
      <c r="P30" s="1078">
        <v>20.7</v>
      </c>
      <c r="Q30" s="434">
        <v>5.0700815151713874E-2</v>
      </c>
      <c r="R30" s="503">
        <v>8.3260490045982349E-2</v>
      </c>
      <c r="T30" s="822">
        <f t="shared" si="25"/>
        <v>2.2958776805529039E-3</v>
      </c>
      <c r="U30" s="822">
        <f t="shared" si="24"/>
        <v>2.4392814666436835E-3</v>
      </c>
      <c r="V30" s="822">
        <f t="shared" si="26"/>
        <v>2.4392814666436835E-3</v>
      </c>
      <c r="W30" s="822">
        <f t="shared" si="27"/>
        <v>0</v>
      </c>
      <c r="X30" s="919">
        <f t="shared" si="28"/>
        <v>0</v>
      </c>
      <c r="Y30" s="355">
        <v>21.8</v>
      </c>
      <c r="Z30" s="356">
        <v>22.3</v>
      </c>
      <c r="AA30" s="356">
        <v>21.9</v>
      </c>
      <c r="AB30" s="356">
        <v>22.4</v>
      </c>
      <c r="AC30" s="356">
        <v>20.7</v>
      </c>
      <c r="AD30" s="356"/>
      <c r="AE30" s="356"/>
      <c r="AF30" s="356"/>
      <c r="AG30" s="336">
        <v>-2.4717402344230033E-2</v>
      </c>
      <c r="AH30" s="739">
        <v>5.0700815151713874E-2</v>
      </c>
      <c r="AI30" s="337">
        <v>-1.5609952048549758E-2</v>
      </c>
      <c r="AJ30" s="357">
        <v>8.3260490045982349E-2</v>
      </c>
      <c r="AK30" s="355">
        <v>21.8</v>
      </c>
      <c r="AL30" s="356">
        <v>20.7</v>
      </c>
      <c r="AM30" s="337">
        <v>5.0700815151713874E-2</v>
      </c>
      <c r="AN30" s="349">
        <v>8.3260490045982349E-2</v>
      </c>
      <c r="AO30" s="805">
        <f t="shared" si="6"/>
        <v>0</v>
      </c>
      <c r="AP30" s="805">
        <f t="shared" si="7"/>
        <v>0</v>
      </c>
      <c r="AQ30" s="805">
        <f t="shared" si="8"/>
        <v>0</v>
      </c>
      <c r="AR30" s="805">
        <f t="shared" si="9"/>
        <v>0</v>
      </c>
      <c r="AS30" s="805">
        <f t="shared" si="10"/>
        <v>0</v>
      </c>
      <c r="AT30" s="805">
        <f t="shared" si="11"/>
        <v>0</v>
      </c>
      <c r="AU30" s="805">
        <f t="shared" si="12"/>
        <v>0</v>
      </c>
      <c r="AV30" s="805">
        <f t="shared" si="13"/>
        <v>0</v>
      </c>
      <c r="AW30" s="805">
        <f t="shared" si="14"/>
        <v>0</v>
      </c>
      <c r="AX30" s="805">
        <f t="shared" si="15"/>
        <v>0</v>
      </c>
      <c r="AY30" s="805">
        <f t="shared" si="16"/>
        <v>0</v>
      </c>
      <c r="AZ30" s="805">
        <f t="shared" si="17"/>
        <v>0</v>
      </c>
      <c r="BA30" s="805">
        <f t="shared" si="18"/>
        <v>0</v>
      </c>
      <c r="BB30" s="805">
        <f t="shared" si="19"/>
        <v>0</v>
      </c>
      <c r="BC30" s="805">
        <f t="shared" si="20"/>
        <v>0</v>
      </c>
      <c r="BD30" s="805">
        <f t="shared" si="21"/>
        <v>0</v>
      </c>
    </row>
    <row r="31" spans="1:56" s="207" customFormat="1" ht="12" customHeight="1">
      <c r="A31" s="213" t="str">
        <f>+"FXRetailTot"&amp;$A$1</f>
        <v>FXRetailTotGroup</v>
      </c>
      <c r="B31" s="1287" t="s">
        <v>153</v>
      </c>
      <c r="C31" s="1287"/>
      <c r="D31" s="1287"/>
      <c r="E31" s="1287"/>
      <c r="F31" s="1287"/>
      <c r="G31" s="1287"/>
      <c r="H31" s="1287"/>
      <c r="I31" s="1287"/>
      <c r="J31" s="1287"/>
      <c r="K31" s="1287"/>
      <c r="L31" s="1287"/>
      <c r="M31" s="1287"/>
      <c r="N31" s="1287"/>
      <c r="O31" s="1287"/>
      <c r="P31" s="414"/>
      <c r="Q31" s="414"/>
      <c r="R31" s="414"/>
      <c r="Y31" s="159"/>
    </row>
    <row r="32" spans="1:56" ht="12" customHeight="1">
      <c r="A32" s="203"/>
      <c r="B32" s="358"/>
      <c r="C32" s="293"/>
      <c r="D32" s="841"/>
      <c r="E32" s="293"/>
      <c r="F32" s="293"/>
      <c r="G32" s="293"/>
      <c r="H32" s="293"/>
      <c r="I32" s="293"/>
      <c r="J32" s="293"/>
      <c r="K32" s="293"/>
      <c r="L32" s="293"/>
      <c r="M32" s="217"/>
      <c r="N32" s="217"/>
      <c r="O32" s="217"/>
      <c r="P32" s="217"/>
      <c r="Q32" s="1"/>
      <c r="R32" s="1"/>
      <c r="S32" s="1"/>
      <c r="T32" s="1"/>
      <c r="U32" s="1"/>
      <c r="V32" s="1"/>
      <c r="W32" s="1"/>
      <c r="X32" s="151"/>
      <c r="Y32" s="151"/>
      <c r="Z32" s="151"/>
      <c r="AA32" s="151"/>
      <c r="AB32" s="151"/>
      <c r="AC32" s="151"/>
      <c r="AD32" s="151"/>
      <c r="AE32" s="151"/>
    </row>
    <row r="33" spans="1:16" ht="12" customHeight="1">
      <c r="A33" s="50"/>
    </row>
    <row r="34" spans="1:16">
      <c r="A34" s="178">
        <v>3</v>
      </c>
      <c r="B34" s="799" t="s">
        <v>98</v>
      </c>
      <c r="C34" s="800">
        <f t="shared" ref="C34:J34" si="29">(C5+C6+C7+C8-C9)+(C9+C12-C13)+(C13+C14-C16)</f>
        <v>0</v>
      </c>
      <c r="D34" s="800">
        <f t="shared" si="29"/>
        <v>0</v>
      </c>
      <c r="E34" s="800">
        <f t="shared" si="29"/>
        <v>0</v>
      </c>
      <c r="F34" s="800">
        <f t="shared" si="29"/>
        <v>0</v>
      </c>
      <c r="G34" s="800">
        <f t="shared" si="29"/>
        <v>0</v>
      </c>
      <c r="H34" s="800">
        <f t="shared" si="29"/>
        <v>0</v>
      </c>
      <c r="I34" s="800">
        <f t="shared" si="29"/>
        <v>0</v>
      </c>
      <c r="J34" s="800">
        <f t="shared" si="29"/>
        <v>0</v>
      </c>
      <c r="K34" s="799"/>
      <c r="L34" s="799"/>
      <c r="O34" s="800">
        <f>(O5+O6+O7+O8-O9)+(O9+O12-O13)+(O13+O14-O16)</f>
        <v>0</v>
      </c>
      <c r="P34" s="800">
        <f>(P5+P6+P7+P8-P9)+(P9+P12-P13)+(P13+P14-P16)</f>
        <v>0</v>
      </c>
    </row>
    <row r="35" spans="1:16">
      <c r="A35" s="1046"/>
      <c r="B35" s="799" t="s">
        <v>99</v>
      </c>
      <c r="C35" s="800">
        <f>C24+C25+C26-C27+C28+C29-C30</f>
        <v>0</v>
      </c>
      <c r="D35" s="800">
        <f t="shared" ref="D35:J35" si="30">D24+D25+D26-D27+D28+D29-D30</f>
        <v>0</v>
      </c>
      <c r="E35" s="800">
        <f t="shared" si="30"/>
        <v>0</v>
      </c>
      <c r="F35" s="800">
        <f t="shared" si="30"/>
        <v>0</v>
      </c>
      <c r="G35" s="800">
        <f t="shared" si="30"/>
        <v>0</v>
      </c>
      <c r="H35" s="800">
        <f t="shared" si="30"/>
        <v>0</v>
      </c>
      <c r="I35" s="800">
        <f t="shared" si="30"/>
        <v>0</v>
      </c>
      <c r="J35" s="800">
        <f t="shared" si="30"/>
        <v>0</v>
      </c>
      <c r="K35" s="799"/>
      <c r="L35" s="799"/>
      <c r="M35" s="801"/>
      <c r="N35" s="801"/>
      <c r="O35" s="800">
        <f>O24+O25+O26-O27+O28+O29-O30</f>
        <v>0</v>
      </c>
      <c r="P35" s="800">
        <f>P24+P25+P26-P27+P28+P29-P30</f>
        <v>0</v>
      </c>
    </row>
    <row r="36" spans="1:16">
      <c r="B36" s="799"/>
      <c r="C36" s="800"/>
      <c r="D36" s="800"/>
      <c r="E36" s="800"/>
      <c r="F36" s="800"/>
      <c r="G36" s="800"/>
      <c r="H36" s="800"/>
      <c r="I36" s="800"/>
      <c r="J36" s="800"/>
      <c r="K36" s="799"/>
      <c r="L36" s="799"/>
      <c r="M36" s="801"/>
      <c r="N36" s="801"/>
      <c r="O36" s="800"/>
      <c r="P36" s="800"/>
    </row>
    <row r="37" spans="1:16">
      <c r="B37" s="799" t="s">
        <v>102</v>
      </c>
      <c r="C37" s="853">
        <f>C24+C25+C26-C27</f>
        <v>0</v>
      </c>
      <c r="D37" s="853">
        <f>D24+D25+D26-D27</f>
        <v>0</v>
      </c>
      <c r="E37" s="853">
        <f>E24+E25+E26-E27</f>
        <v>0</v>
      </c>
      <c r="F37" s="853">
        <f>F24+F25+F26-F27</f>
        <v>0</v>
      </c>
      <c r="G37" s="853">
        <f>G24+G25+G26-G27</f>
        <v>0</v>
      </c>
      <c r="H37" s="800"/>
      <c r="I37" s="800"/>
      <c r="J37" s="800"/>
      <c r="K37" s="799"/>
      <c r="L37" s="799"/>
      <c r="M37" s="801"/>
      <c r="N37" s="801"/>
      <c r="O37" s="800"/>
      <c r="P37" s="800"/>
    </row>
    <row r="38" spans="1:16">
      <c r="B38" s="799" t="s">
        <v>103</v>
      </c>
      <c r="C38" s="853">
        <f>C28+C29-C30</f>
        <v>0</v>
      </c>
      <c r="D38" s="853">
        <f t="shared" ref="D38:J38" si="31">D28+D29-D30</f>
        <v>0</v>
      </c>
      <c r="E38" s="853">
        <f>E28+E29-E30</f>
        <v>0</v>
      </c>
      <c r="F38" s="853">
        <f t="shared" si="31"/>
        <v>0</v>
      </c>
      <c r="G38" s="853">
        <f t="shared" si="31"/>
        <v>0</v>
      </c>
      <c r="H38" s="800">
        <f t="shared" si="31"/>
        <v>0</v>
      </c>
      <c r="I38" s="800">
        <f t="shared" si="31"/>
        <v>0</v>
      </c>
      <c r="J38" s="800">
        <f t="shared" si="31"/>
        <v>0</v>
      </c>
      <c r="K38" s="799"/>
      <c r="L38" s="799"/>
      <c r="M38" s="801"/>
      <c r="N38" s="801"/>
      <c r="O38" s="800"/>
      <c r="P38" s="800"/>
    </row>
    <row r="39" spans="1:16">
      <c r="C39" s="802"/>
      <c r="D39" s="802"/>
      <c r="E39" s="802"/>
      <c r="F39" s="802"/>
      <c r="G39" s="802"/>
      <c r="H39" s="802"/>
      <c r="I39" s="802"/>
      <c r="J39" s="802"/>
      <c r="K39" s="801"/>
      <c r="L39" s="801"/>
      <c r="M39" s="801"/>
      <c r="N39" s="801"/>
      <c r="O39" s="802"/>
      <c r="P39" s="802"/>
    </row>
    <row r="41" spans="1:16" ht="12" hidden="1" customHeight="1"/>
    <row r="42" spans="1:16" ht="12" hidden="1" customHeight="1"/>
    <row r="43" spans="1:16" ht="12" hidden="1" customHeight="1"/>
    <row r="44" spans="1:16" ht="12" hidden="1" customHeight="1"/>
    <row r="45" spans="1:16" ht="12" hidden="1" customHeight="1"/>
    <row r="46" spans="1:16" ht="12" hidden="1" customHeight="1"/>
    <row r="47" spans="1:16" ht="12" hidden="1" customHeight="1"/>
    <row r="48" spans="1:16" ht="12" hidden="1" customHeight="1"/>
    <row r="49" spans="1:43" ht="12" hidden="1" customHeight="1"/>
    <row r="50" spans="1:43" ht="12" hidden="1" customHeight="1"/>
    <row r="51" spans="1:43" ht="12" hidden="1" customHeight="1"/>
    <row r="52" spans="1:43" ht="12" hidden="1" customHeight="1"/>
    <row r="53" spans="1:43" ht="12" hidden="1" customHeight="1"/>
    <row r="54" spans="1:43" ht="12" hidden="1" customHeight="1"/>
    <row r="55" spans="1:43" s="13" customFormat="1" ht="12" hidden="1" customHeight="1">
      <c r="A55" s="270"/>
    </row>
    <row r="56" spans="1:43" s="221" customFormat="1" ht="18.75" customHeight="1">
      <c r="A56" s="219"/>
      <c r="B56" s="220" t="s">
        <v>75</v>
      </c>
      <c r="C56" s="271"/>
      <c r="D56" s="271"/>
      <c r="E56" s="271"/>
      <c r="F56" s="271"/>
      <c r="G56" s="271"/>
      <c r="H56" s="271"/>
      <c r="I56" s="271"/>
      <c r="J56" s="271"/>
      <c r="K56" s="271"/>
      <c r="L56" s="271"/>
      <c r="M56" s="272"/>
      <c r="N56" s="273"/>
      <c r="T56" s="220" t="s">
        <v>86</v>
      </c>
      <c r="U56" s="220"/>
      <c r="V56" s="220"/>
      <c r="W56" s="220"/>
      <c r="X56" s="220"/>
      <c r="Y56" s="220"/>
      <c r="AE56" s="220"/>
    </row>
    <row r="57" spans="1:43" s="221" customFormat="1" ht="24" customHeight="1">
      <c r="B57" s="173" t="s">
        <v>1</v>
      </c>
      <c r="C57" s="174" t="e">
        <f>D4</f>
        <v>#REF!</v>
      </c>
      <c r="D57" s="175" t="e">
        <f t="shared" ref="D57:I57" si="32">E4</f>
        <v>#REF!</v>
      </c>
      <c r="E57" s="175" t="e">
        <f t="shared" si="32"/>
        <v>#REF!</v>
      </c>
      <c r="F57" s="175" t="e">
        <f t="shared" si="32"/>
        <v>#REF!</v>
      </c>
      <c r="G57" s="175" t="e">
        <f t="shared" si="32"/>
        <v>#REF!</v>
      </c>
      <c r="H57" s="175" t="e">
        <f t="shared" si="32"/>
        <v>#REF!</v>
      </c>
      <c r="I57" s="175" t="e">
        <f t="shared" si="32"/>
        <v>#REF!</v>
      </c>
      <c r="J57" s="175"/>
      <c r="K57" s="177"/>
      <c r="L57" s="176"/>
      <c r="M57" s="219"/>
      <c r="N57" s="219" t="s">
        <v>111</v>
      </c>
      <c r="T57" s="173" t="s">
        <v>1</v>
      </c>
      <c r="U57" s="174"/>
      <c r="V57" s="835"/>
      <c r="W57" s="835"/>
      <c r="X57" s="175" t="e">
        <f t="shared" ref="X57:AD57" si="33">+C57</f>
        <v>#REF!</v>
      </c>
      <c r="Y57" s="175" t="e">
        <f t="shared" si="33"/>
        <v>#REF!</v>
      </c>
      <c r="Z57" s="175" t="e">
        <f t="shared" si="33"/>
        <v>#REF!</v>
      </c>
      <c r="AA57" s="175" t="e">
        <f t="shared" si="33"/>
        <v>#REF!</v>
      </c>
      <c r="AB57" s="175" t="e">
        <f t="shared" si="33"/>
        <v>#REF!</v>
      </c>
      <c r="AC57" s="175" t="e">
        <f t="shared" si="33"/>
        <v>#REF!</v>
      </c>
      <c r="AD57" s="175" t="e">
        <f t="shared" si="33"/>
        <v>#REF!</v>
      </c>
      <c r="AE57" s="174"/>
      <c r="AF57" s="175"/>
      <c r="AG57" s="175"/>
      <c r="AH57" s="175"/>
      <c r="AI57" s="175"/>
      <c r="AJ57" s="175"/>
      <c r="AK57" s="175"/>
      <c r="AL57" s="177"/>
      <c r="AM57" s="176"/>
      <c r="AN57" s="251"/>
      <c r="AO57" s="251"/>
      <c r="AP57" s="251"/>
      <c r="AQ57" s="251"/>
    </row>
    <row r="58" spans="1:43" s="221" customFormat="1">
      <c r="B58" s="70" t="s">
        <v>7</v>
      </c>
      <c r="C58" s="208">
        <v>150</v>
      </c>
      <c r="D58" s="68">
        <v>153</v>
      </c>
      <c r="E58" s="68">
        <v>155</v>
      </c>
      <c r="F58" s="68">
        <v>150</v>
      </c>
      <c r="G58" s="68">
        <v>150</v>
      </c>
      <c r="H58" s="61">
        <v>151</v>
      </c>
      <c r="I58" s="61">
        <v>152</v>
      </c>
      <c r="J58" s="61"/>
      <c r="K58" s="16"/>
      <c r="L58" s="146"/>
      <c r="T58" s="70" t="s">
        <v>7</v>
      </c>
      <c r="U58" s="150"/>
      <c r="V58" s="167"/>
      <c r="W58" s="167"/>
      <c r="X58" s="114">
        <f t="shared" ref="X58:AD83" si="34">+D5-C58</f>
        <v>-1</v>
      </c>
      <c r="Y58" s="68">
        <f t="shared" si="34"/>
        <v>0</v>
      </c>
      <c r="Z58" s="68">
        <f t="shared" si="34"/>
        <v>0</v>
      </c>
      <c r="AA58" s="68">
        <f t="shared" si="34"/>
        <v>0</v>
      </c>
      <c r="AB58" s="68">
        <f t="shared" si="34"/>
        <v>-150</v>
      </c>
      <c r="AC58" s="68">
        <f t="shared" si="34"/>
        <v>-151</v>
      </c>
      <c r="AD58" s="68">
        <f t="shared" si="34"/>
        <v>-152</v>
      </c>
      <c r="AE58" s="150"/>
      <c r="AF58" s="114"/>
      <c r="AG58" s="68"/>
      <c r="AH58" s="68"/>
      <c r="AI58" s="61"/>
      <c r="AJ58" s="61"/>
      <c r="AK58" s="61"/>
      <c r="AL58" s="16"/>
      <c r="AM58" s="146"/>
      <c r="AN58" s="236"/>
      <c r="AO58" s="236"/>
      <c r="AP58" s="236"/>
      <c r="AQ58" s="236"/>
    </row>
    <row r="59" spans="1:43" s="221" customFormat="1">
      <c r="B59" s="70" t="s">
        <v>2</v>
      </c>
      <c r="C59" s="70">
        <v>68</v>
      </c>
      <c r="D59" s="71">
        <v>62</v>
      </c>
      <c r="E59" s="71">
        <v>63</v>
      </c>
      <c r="F59" s="61">
        <v>65</v>
      </c>
      <c r="G59" s="61">
        <v>67</v>
      </c>
      <c r="H59" s="71">
        <v>62</v>
      </c>
      <c r="I59" s="71">
        <v>65</v>
      </c>
      <c r="J59" s="71"/>
      <c r="K59" s="20"/>
      <c r="L59" s="17"/>
      <c r="T59" s="70" t="s">
        <v>2</v>
      </c>
      <c r="U59" s="18"/>
      <c r="V59" s="19"/>
      <c r="W59" s="19"/>
      <c r="X59" s="114">
        <f>+D6-C59</f>
        <v>11</v>
      </c>
      <c r="Y59" s="71">
        <f>+E6-D59</f>
        <v>8</v>
      </c>
      <c r="Z59" s="61">
        <f>+F6-E59</f>
        <v>10</v>
      </c>
      <c r="AA59" s="61">
        <f>+G6-F59</f>
        <v>7</v>
      </c>
      <c r="AB59" s="61">
        <f t="shared" si="34"/>
        <v>-67</v>
      </c>
      <c r="AC59" s="61">
        <f t="shared" si="34"/>
        <v>-62</v>
      </c>
      <c r="AD59" s="61">
        <f t="shared" si="34"/>
        <v>-65</v>
      </c>
      <c r="AE59" s="14"/>
      <c r="AF59" s="59"/>
      <c r="AG59" s="61"/>
      <c r="AH59" s="61"/>
      <c r="AI59" s="61"/>
      <c r="AJ59" s="71"/>
      <c r="AK59" s="71"/>
      <c r="AL59" s="20"/>
      <c r="AM59" s="17"/>
      <c r="AN59" s="227"/>
      <c r="AO59" s="227"/>
      <c r="AP59" s="227"/>
      <c r="AQ59" s="227"/>
    </row>
    <row r="60" spans="1:43" s="221" customFormat="1">
      <c r="B60" s="70" t="s">
        <v>0</v>
      </c>
      <c r="C60" s="70">
        <v>18</v>
      </c>
      <c r="D60" s="71">
        <v>19</v>
      </c>
      <c r="E60" s="71">
        <v>19</v>
      </c>
      <c r="F60" s="61">
        <v>14</v>
      </c>
      <c r="G60" s="61">
        <v>21</v>
      </c>
      <c r="H60" s="71">
        <v>17</v>
      </c>
      <c r="I60" s="71">
        <v>17</v>
      </c>
      <c r="J60" s="71"/>
      <c r="K60" s="20"/>
      <c r="L60" s="17"/>
      <c r="T60" s="70" t="s">
        <v>0</v>
      </c>
      <c r="U60" s="18"/>
      <c r="V60" s="19"/>
      <c r="W60" s="19"/>
      <c r="X60" s="298">
        <f t="shared" si="34"/>
        <v>1</v>
      </c>
      <c r="Y60" s="71">
        <f t="shared" si="34"/>
        <v>2</v>
      </c>
      <c r="Z60" s="61">
        <f t="shared" si="34"/>
        <v>2</v>
      </c>
      <c r="AA60" s="61">
        <f t="shared" si="34"/>
        <v>2</v>
      </c>
      <c r="AB60" s="61">
        <f t="shared" si="34"/>
        <v>-21</v>
      </c>
      <c r="AC60" s="61">
        <f t="shared" si="34"/>
        <v>-17</v>
      </c>
      <c r="AD60" s="61">
        <f t="shared" si="34"/>
        <v>-17</v>
      </c>
      <c r="AE60" s="14"/>
      <c r="AF60" s="59"/>
      <c r="AG60" s="61"/>
      <c r="AH60" s="61"/>
      <c r="AI60" s="61"/>
      <c r="AJ60" s="71"/>
      <c r="AK60" s="71"/>
      <c r="AL60" s="20"/>
      <c r="AM60" s="17"/>
      <c r="AN60" s="227"/>
      <c r="AO60" s="227"/>
      <c r="AP60" s="227"/>
      <c r="AQ60" s="227"/>
    </row>
    <row r="61" spans="1:43" s="221" customFormat="1">
      <c r="B61" s="70" t="s">
        <v>18</v>
      </c>
      <c r="C61" s="70">
        <v>0</v>
      </c>
      <c r="D61" s="71">
        <v>0</v>
      </c>
      <c r="E61" s="71">
        <v>0</v>
      </c>
      <c r="F61" s="61">
        <v>0</v>
      </c>
      <c r="G61" s="61">
        <v>0</v>
      </c>
      <c r="H61" s="71">
        <v>0</v>
      </c>
      <c r="I61" s="71">
        <v>0</v>
      </c>
      <c r="J61" s="71"/>
      <c r="K61" s="20"/>
      <c r="L61" s="17"/>
      <c r="T61" s="70" t="s">
        <v>18</v>
      </c>
      <c r="U61" s="18"/>
      <c r="V61" s="19"/>
      <c r="W61" s="19"/>
      <c r="X61" s="298">
        <f t="shared" si="34"/>
        <v>0</v>
      </c>
      <c r="Y61" s="71">
        <f t="shared" si="34"/>
        <v>0</v>
      </c>
      <c r="Z61" s="61">
        <f t="shared" si="34"/>
        <v>0</v>
      </c>
      <c r="AA61" s="61">
        <f t="shared" si="34"/>
        <v>0</v>
      </c>
      <c r="AB61" s="61">
        <f t="shared" si="34"/>
        <v>0</v>
      </c>
      <c r="AC61" s="61">
        <f t="shared" si="34"/>
        <v>0</v>
      </c>
      <c r="AD61" s="61">
        <f t="shared" si="34"/>
        <v>0</v>
      </c>
      <c r="AE61" s="14"/>
      <c r="AF61" s="59"/>
      <c r="AG61" s="61"/>
      <c r="AH61" s="61"/>
      <c r="AI61" s="61"/>
      <c r="AJ61" s="71"/>
      <c r="AK61" s="71"/>
      <c r="AL61" s="20"/>
      <c r="AM61" s="17"/>
      <c r="AN61" s="227"/>
      <c r="AO61" s="227"/>
      <c r="AP61" s="227"/>
      <c r="AQ61" s="227"/>
    </row>
    <row r="62" spans="1:43" s="221" customFormat="1">
      <c r="B62" s="81" t="s">
        <v>8</v>
      </c>
      <c r="C62" s="83">
        <v>236</v>
      </c>
      <c r="D62" s="80">
        <v>234</v>
      </c>
      <c r="E62" s="80">
        <v>237</v>
      </c>
      <c r="F62" s="80">
        <v>229</v>
      </c>
      <c r="G62" s="80">
        <v>238</v>
      </c>
      <c r="H62" s="80">
        <v>230</v>
      </c>
      <c r="I62" s="80">
        <v>234</v>
      </c>
      <c r="J62" s="80"/>
      <c r="K62" s="27"/>
      <c r="L62" s="28"/>
      <c r="T62" s="81" t="s">
        <v>8</v>
      </c>
      <c r="U62" s="172"/>
      <c r="V62" s="26"/>
      <c r="W62" s="26"/>
      <c r="X62" s="80">
        <f t="shared" si="34"/>
        <v>11</v>
      </c>
      <c r="Y62" s="80">
        <f t="shared" si="34"/>
        <v>10</v>
      </c>
      <c r="Z62" s="80">
        <f t="shared" si="34"/>
        <v>12</v>
      </c>
      <c r="AA62" s="80">
        <f t="shared" si="34"/>
        <v>9</v>
      </c>
      <c r="AB62" s="80">
        <f t="shared" si="34"/>
        <v>-238</v>
      </c>
      <c r="AC62" s="80">
        <f t="shared" si="34"/>
        <v>-230</v>
      </c>
      <c r="AD62" s="80">
        <f t="shared" si="34"/>
        <v>-234</v>
      </c>
      <c r="AE62" s="172"/>
      <c r="AF62" s="80"/>
      <c r="AG62" s="80"/>
      <c r="AH62" s="80"/>
      <c r="AI62" s="80"/>
      <c r="AJ62" s="80"/>
      <c r="AK62" s="80"/>
      <c r="AL62" s="27"/>
      <c r="AM62" s="28"/>
      <c r="AN62" s="246"/>
      <c r="AO62" s="246"/>
      <c r="AP62" s="246"/>
      <c r="AQ62" s="246"/>
    </row>
    <row r="63" spans="1:43" s="221" customFormat="1">
      <c r="B63" s="70" t="s">
        <v>3</v>
      </c>
      <c r="C63" s="18">
        <v>-38</v>
      </c>
      <c r="D63" s="298">
        <v>-39</v>
      </c>
      <c r="E63" s="71">
        <v>-39</v>
      </c>
      <c r="F63" s="61">
        <v>-39</v>
      </c>
      <c r="G63" s="61">
        <v>-38</v>
      </c>
      <c r="H63" s="71">
        <v>-39</v>
      </c>
      <c r="I63" s="71">
        <v>-40</v>
      </c>
      <c r="J63" s="71"/>
      <c r="K63" s="20"/>
      <c r="L63" s="17"/>
      <c r="T63" s="70" t="s">
        <v>3</v>
      </c>
      <c r="U63" s="18"/>
      <c r="V63" s="19"/>
      <c r="W63" s="19"/>
      <c r="X63" s="298">
        <f t="shared" si="34"/>
        <v>0</v>
      </c>
      <c r="Y63" s="71">
        <f t="shared" si="34"/>
        <v>0</v>
      </c>
      <c r="Z63" s="61">
        <f t="shared" si="34"/>
        <v>0</v>
      </c>
      <c r="AA63" s="61">
        <f t="shared" si="34"/>
        <v>0</v>
      </c>
      <c r="AB63" s="61">
        <f t="shared" si="34"/>
        <v>38</v>
      </c>
      <c r="AC63" s="61">
        <f t="shared" si="34"/>
        <v>39</v>
      </c>
      <c r="AD63" s="61">
        <f t="shared" si="34"/>
        <v>40</v>
      </c>
      <c r="AE63" s="14"/>
      <c r="AF63" s="59"/>
      <c r="AG63" s="61"/>
      <c r="AH63" s="61"/>
      <c r="AI63" s="61"/>
      <c r="AJ63" s="71"/>
      <c r="AK63" s="71"/>
      <c r="AL63" s="20"/>
      <c r="AM63" s="17"/>
      <c r="AN63" s="227"/>
      <c r="AO63" s="227"/>
      <c r="AP63" s="227"/>
      <c r="AQ63" s="227"/>
    </row>
    <row r="64" spans="1:43" s="221" customFormat="1">
      <c r="B64" s="70" t="s">
        <v>88</v>
      </c>
      <c r="C64" s="18">
        <v>-98</v>
      </c>
      <c r="D64" s="298">
        <v>-102</v>
      </c>
      <c r="E64" s="71">
        <v>-105</v>
      </c>
      <c r="F64" s="61">
        <v>-106</v>
      </c>
      <c r="G64" s="61">
        <v>-104</v>
      </c>
      <c r="H64" s="71">
        <v>-102</v>
      </c>
      <c r="I64" s="71">
        <v>-107</v>
      </c>
      <c r="J64" s="71"/>
      <c r="K64" s="20"/>
      <c r="L64" s="17"/>
      <c r="T64" s="70" t="s">
        <v>88</v>
      </c>
      <c r="U64" s="18"/>
      <c r="V64" s="19"/>
      <c r="W64" s="19"/>
      <c r="X64" s="298">
        <f t="shared" si="34"/>
        <v>-9</v>
      </c>
      <c r="Y64" s="71">
        <f t="shared" si="34"/>
        <v>-9</v>
      </c>
      <c r="Z64" s="61">
        <f t="shared" si="34"/>
        <v>-9</v>
      </c>
      <c r="AA64" s="61">
        <f t="shared" si="34"/>
        <v>-10</v>
      </c>
      <c r="AB64" s="61">
        <f t="shared" si="34"/>
        <v>104</v>
      </c>
      <c r="AC64" s="61">
        <f t="shared" si="34"/>
        <v>102</v>
      </c>
      <c r="AD64" s="61">
        <f t="shared" si="34"/>
        <v>107</v>
      </c>
      <c r="AE64" s="14"/>
      <c r="AF64" s="59"/>
      <c r="AG64" s="61"/>
      <c r="AH64" s="61"/>
      <c r="AI64" s="61"/>
      <c r="AJ64" s="71"/>
      <c r="AK64" s="71"/>
      <c r="AL64" s="20"/>
      <c r="AM64" s="17"/>
      <c r="AN64" s="227"/>
      <c r="AO64" s="227"/>
      <c r="AP64" s="227"/>
      <c r="AQ64" s="227"/>
    </row>
    <row r="65" spans="2:43" s="221" customFormat="1">
      <c r="B65" s="81" t="s">
        <v>24</v>
      </c>
      <c r="C65" s="23">
        <v>-137</v>
      </c>
      <c r="D65" s="101">
        <v>-142</v>
      </c>
      <c r="E65" s="82">
        <v>-144</v>
      </c>
      <c r="F65" s="80">
        <v>-146</v>
      </c>
      <c r="G65" s="80">
        <v>-143</v>
      </c>
      <c r="H65" s="82">
        <v>-143</v>
      </c>
      <c r="I65" s="82">
        <v>-149</v>
      </c>
      <c r="J65" s="82"/>
      <c r="K65" s="27"/>
      <c r="L65" s="28"/>
      <c r="T65" s="81" t="s">
        <v>24</v>
      </c>
      <c r="U65" s="23"/>
      <c r="V65" s="24"/>
      <c r="W65" s="24"/>
      <c r="X65" s="101">
        <f t="shared" si="34"/>
        <v>-10</v>
      </c>
      <c r="Y65" s="82">
        <f t="shared" si="34"/>
        <v>-10</v>
      </c>
      <c r="Z65" s="80">
        <f t="shared" si="34"/>
        <v>-10</v>
      </c>
      <c r="AA65" s="80">
        <f t="shared" si="34"/>
        <v>-10</v>
      </c>
      <c r="AB65" s="80">
        <f t="shared" si="34"/>
        <v>143</v>
      </c>
      <c r="AC65" s="80">
        <f t="shared" si="34"/>
        <v>143</v>
      </c>
      <c r="AD65" s="80">
        <f t="shared" si="34"/>
        <v>149</v>
      </c>
      <c r="AE65" s="45"/>
      <c r="AF65" s="63"/>
      <c r="AG65" s="80"/>
      <c r="AH65" s="80"/>
      <c r="AI65" s="80"/>
      <c r="AJ65" s="82"/>
      <c r="AK65" s="82"/>
      <c r="AL65" s="27"/>
      <c r="AM65" s="28"/>
      <c r="AN65" s="246"/>
      <c r="AO65" s="246"/>
      <c r="AP65" s="246"/>
      <c r="AQ65" s="246"/>
    </row>
    <row r="66" spans="2:43" s="221" customFormat="1">
      <c r="B66" s="81" t="s">
        <v>13</v>
      </c>
      <c r="C66" s="23">
        <v>99</v>
      </c>
      <c r="D66" s="101">
        <v>92</v>
      </c>
      <c r="E66" s="82">
        <v>93</v>
      </c>
      <c r="F66" s="82">
        <v>83</v>
      </c>
      <c r="G66" s="82">
        <v>95</v>
      </c>
      <c r="H66" s="82">
        <v>87</v>
      </c>
      <c r="I66" s="82">
        <v>85</v>
      </c>
      <c r="J66" s="82"/>
      <c r="K66" s="27"/>
      <c r="L66" s="28"/>
      <c r="T66" s="81" t="s">
        <v>13</v>
      </c>
      <c r="U66" s="23"/>
      <c r="V66" s="24"/>
      <c r="W66" s="24"/>
      <c r="X66" s="101">
        <f t="shared" si="34"/>
        <v>1</v>
      </c>
      <c r="Y66" s="82">
        <f t="shared" si="34"/>
        <v>0</v>
      </c>
      <c r="Z66" s="82">
        <f t="shared" si="34"/>
        <v>2</v>
      </c>
      <c r="AA66" s="82">
        <f t="shared" si="34"/>
        <v>-1</v>
      </c>
      <c r="AB66" s="82">
        <f t="shared" si="34"/>
        <v>-95</v>
      </c>
      <c r="AC66" s="82">
        <f t="shared" si="34"/>
        <v>-87</v>
      </c>
      <c r="AD66" s="82">
        <f t="shared" si="34"/>
        <v>-85</v>
      </c>
      <c r="AE66" s="45"/>
      <c r="AF66" s="63"/>
      <c r="AG66" s="82"/>
      <c r="AH66" s="82"/>
      <c r="AI66" s="82"/>
      <c r="AJ66" s="82"/>
      <c r="AK66" s="82"/>
      <c r="AL66" s="27"/>
      <c r="AM66" s="28"/>
      <c r="AN66" s="266"/>
      <c r="AO66" s="266"/>
      <c r="AP66" s="246"/>
      <c r="AQ66" s="246"/>
    </row>
    <row r="67" spans="2:43" s="221" customFormat="1">
      <c r="B67" s="70" t="s">
        <v>23</v>
      </c>
      <c r="C67" s="18">
        <v>0</v>
      </c>
      <c r="D67" s="298">
        <v>-1</v>
      </c>
      <c r="E67" s="71">
        <v>-2</v>
      </c>
      <c r="F67" s="68">
        <v>11</v>
      </c>
      <c r="G67" s="68">
        <v>-14</v>
      </c>
      <c r="H67" s="71">
        <v>-24</v>
      </c>
      <c r="I67" s="71">
        <v>-27</v>
      </c>
      <c r="J67" s="71"/>
      <c r="K67" s="20"/>
      <c r="L67" s="17"/>
      <c r="T67" s="70" t="s">
        <v>23</v>
      </c>
      <c r="U67" s="18"/>
      <c r="V67" s="19"/>
      <c r="W67" s="19"/>
      <c r="X67" s="298">
        <f t="shared" si="34"/>
        <v>0</v>
      </c>
      <c r="Y67" s="71">
        <f t="shared" si="34"/>
        <v>0</v>
      </c>
      <c r="Z67" s="68">
        <f t="shared" si="34"/>
        <v>0</v>
      </c>
      <c r="AA67" s="68">
        <f t="shared" si="34"/>
        <v>0</v>
      </c>
      <c r="AB67" s="68">
        <f t="shared" si="34"/>
        <v>14</v>
      </c>
      <c r="AC67" s="68">
        <f t="shared" si="34"/>
        <v>24</v>
      </c>
      <c r="AD67" s="68">
        <f t="shared" si="34"/>
        <v>27</v>
      </c>
      <c r="AE67" s="14"/>
      <c r="AF67" s="59"/>
      <c r="AG67" s="68"/>
      <c r="AH67" s="68"/>
      <c r="AI67" s="68"/>
      <c r="AJ67" s="71"/>
      <c r="AK67" s="71"/>
      <c r="AL67" s="20"/>
      <c r="AM67" s="17"/>
      <c r="AN67" s="236"/>
      <c r="AO67" s="236"/>
      <c r="AP67" s="236"/>
      <c r="AQ67" s="236"/>
    </row>
    <row r="68" spans="2:43" s="221" customFormat="1">
      <c r="B68" s="481" t="s">
        <v>126</v>
      </c>
      <c r="C68" s="18" t="e">
        <v>#N/A</v>
      </c>
      <c r="D68" s="298" t="e">
        <v>#N/A</v>
      </c>
      <c r="E68" s="71" t="e">
        <v>#N/A</v>
      </c>
      <c r="F68" s="68" t="e">
        <v>#N/A</v>
      </c>
      <c r="G68" s="68" t="e">
        <v>#N/A</v>
      </c>
      <c r="H68" s="71" t="e">
        <v>#N/A</v>
      </c>
      <c r="I68" s="71" t="e">
        <v>#N/A</v>
      </c>
      <c r="J68" s="71"/>
      <c r="K68" s="20"/>
      <c r="L68" s="17"/>
      <c r="T68" s="70" t="str">
        <f>B68</f>
        <v>Imp. of sec. fin. non-cur. ass.</v>
      </c>
      <c r="U68" s="18"/>
      <c r="V68" s="19"/>
      <c r="W68" s="19"/>
      <c r="X68" s="298"/>
      <c r="Y68" s="71"/>
      <c r="Z68" s="68"/>
      <c r="AA68" s="68"/>
      <c r="AB68" s="68"/>
      <c r="AC68" s="68"/>
      <c r="AD68" s="68"/>
      <c r="AE68" s="14"/>
      <c r="AF68" s="59"/>
      <c r="AG68" s="68"/>
      <c r="AH68" s="68"/>
      <c r="AI68" s="68"/>
      <c r="AJ68" s="71"/>
      <c r="AK68" s="71"/>
      <c r="AL68" s="20"/>
      <c r="AM68" s="17"/>
      <c r="AN68" s="236"/>
      <c r="AO68" s="236"/>
      <c r="AP68" s="236"/>
      <c r="AQ68" s="236"/>
    </row>
    <row r="69" spans="2:43" s="221" customFormat="1">
      <c r="B69" s="87" t="s">
        <v>4</v>
      </c>
      <c r="C69" s="31">
        <v>99</v>
      </c>
      <c r="D69" s="102">
        <v>91</v>
      </c>
      <c r="E69" s="88">
        <v>91</v>
      </c>
      <c r="F69" s="86">
        <v>94</v>
      </c>
      <c r="G69" s="86">
        <v>81</v>
      </c>
      <c r="H69" s="88">
        <v>63</v>
      </c>
      <c r="I69" s="88">
        <v>58</v>
      </c>
      <c r="J69" s="88"/>
      <c r="K69" s="36"/>
      <c r="L69" s="37"/>
      <c r="T69" s="87" t="s">
        <v>4</v>
      </c>
      <c r="U69" s="31"/>
      <c r="V69" s="32"/>
      <c r="W69" s="32"/>
      <c r="X69" s="102">
        <f t="shared" si="34"/>
        <v>1</v>
      </c>
      <c r="Y69" s="88">
        <f t="shared" si="34"/>
        <v>0</v>
      </c>
      <c r="Z69" s="86">
        <f t="shared" si="34"/>
        <v>2</v>
      </c>
      <c r="AA69" s="86">
        <f t="shared" si="34"/>
        <v>-1</v>
      </c>
      <c r="AB69" s="86">
        <f t="shared" si="34"/>
        <v>-81</v>
      </c>
      <c r="AC69" s="86">
        <f t="shared" si="34"/>
        <v>-63</v>
      </c>
      <c r="AD69" s="86">
        <f t="shared" si="34"/>
        <v>-58</v>
      </c>
      <c r="AE69" s="47"/>
      <c r="AF69" s="65"/>
      <c r="AG69" s="86"/>
      <c r="AH69" s="86"/>
      <c r="AI69" s="86"/>
      <c r="AJ69" s="88"/>
      <c r="AK69" s="88"/>
      <c r="AL69" s="36"/>
      <c r="AM69" s="37"/>
      <c r="AN69" s="268"/>
      <c r="AO69" s="268"/>
      <c r="AP69" s="268"/>
      <c r="AQ69" s="268"/>
    </row>
    <row r="70" spans="2:43" s="221" customFormat="1">
      <c r="B70" s="70" t="s">
        <v>9</v>
      </c>
      <c r="C70" s="90">
        <v>58.1</v>
      </c>
      <c r="D70" s="61">
        <v>60.7</v>
      </c>
      <c r="E70" s="61">
        <v>60.8</v>
      </c>
      <c r="F70" s="61">
        <v>63.8</v>
      </c>
      <c r="G70" s="61">
        <v>60.1</v>
      </c>
      <c r="H70" s="61">
        <v>62.2</v>
      </c>
      <c r="I70" s="61">
        <v>63.7</v>
      </c>
      <c r="J70" s="61"/>
      <c r="K70" s="162"/>
      <c r="L70" s="161"/>
      <c r="T70" s="70" t="s">
        <v>9</v>
      </c>
      <c r="U70" s="90"/>
      <c r="V70" s="22"/>
      <c r="W70" s="22"/>
      <c r="X70" s="61">
        <f t="shared" si="34"/>
        <v>1.3999999999999986</v>
      </c>
      <c r="Y70" s="61">
        <f t="shared" si="34"/>
        <v>1.5999999999999943</v>
      </c>
      <c r="Z70" s="61">
        <f t="shared" si="34"/>
        <v>1</v>
      </c>
      <c r="AA70" s="61">
        <f t="shared" si="34"/>
        <v>1.7000000000000028</v>
      </c>
      <c r="AB70" s="61">
        <f t="shared" si="34"/>
        <v>-60.1</v>
      </c>
      <c r="AC70" s="61">
        <f t="shared" si="34"/>
        <v>-62.2</v>
      </c>
      <c r="AD70" s="61">
        <f t="shared" si="34"/>
        <v>-63.7</v>
      </c>
      <c r="AE70" s="90"/>
      <c r="AF70" s="61"/>
      <c r="AG70" s="61"/>
      <c r="AH70" s="61"/>
      <c r="AI70" s="61"/>
      <c r="AJ70" s="61"/>
      <c r="AK70" s="61"/>
      <c r="AL70" s="162"/>
      <c r="AM70" s="161"/>
      <c r="AN70" s="227"/>
      <c r="AO70" s="227"/>
      <c r="AP70" s="227"/>
      <c r="AQ70" s="227"/>
    </row>
    <row r="71" spans="2:43" s="221" customFormat="1">
      <c r="B71" s="70" t="s">
        <v>106</v>
      </c>
      <c r="C71" s="90">
        <v>12.710507711067729</v>
      </c>
      <c r="D71" s="61">
        <v>11.573880212006481</v>
      </c>
      <c r="E71" s="61">
        <v>11.003858753636655</v>
      </c>
      <c r="F71" s="61">
        <v>11.708796560860698</v>
      </c>
      <c r="G71" s="61">
        <v>10.100836817874296</v>
      </c>
      <c r="H71" s="61">
        <v>8.0970949721768637</v>
      </c>
      <c r="I71" s="61">
        <v>7.457701915176723</v>
      </c>
      <c r="J71" s="61"/>
      <c r="K71" s="162"/>
      <c r="L71" s="161"/>
      <c r="T71" s="70" t="s">
        <v>5</v>
      </c>
      <c r="U71" s="90"/>
      <c r="V71" s="22"/>
      <c r="W71" s="22"/>
      <c r="X71" s="61">
        <f t="shared" si="34"/>
        <v>0.18883220514892862</v>
      </c>
      <c r="Y71" s="61">
        <f t="shared" si="34"/>
        <v>7.1714360132553168E-3</v>
      </c>
      <c r="Z71" s="61">
        <f t="shared" si="34"/>
        <v>0.53739445169693489</v>
      </c>
      <c r="AA71" s="61">
        <f t="shared" si="34"/>
        <v>-0.13114038374013504</v>
      </c>
      <c r="AB71" s="61">
        <f t="shared" si="34"/>
        <v>-10.100836817874296</v>
      </c>
      <c r="AC71" s="61">
        <f t="shared" si="34"/>
        <v>-8.0970949721768637</v>
      </c>
      <c r="AD71" s="61">
        <f t="shared" si="34"/>
        <v>-7.457701915176723</v>
      </c>
      <c r="AE71" s="90"/>
      <c r="AF71" s="61"/>
      <c r="AG71" s="61"/>
      <c r="AH71" s="61"/>
      <c r="AI71" s="61"/>
      <c r="AJ71" s="61"/>
      <c r="AK71" s="61"/>
      <c r="AL71" s="162"/>
      <c r="AM71" s="161"/>
      <c r="AN71" s="227"/>
      <c r="AO71" s="227"/>
      <c r="AP71" s="227"/>
      <c r="AQ71" s="227"/>
    </row>
    <row r="72" spans="2:43" s="221" customFormat="1">
      <c r="B72" s="70" t="s">
        <v>5</v>
      </c>
      <c r="C72" s="90">
        <v>0</v>
      </c>
      <c r="D72" s="61">
        <v>0</v>
      </c>
      <c r="E72" s="61">
        <v>0</v>
      </c>
      <c r="F72" s="61">
        <v>0</v>
      </c>
      <c r="G72" s="61">
        <v>0</v>
      </c>
      <c r="H72" s="61">
        <v>0</v>
      </c>
      <c r="I72" s="61">
        <v>0</v>
      </c>
      <c r="J72" s="61"/>
      <c r="K72" s="162"/>
      <c r="L72" s="161"/>
      <c r="T72" s="70" t="s">
        <v>5</v>
      </c>
      <c r="U72" s="90"/>
      <c r="V72" s="22"/>
      <c r="W72" s="22"/>
      <c r="X72" s="61">
        <f t="shared" si="34"/>
        <v>0</v>
      </c>
      <c r="Y72" s="61">
        <f t="shared" si="34"/>
        <v>0</v>
      </c>
      <c r="Z72" s="61">
        <f t="shared" si="34"/>
        <v>0</v>
      </c>
      <c r="AA72" s="61">
        <f t="shared" si="34"/>
        <v>0</v>
      </c>
      <c r="AB72" s="61">
        <f t="shared" si="34"/>
        <v>0</v>
      </c>
      <c r="AC72" s="61">
        <f t="shared" si="34"/>
        <v>0</v>
      </c>
      <c r="AD72" s="61">
        <f t="shared" si="34"/>
        <v>0</v>
      </c>
      <c r="AE72" s="90"/>
      <c r="AF72" s="61"/>
      <c r="AG72" s="61"/>
      <c r="AH72" s="61"/>
      <c r="AI72" s="61"/>
      <c r="AJ72" s="61"/>
      <c r="AK72" s="61"/>
      <c r="AL72" s="162"/>
      <c r="AM72" s="161"/>
      <c r="AN72" s="227"/>
      <c r="AO72" s="227"/>
      <c r="AP72" s="227"/>
      <c r="AQ72" s="227"/>
    </row>
    <row r="73" spans="2:43" s="221" customFormat="1">
      <c r="B73" s="70" t="s">
        <v>28</v>
      </c>
      <c r="C73" s="38">
        <v>2349</v>
      </c>
      <c r="D73" s="68">
        <v>2347</v>
      </c>
      <c r="E73" s="68">
        <v>2445</v>
      </c>
      <c r="F73" s="68">
        <v>2457</v>
      </c>
      <c r="G73" s="68">
        <v>2440</v>
      </c>
      <c r="H73" s="68">
        <v>2470</v>
      </c>
      <c r="I73" s="68">
        <v>2401</v>
      </c>
      <c r="J73" s="68"/>
      <c r="K73" s="187"/>
      <c r="L73" s="161"/>
      <c r="T73" s="70" t="s">
        <v>28</v>
      </c>
      <c r="U73" s="38"/>
      <c r="V73" s="30"/>
      <c r="W73" s="30"/>
      <c r="X73" s="68">
        <f t="shared" si="34"/>
        <v>0</v>
      </c>
      <c r="Y73" s="68">
        <f t="shared" si="34"/>
        <v>-1</v>
      </c>
      <c r="Z73" s="68">
        <f t="shared" si="34"/>
        <v>0</v>
      </c>
      <c r="AA73" s="68">
        <f t="shared" si="34"/>
        <v>0</v>
      </c>
      <c r="AB73" s="68">
        <f t="shared" si="34"/>
        <v>-2440</v>
      </c>
      <c r="AC73" s="68">
        <f t="shared" si="34"/>
        <v>-2470</v>
      </c>
      <c r="AD73" s="68">
        <f t="shared" si="34"/>
        <v>-2401</v>
      </c>
      <c r="AE73" s="38"/>
      <c r="AF73" s="68"/>
      <c r="AG73" s="68"/>
      <c r="AH73" s="68"/>
      <c r="AI73" s="68"/>
      <c r="AJ73" s="68"/>
      <c r="AK73" s="68"/>
      <c r="AL73" s="187"/>
      <c r="AM73" s="161"/>
      <c r="AN73" s="236"/>
      <c r="AO73" s="236"/>
      <c r="AP73" s="236"/>
      <c r="AQ73" s="236"/>
    </row>
    <row r="74" spans="2:43" s="221" customFormat="1">
      <c r="B74" s="301" t="s">
        <v>90</v>
      </c>
      <c r="C74" s="38">
        <v>13273</v>
      </c>
      <c r="D74" s="68">
        <v>13534</v>
      </c>
      <c r="E74" s="68">
        <v>13490</v>
      </c>
      <c r="F74" s="68">
        <v>13601</v>
      </c>
      <c r="G74" s="68">
        <v>13492</v>
      </c>
      <c r="H74" s="68">
        <v>13834</v>
      </c>
      <c r="I74" s="68">
        <v>14545</v>
      </c>
      <c r="J74" s="68"/>
      <c r="K74" s="187"/>
      <c r="L74" s="161"/>
      <c r="T74" s="301" t="s">
        <v>90</v>
      </c>
      <c r="U74" s="38"/>
      <c r="V74" s="30"/>
      <c r="W74" s="30"/>
      <c r="X74" s="68">
        <f t="shared" si="34"/>
        <v>0</v>
      </c>
      <c r="Y74" s="68">
        <f t="shared" si="34"/>
        <v>0</v>
      </c>
      <c r="Z74" s="68">
        <f t="shared" si="34"/>
        <v>0</v>
      </c>
      <c r="AA74" s="68">
        <f t="shared" si="34"/>
        <v>0</v>
      </c>
      <c r="AB74" s="68">
        <f t="shared" si="34"/>
        <v>-13492</v>
      </c>
      <c r="AC74" s="68">
        <f t="shared" si="34"/>
        <v>-13834</v>
      </c>
      <c r="AD74" s="68">
        <f t="shared" si="34"/>
        <v>-14545</v>
      </c>
      <c r="AE74" s="38"/>
      <c r="AF74" s="68"/>
      <c r="AG74" s="68"/>
      <c r="AH74" s="68"/>
      <c r="AI74" s="68"/>
      <c r="AJ74" s="68"/>
      <c r="AK74" s="68"/>
      <c r="AL74" s="187"/>
      <c r="AM74" s="161"/>
      <c r="AN74" s="236"/>
      <c r="AO74" s="236"/>
      <c r="AP74" s="236"/>
      <c r="AQ74" s="236"/>
    </row>
    <row r="75" spans="2:43" s="221" customFormat="1">
      <c r="B75" s="147" t="s">
        <v>14</v>
      </c>
      <c r="C75" s="39">
        <v>1767</v>
      </c>
      <c r="D75" s="69">
        <v>1776</v>
      </c>
      <c r="E75" s="69">
        <v>1770</v>
      </c>
      <c r="F75" s="69">
        <v>1790</v>
      </c>
      <c r="G75" s="69">
        <v>1834</v>
      </c>
      <c r="H75" s="69">
        <v>1881</v>
      </c>
      <c r="I75" s="69">
        <v>1869</v>
      </c>
      <c r="J75" s="69"/>
      <c r="K75" s="186"/>
      <c r="L75" s="182"/>
      <c r="T75" s="147" t="s">
        <v>14</v>
      </c>
      <c r="U75" s="39"/>
      <c r="V75" s="40"/>
      <c r="W75" s="40"/>
      <c r="X75" s="69">
        <f t="shared" si="34"/>
        <v>37</v>
      </c>
      <c r="Y75" s="69">
        <f t="shared" si="34"/>
        <v>46</v>
      </c>
      <c r="Z75" s="69">
        <f t="shared" si="34"/>
        <v>6</v>
      </c>
      <c r="AA75" s="69">
        <f t="shared" si="34"/>
        <v>6</v>
      </c>
      <c r="AB75" s="69">
        <f t="shared" si="34"/>
        <v>-1834</v>
      </c>
      <c r="AC75" s="69">
        <f t="shared" si="34"/>
        <v>-1881</v>
      </c>
      <c r="AD75" s="69">
        <f t="shared" si="34"/>
        <v>-1869</v>
      </c>
      <c r="AE75" s="39"/>
      <c r="AF75" s="69"/>
      <c r="AG75" s="69"/>
      <c r="AH75" s="69"/>
      <c r="AI75" s="69"/>
      <c r="AJ75" s="69"/>
      <c r="AK75" s="69"/>
      <c r="AL75" s="186"/>
      <c r="AM75" s="182"/>
      <c r="AN75" s="237"/>
      <c r="AO75" s="237"/>
      <c r="AP75" s="237"/>
      <c r="AQ75" s="237"/>
    </row>
    <row r="76" spans="2:43" s="221" customFormat="1">
      <c r="B76" s="81" t="s">
        <v>22</v>
      </c>
      <c r="C76" s="116"/>
      <c r="D76" s="71"/>
      <c r="E76" s="71"/>
      <c r="F76" s="71"/>
      <c r="G76" s="71"/>
      <c r="H76" s="71"/>
      <c r="I76" s="71"/>
      <c r="J76" s="71"/>
      <c r="K76" s="162"/>
      <c r="L76" s="161"/>
      <c r="T76" s="81" t="s">
        <v>22</v>
      </c>
      <c r="U76" s="116"/>
      <c r="V76" s="21"/>
      <c r="W76" s="21"/>
      <c r="X76" s="71">
        <f t="shared" si="34"/>
        <v>0</v>
      </c>
      <c r="Y76" s="71">
        <f t="shared" si="34"/>
        <v>0</v>
      </c>
      <c r="Z76" s="71">
        <f t="shared" si="34"/>
        <v>0</v>
      </c>
      <c r="AA76" s="71">
        <f t="shared" si="34"/>
        <v>0</v>
      </c>
      <c r="AB76" s="71">
        <f t="shared" si="34"/>
        <v>0</v>
      </c>
      <c r="AC76" s="71">
        <f t="shared" si="34"/>
        <v>0</v>
      </c>
      <c r="AD76" s="71">
        <f t="shared" si="34"/>
        <v>0</v>
      </c>
      <c r="AE76" s="116"/>
      <c r="AF76" s="71"/>
      <c r="AG76" s="71"/>
      <c r="AH76" s="71"/>
      <c r="AI76" s="71"/>
      <c r="AJ76" s="71"/>
      <c r="AK76" s="71"/>
      <c r="AL76" s="162"/>
      <c r="AM76" s="161"/>
      <c r="AN76" s="252"/>
      <c r="AO76" s="252"/>
      <c r="AP76" s="252"/>
      <c r="AQ76" s="252"/>
    </row>
    <row r="77" spans="2:43" s="221" customFormat="1">
      <c r="B77" s="70" t="s">
        <v>19</v>
      </c>
      <c r="C77" s="91">
        <v>28.4</v>
      </c>
      <c r="D77" s="74">
        <v>28.5</v>
      </c>
      <c r="E77" s="74">
        <v>28.199999999999996</v>
      </c>
      <c r="F77" s="74">
        <v>27.999999999999993</v>
      </c>
      <c r="G77" s="74">
        <v>27.999999999999996</v>
      </c>
      <c r="H77" s="74">
        <v>27.899999999999995</v>
      </c>
      <c r="I77" s="74">
        <v>27.7</v>
      </c>
      <c r="J77" s="74"/>
      <c r="K77" s="162"/>
      <c r="L77" s="161"/>
      <c r="T77" s="70" t="s">
        <v>19</v>
      </c>
      <c r="U77" s="91"/>
      <c r="V77" s="92"/>
      <c r="W77" s="92"/>
      <c r="X77" s="74">
        <f t="shared" si="34"/>
        <v>-0.29999999999999716</v>
      </c>
      <c r="Y77" s="74">
        <f t="shared" si="34"/>
        <v>-0.10000000000000142</v>
      </c>
      <c r="Z77" s="74">
        <f t="shared" si="34"/>
        <v>-0.19999999999999574</v>
      </c>
      <c r="AA77" s="74">
        <f t="shared" si="34"/>
        <v>-1.2999999999999972</v>
      </c>
      <c r="AB77" s="74">
        <f t="shared" si="34"/>
        <v>-27.999999999999996</v>
      </c>
      <c r="AC77" s="74">
        <f t="shared" si="34"/>
        <v>-27.899999999999995</v>
      </c>
      <c r="AD77" s="74">
        <f t="shared" si="34"/>
        <v>-27.7</v>
      </c>
      <c r="AE77" s="276"/>
      <c r="AF77" s="277"/>
      <c r="AG77" s="277"/>
      <c r="AH77" s="277"/>
      <c r="AI77" s="277"/>
      <c r="AJ77" s="277"/>
      <c r="AK77" s="277"/>
      <c r="AL77" s="162"/>
      <c r="AM77" s="161"/>
      <c r="AN77" s="250"/>
      <c r="AO77" s="250"/>
      <c r="AP77" s="250"/>
      <c r="AQ77" s="250"/>
    </row>
    <row r="78" spans="2:43" s="221" customFormat="1">
      <c r="B78" s="70" t="s">
        <v>20</v>
      </c>
      <c r="C78" s="91">
        <v>6.9</v>
      </c>
      <c r="D78" s="74">
        <v>6.9</v>
      </c>
      <c r="E78" s="74">
        <v>7</v>
      </c>
      <c r="F78" s="74">
        <v>7.1</v>
      </c>
      <c r="G78" s="74">
        <v>7.2</v>
      </c>
      <c r="H78" s="74">
        <v>7.3</v>
      </c>
      <c r="I78" s="74">
        <v>7.3</v>
      </c>
      <c r="J78" s="74"/>
      <c r="K78" s="162"/>
      <c r="L78" s="161"/>
      <c r="T78" s="70" t="s">
        <v>20</v>
      </c>
      <c r="U78" s="91"/>
      <c r="V78" s="92"/>
      <c r="W78" s="92"/>
      <c r="X78" s="74">
        <f t="shared" si="34"/>
        <v>0</v>
      </c>
      <c r="Y78" s="74">
        <f t="shared" si="34"/>
        <v>0</v>
      </c>
      <c r="Z78" s="74">
        <f t="shared" si="34"/>
        <v>0</v>
      </c>
      <c r="AA78" s="74">
        <f t="shared" si="34"/>
        <v>0</v>
      </c>
      <c r="AB78" s="74">
        <f t="shared" si="34"/>
        <v>-7.2</v>
      </c>
      <c r="AC78" s="74">
        <f t="shared" si="34"/>
        <v>-7.3</v>
      </c>
      <c r="AD78" s="74">
        <f t="shared" si="34"/>
        <v>-7.3</v>
      </c>
      <c r="AE78" s="276"/>
      <c r="AF78" s="277"/>
      <c r="AG78" s="277"/>
      <c r="AH78" s="277"/>
      <c r="AI78" s="277"/>
      <c r="AJ78" s="277"/>
      <c r="AK78" s="277"/>
      <c r="AL78" s="162"/>
      <c r="AM78" s="161"/>
      <c r="AN78" s="250"/>
      <c r="AO78" s="250"/>
      <c r="AP78" s="250"/>
      <c r="AQ78" s="250"/>
    </row>
    <row r="79" spans="2:43" s="221" customFormat="1">
      <c r="B79" s="70" t="s">
        <v>21</v>
      </c>
      <c r="C79" s="91">
        <v>1.6</v>
      </c>
      <c r="D79" s="74">
        <v>1.6</v>
      </c>
      <c r="E79" s="74">
        <v>1.6</v>
      </c>
      <c r="F79" s="74">
        <v>1.7</v>
      </c>
      <c r="G79" s="74">
        <v>1.7</v>
      </c>
      <c r="H79" s="74">
        <v>1.7</v>
      </c>
      <c r="I79" s="74">
        <v>1.7</v>
      </c>
      <c r="J79" s="74"/>
      <c r="K79" s="162"/>
      <c r="L79" s="161"/>
      <c r="T79" s="70" t="s">
        <v>21</v>
      </c>
      <c r="U79" s="91"/>
      <c r="V79" s="92"/>
      <c r="W79" s="92"/>
      <c r="X79" s="74">
        <f t="shared" si="34"/>
        <v>0</v>
      </c>
      <c r="Y79" s="74">
        <f t="shared" si="34"/>
        <v>0</v>
      </c>
      <c r="Z79" s="74">
        <f t="shared" si="34"/>
        <v>0</v>
      </c>
      <c r="AA79" s="74">
        <f t="shared" si="34"/>
        <v>0</v>
      </c>
      <c r="AB79" s="74">
        <f t="shared" si="34"/>
        <v>-1.7</v>
      </c>
      <c r="AC79" s="74">
        <f t="shared" si="34"/>
        <v>-1.7</v>
      </c>
      <c r="AD79" s="74">
        <f t="shared" si="34"/>
        <v>-1.7</v>
      </c>
      <c r="AE79" s="276"/>
      <c r="AF79" s="277"/>
      <c r="AG79" s="277"/>
      <c r="AH79" s="277"/>
      <c r="AI79" s="277"/>
      <c r="AJ79" s="277"/>
      <c r="AK79" s="277"/>
      <c r="AL79" s="162"/>
      <c r="AM79" s="161"/>
      <c r="AN79" s="250"/>
      <c r="AO79" s="250"/>
      <c r="AP79" s="250"/>
      <c r="AQ79" s="250"/>
    </row>
    <row r="80" spans="2:43" s="221" customFormat="1">
      <c r="B80" s="81" t="s">
        <v>25</v>
      </c>
      <c r="C80" s="117">
        <v>36.9</v>
      </c>
      <c r="D80" s="75">
        <v>37</v>
      </c>
      <c r="E80" s="75">
        <v>36.799999999999997</v>
      </c>
      <c r="F80" s="75">
        <v>36.799999999999997</v>
      </c>
      <c r="G80" s="75">
        <v>36.9</v>
      </c>
      <c r="H80" s="75">
        <v>36.9</v>
      </c>
      <c r="I80" s="75">
        <v>36.700000000000003</v>
      </c>
      <c r="J80" s="75"/>
      <c r="K80" s="184"/>
      <c r="L80" s="181"/>
      <c r="T80" s="81" t="s">
        <v>25</v>
      </c>
      <c r="U80" s="117"/>
      <c r="V80" s="141"/>
      <c r="W80" s="141"/>
      <c r="X80" s="75">
        <f t="shared" si="34"/>
        <v>-0.29999999999999716</v>
      </c>
      <c r="Y80" s="75">
        <f t="shared" si="34"/>
        <v>-0.10000000000000142</v>
      </c>
      <c r="Z80" s="75">
        <f t="shared" si="34"/>
        <v>-0.19999999999999574</v>
      </c>
      <c r="AA80" s="75">
        <f t="shared" si="34"/>
        <v>-1.2999999999999972</v>
      </c>
      <c r="AB80" s="75">
        <f t="shared" si="34"/>
        <v>-36.9</v>
      </c>
      <c r="AC80" s="75">
        <f t="shared" si="34"/>
        <v>-36.9</v>
      </c>
      <c r="AD80" s="75">
        <f t="shared" si="34"/>
        <v>-36.700000000000003</v>
      </c>
      <c r="AE80" s="278"/>
      <c r="AF80" s="279"/>
      <c r="AG80" s="279"/>
      <c r="AH80" s="279"/>
      <c r="AI80" s="279"/>
      <c r="AJ80" s="279"/>
      <c r="AK80" s="279"/>
      <c r="AL80" s="184"/>
      <c r="AM80" s="181"/>
      <c r="AN80" s="255"/>
      <c r="AO80" s="255"/>
      <c r="AP80" s="255"/>
      <c r="AQ80" s="255"/>
    </row>
    <row r="81" spans="2:43" s="221" customFormat="1">
      <c r="B81" s="70" t="s">
        <v>17</v>
      </c>
      <c r="C81" s="91">
        <v>19.100000000000001</v>
      </c>
      <c r="D81" s="74">
        <v>18.5</v>
      </c>
      <c r="E81" s="74">
        <v>18.900000000000002</v>
      </c>
      <c r="F81" s="74">
        <v>18.899999999999999</v>
      </c>
      <c r="G81" s="74">
        <v>19</v>
      </c>
      <c r="H81" s="74">
        <v>18</v>
      </c>
      <c r="I81" s="74">
        <v>18.2</v>
      </c>
      <c r="J81" s="74"/>
      <c r="K81" s="162"/>
      <c r="L81" s="161"/>
      <c r="T81" s="70" t="s">
        <v>17</v>
      </c>
      <c r="U81" s="91"/>
      <c r="V81" s="92"/>
      <c r="W81" s="92"/>
      <c r="X81" s="74">
        <f t="shared" si="34"/>
        <v>0.30000000000000071</v>
      </c>
      <c r="Y81" s="74">
        <f t="shared" si="34"/>
        <v>0.5</v>
      </c>
      <c r="Z81" s="74">
        <f t="shared" si="34"/>
        <v>0.59999999999999787</v>
      </c>
      <c r="AA81" s="74">
        <f t="shared" si="34"/>
        <v>-1.1999999999999993</v>
      </c>
      <c r="AB81" s="74">
        <f t="shared" si="34"/>
        <v>-19</v>
      </c>
      <c r="AC81" s="74">
        <f t="shared" si="34"/>
        <v>-18</v>
      </c>
      <c r="AD81" s="74">
        <f t="shared" si="34"/>
        <v>-18.2</v>
      </c>
      <c r="AE81" s="276"/>
      <c r="AF81" s="277"/>
      <c r="AG81" s="277"/>
      <c r="AH81" s="277"/>
      <c r="AI81" s="277"/>
      <c r="AJ81" s="277"/>
      <c r="AK81" s="277"/>
      <c r="AL81" s="162"/>
      <c r="AM81" s="161"/>
      <c r="AN81" s="250"/>
      <c r="AO81" s="250"/>
      <c r="AP81" s="250"/>
      <c r="AQ81" s="250"/>
    </row>
    <row r="82" spans="2:43" s="221" customFormat="1">
      <c r="B82" s="70" t="s">
        <v>16</v>
      </c>
      <c r="C82" s="91">
        <v>2.9</v>
      </c>
      <c r="D82" s="74">
        <v>2.9</v>
      </c>
      <c r="E82" s="74">
        <v>2.9</v>
      </c>
      <c r="F82" s="74">
        <v>3</v>
      </c>
      <c r="G82" s="74">
        <v>3.1</v>
      </c>
      <c r="H82" s="74">
        <v>3.1</v>
      </c>
      <c r="I82" s="74">
        <v>3.1</v>
      </c>
      <c r="J82" s="74"/>
      <c r="K82" s="162"/>
      <c r="L82" s="161"/>
      <c r="T82" s="70" t="s">
        <v>16</v>
      </c>
      <c r="U82" s="91"/>
      <c r="V82" s="92"/>
      <c r="W82" s="92"/>
      <c r="X82" s="74">
        <f t="shared" si="34"/>
        <v>0</v>
      </c>
      <c r="Y82" s="74">
        <f t="shared" si="34"/>
        <v>0</v>
      </c>
      <c r="Z82" s="74">
        <f t="shared" si="34"/>
        <v>0</v>
      </c>
      <c r="AA82" s="74">
        <f t="shared" si="34"/>
        <v>0</v>
      </c>
      <c r="AB82" s="74">
        <f t="shared" si="34"/>
        <v>-3.1</v>
      </c>
      <c r="AC82" s="74">
        <f t="shared" si="34"/>
        <v>-3.1</v>
      </c>
      <c r="AD82" s="74">
        <f t="shared" si="34"/>
        <v>-3.1</v>
      </c>
      <c r="AE82" s="276"/>
      <c r="AF82" s="277"/>
      <c r="AG82" s="277"/>
      <c r="AH82" s="277"/>
      <c r="AI82" s="277"/>
      <c r="AJ82" s="277"/>
      <c r="AK82" s="277"/>
      <c r="AL82" s="162"/>
      <c r="AM82" s="161"/>
      <c r="AN82" s="250"/>
      <c r="AO82" s="250"/>
      <c r="AP82" s="250"/>
      <c r="AQ82" s="250"/>
    </row>
    <row r="83" spans="2:43" s="221" customFormat="1">
      <c r="B83" s="87" t="s">
        <v>15</v>
      </c>
      <c r="C83" s="118">
        <v>22</v>
      </c>
      <c r="D83" s="76">
        <v>21.4</v>
      </c>
      <c r="E83" s="76">
        <v>21.8</v>
      </c>
      <c r="F83" s="76">
        <v>21.9</v>
      </c>
      <c r="G83" s="76">
        <v>22.1</v>
      </c>
      <c r="H83" s="76">
        <v>21.1</v>
      </c>
      <c r="I83" s="76">
        <v>21.3</v>
      </c>
      <c r="J83" s="76"/>
      <c r="K83" s="185"/>
      <c r="L83" s="183"/>
      <c r="T83" s="87" t="s">
        <v>15</v>
      </c>
      <c r="U83" s="118"/>
      <c r="V83" s="152"/>
      <c r="W83" s="152"/>
      <c r="X83" s="76">
        <f t="shared" si="34"/>
        <v>0.30000000000000071</v>
      </c>
      <c r="Y83" s="76">
        <f t="shared" si="34"/>
        <v>0.5</v>
      </c>
      <c r="Z83" s="76">
        <f t="shared" si="34"/>
        <v>0.59999999999999787</v>
      </c>
      <c r="AA83" s="76">
        <f t="shared" si="34"/>
        <v>-1.1999999999999993</v>
      </c>
      <c r="AB83" s="76">
        <f t="shared" si="34"/>
        <v>-22.1</v>
      </c>
      <c r="AC83" s="76">
        <f t="shared" si="34"/>
        <v>-21.1</v>
      </c>
      <c r="AD83" s="76">
        <f t="shared" si="34"/>
        <v>-21.3</v>
      </c>
      <c r="AE83" s="280"/>
      <c r="AF83" s="281"/>
      <c r="AG83" s="281"/>
      <c r="AH83" s="281"/>
      <c r="AI83" s="281"/>
      <c r="AJ83" s="281"/>
      <c r="AK83" s="281"/>
      <c r="AL83" s="185"/>
      <c r="AM83" s="183"/>
      <c r="AN83" s="258"/>
      <c r="AO83" s="258"/>
      <c r="AP83" s="258"/>
      <c r="AQ83" s="258"/>
    </row>
    <row r="84" spans="2:43" s="221" customFormat="1"/>
    <row r="85" spans="2:43" s="221" customFormat="1"/>
    <row r="86" spans="2:43" s="221" customFormat="1">
      <c r="L86" s="269"/>
    </row>
    <row r="87" spans="2:43" s="221" customFormat="1"/>
    <row r="88" spans="2:43" s="221" customFormat="1"/>
    <row r="89" spans="2:43" s="221" customFormat="1"/>
    <row r="90" spans="2:43" s="221" customFormat="1"/>
    <row r="91" spans="2:43" s="221" customFormat="1"/>
    <row r="92" spans="2:43" s="221" customFormat="1"/>
    <row r="93" spans="2:43" s="221" customFormat="1"/>
    <row r="94" spans="2:43" s="221" customFormat="1"/>
    <row r="95" spans="2:43" s="221" customFormat="1"/>
    <row r="96" spans="2:43" s="221" customFormat="1"/>
    <row r="97" s="221" customFormat="1"/>
    <row r="98" s="221" customFormat="1"/>
    <row r="99" s="221" customFormat="1"/>
    <row r="100" s="221" customFormat="1"/>
    <row r="101" s="221" customFormat="1"/>
    <row r="102" s="221" customFormat="1"/>
    <row r="103" s="221" customFormat="1"/>
    <row r="104" s="221" customFormat="1"/>
    <row r="105" s="221" customFormat="1"/>
    <row r="106" s="221" customFormat="1"/>
    <row r="107" s="221" customFormat="1"/>
    <row r="108" s="221" customFormat="1"/>
  </sheetData>
  <mergeCells count="6">
    <mergeCell ref="AL3:AL4"/>
    <mergeCell ref="B31:O31"/>
    <mergeCell ref="M3:N3"/>
    <mergeCell ref="O3:O4"/>
    <mergeCell ref="P3:P4"/>
    <mergeCell ref="AK3:AK4"/>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tint="0.79998168889431442"/>
    <pageSetUpPr fitToPage="1"/>
  </sheetPr>
  <dimension ref="A1:BD108"/>
  <sheetViews>
    <sheetView zoomScaleNormal="100" workbookViewId="0">
      <selection activeCell="R57" sqref="R57"/>
    </sheetView>
  </sheetViews>
  <sheetFormatPr defaultColWidth="9.33203125" defaultRowHeight="12" outlineLevelRow="1" outlineLevelCol="1"/>
  <cols>
    <col min="1" max="1" width="23.33203125" style="178" customWidth="1"/>
    <col min="2" max="2" width="29.109375" style="53" customWidth="1"/>
    <col min="3" max="3" width="7.33203125" style="13" customWidth="1"/>
    <col min="4" max="7" width="7.33203125" style="53" customWidth="1"/>
    <col min="8" max="8" width="7.109375" style="53" customWidth="1" outlineLevel="1"/>
    <col min="9" max="10" width="7.33203125" style="53" customWidth="1" outlineLevel="1"/>
    <col min="11" max="11" width="9.33203125" style="53" bestFit="1" customWidth="1"/>
    <col min="12" max="12" width="9.77734375" style="53" bestFit="1" customWidth="1"/>
    <col min="13" max="13" width="9.33203125" style="53" bestFit="1" customWidth="1"/>
    <col min="14" max="14" width="9" style="53" bestFit="1" customWidth="1"/>
    <col min="15" max="15" width="7.77734375" style="53" bestFit="1" customWidth="1" outlineLevel="1"/>
    <col min="16" max="16" width="7.77734375" style="53" customWidth="1" outlineLevel="1"/>
    <col min="17" max="17" width="11" style="53" bestFit="1" customWidth="1" outlineLevel="1"/>
    <col min="18" max="18" width="10.109375" style="53" bestFit="1" customWidth="1" outlineLevel="1"/>
    <col min="19" max="20" width="9.33203125" style="53" customWidth="1"/>
    <col min="21" max="23" width="7.6640625" style="53" customWidth="1"/>
    <col min="24" max="24" width="7.109375" style="53" customWidth="1"/>
    <col min="25" max="25" width="7.33203125" style="53" customWidth="1"/>
    <col min="26" max="26" width="8.77734375" style="53" customWidth="1"/>
    <col min="27" max="31" width="9.33203125" style="53" customWidth="1"/>
    <col min="32" max="32" width="9" style="53" bestFit="1" customWidth="1"/>
    <col min="33" max="33" width="9.33203125" style="53" customWidth="1"/>
    <col min="34" max="16384" width="9.33203125" style="53"/>
  </cols>
  <sheetData>
    <row r="1" spans="1:56" s="100" customFormat="1" ht="10.5" customHeight="1">
      <c r="A1" s="196" t="s">
        <v>82</v>
      </c>
      <c r="B1" s="197">
        <v>2</v>
      </c>
      <c r="C1" s="197">
        <f>+B1+1</f>
        <v>3</v>
      </c>
      <c r="D1" s="197">
        <f t="shared" ref="D1:L1" si="0">+C1+1</f>
        <v>4</v>
      </c>
      <c r="E1" s="197">
        <f t="shared" si="0"/>
        <v>5</v>
      </c>
      <c r="F1" s="197">
        <f t="shared" si="0"/>
        <v>6</v>
      </c>
      <c r="G1" s="197">
        <f t="shared" si="0"/>
        <v>7</v>
      </c>
      <c r="H1" s="197">
        <f t="shared" si="0"/>
        <v>8</v>
      </c>
      <c r="I1" s="197">
        <f t="shared" si="0"/>
        <v>9</v>
      </c>
      <c r="J1" s="197">
        <f t="shared" si="0"/>
        <v>10</v>
      </c>
      <c r="K1" s="197">
        <f t="shared" si="0"/>
        <v>11</v>
      </c>
      <c r="L1" s="197">
        <f t="shared" si="0"/>
        <v>12</v>
      </c>
      <c r="M1" s="197">
        <f>+L1+1</f>
        <v>13</v>
      </c>
      <c r="N1" s="197">
        <f>+M1+1</f>
        <v>14</v>
      </c>
      <c r="O1" s="197">
        <f>+N1+1</f>
        <v>15</v>
      </c>
      <c r="P1" s="197">
        <f>+O1+1</f>
        <v>16</v>
      </c>
    </row>
    <row r="2" spans="1:56" s="100" customFormat="1" ht="10.5" customHeight="1">
      <c r="A2" s="196"/>
      <c r="B2" s="331" t="s">
        <v>146</v>
      </c>
      <c r="C2" s="376"/>
      <c r="D2" s="320"/>
      <c r="E2" s="320"/>
      <c r="F2" s="320"/>
      <c r="G2" s="320"/>
      <c r="H2" s="320"/>
      <c r="I2" s="320"/>
      <c r="J2" s="320"/>
      <c r="K2" s="320"/>
      <c r="L2" s="320"/>
      <c r="M2" s="305"/>
      <c r="N2" s="306"/>
      <c r="O2" s="306"/>
      <c r="P2" s="306"/>
      <c r="Q2" s="306"/>
      <c r="R2" s="306"/>
      <c r="Y2" s="100" t="s">
        <v>135</v>
      </c>
    </row>
    <row r="3" spans="1:56" s="100" customFormat="1" ht="10.5" customHeight="1">
      <c r="A3" s="196"/>
      <c r="B3" s="445"/>
      <c r="C3" s="443"/>
      <c r="D3" s="442"/>
      <c r="E3" s="442"/>
      <c r="F3" s="442"/>
      <c r="G3" s="442"/>
      <c r="H3" s="442"/>
      <c r="I3" s="442"/>
      <c r="J3" s="444"/>
      <c r="K3" s="442"/>
      <c r="L3" s="444"/>
      <c r="M3" s="1280" t="s">
        <v>108</v>
      </c>
      <c r="N3" s="1281"/>
      <c r="O3" s="1282" t="e">
        <f>+VLOOKUP($A4,#REF!,M$1+1,FALSE)</f>
        <v>#REF!</v>
      </c>
      <c r="P3" s="1284" t="e">
        <f>+VLOOKUP($A4,#REF!,N$1+1,FALSE)</f>
        <v>#REF!</v>
      </c>
      <c r="Q3" s="1043" t="s">
        <v>155</v>
      </c>
      <c r="R3" s="846" t="s">
        <v>152</v>
      </c>
      <c r="AI3" s="100" t="s">
        <v>108</v>
      </c>
      <c r="AK3" s="1275" t="e">
        <f>O3</f>
        <v>#REF!</v>
      </c>
      <c r="AL3" s="1277" t="e">
        <f>P3</f>
        <v>#REF!</v>
      </c>
      <c r="AM3" s="831" t="str">
        <f>Q3</f>
        <v>Jan-Dec</v>
      </c>
      <c r="AN3" s="831" t="str">
        <f>R3</f>
        <v>17/16</v>
      </c>
    </row>
    <row r="4" spans="1:56" s="100" customFormat="1" ht="13.5" customHeight="1">
      <c r="A4" s="179" t="str">
        <f>+"headingqy"&amp;$A$1</f>
        <v>headingqyGroup</v>
      </c>
      <c r="B4" s="451" t="e">
        <f>+VLOOKUP($A4,#REF!,B$1+1,FALSE)</f>
        <v>#REF!</v>
      </c>
      <c r="C4" s="985" t="e">
        <f>+VLOOKUP($A4,#REF!,C$1+1,FALSE)</f>
        <v>#REF!</v>
      </c>
      <c r="D4" s="986" t="e">
        <f>+VLOOKUP($A4,#REF!,D$1+1,FALSE)</f>
        <v>#REF!</v>
      </c>
      <c r="E4" s="986" t="e">
        <f>+VLOOKUP($A4,#REF!,E$1+1,FALSE)</f>
        <v>#REF!</v>
      </c>
      <c r="F4" s="986" t="e">
        <f>+VLOOKUP($A4,#REF!,F$1+1,FALSE)</f>
        <v>#REF!</v>
      </c>
      <c r="G4" s="986" t="e">
        <f>+VLOOKUP($A4,#REF!,G$1+1,FALSE)</f>
        <v>#REF!</v>
      </c>
      <c r="H4" s="986" t="e">
        <f>+VLOOKUP($A4,#REF!,H$1+1,FALSE)</f>
        <v>#REF!</v>
      </c>
      <c r="I4" s="986" t="e">
        <f>+VLOOKUP($A4,#REF!,I$1+1,FALSE)</f>
        <v>#REF!</v>
      </c>
      <c r="J4" s="987" t="e">
        <f>+VLOOKUP($A4,#REF!,J$1+1,FALSE)</f>
        <v>#REF!</v>
      </c>
      <c r="K4" s="420" t="e">
        <f>+VLOOKUP($A4,#REF!,K$1+1,FALSE)</f>
        <v>#REF!</v>
      </c>
      <c r="L4" s="1045" t="e">
        <f>+VLOOKUP($A4,#REF!,L$1+1,FALSE)</f>
        <v>#REF!</v>
      </c>
      <c r="M4" s="1050" t="e">
        <f>+K4</f>
        <v>#REF!</v>
      </c>
      <c r="N4" s="1045" t="e">
        <f>L4</f>
        <v>#REF!</v>
      </c>
      <c r="O4" s="1283"/>
      <c r="P4" s="1285"/>
      <c r="Q4" s="983" t="str">
        <f>"14 vs
"&amp;"EUR"</f>
        <v>14 vs
EUR</v>
      </c>
      <c r="R4" s="984" t="str">
        <f>"13
"&amp;"Local"</f>
        <v>13
Local</v>
      </c>
      <c r="Y4" s="986" t="e">
        <f>C4</f>
        <v>#REF!</v>
      </c>
      <c r="Z4" s="986" t="e">
        <f t="shared" ref="Z4:AF4" si="1">D4</f>
        <v>#REF!</v>
      </c>
      <c r="AA4" s="986" t="e">
        <f t="shared" si="1"/>
        <v>#REF!</v>
      </c>
      <c r="AB4" s="986" t="e">
        <f t="shared" si="1"/>
        <v>#REF!</v>
      </c>
      <c r="AC4" s="986" t="e">
        <f t="shared" si="1"/>
        <v>#REF!</v>
      </c>
      <c r="AD4" s="986" t="e">
        <f t="shared" si="1"/>
        <v>#REF!</v>
      </c>
      <c r="AE4" s="986" t="e">
        <f t="shared" si="1"/>
        <v>#REF!</v>
      </c>
      <c r="AF4" s="986" t="e">
        <f t="shared" si="1"/>
        <v>#REF!</v>
      </c>
      <c r="AG4" s="983" t="e">
        <f>K4</f>
        <v>#REF!</v>
      </c>
      <c r="AH4" s="983" t="e">
        <f>L4</f>
        <v>#REF!</v>
      </c>
      <c r="AI4" s="983" t="e">
        <f>M4</f>
        <v>#REF!</v>
      </c>
      <c r="AJ4" s="983" t="e">
        <f>N4</f>
        <v>#REF!</v>
      </c>
      <c r="AK4" s="1276"/>
      <c r="AL4" s="1278"/>
      <c r="AM4" s="983" t="s">
        <v>92</v>
      </c>
      <c r="AN4" s="984" t="s">
        <v>93</v>
      </c>
    </row>
    <row r="5" spans="1:56" s="100" customFormat="1" ht="10.5" customHeight="1">
      <c r="A5" s="210" t="s">
        <v>7</v>
      </c>
      <c r="B5" s="481" t="s">
        <v>7</v>
      </c>
      <c r="C5" s="343">
        <v>5</v>
      </c>
      <c r="D5" s="369">
        <v>2</v>
      </c>
      <c r="E5" s="369">
        <v>2</v>
      </c>
      <c r="F5" s="369">
        <v>4</v>
      </c>
      <c r="G5" s="369">
        <v>4</v>
      </c>
      <c r="H5" s="536"/>
      <c r="I5" s="536"/>
      <c r="J5" s="536"/>
      <c r="K5" s="711">
        <v>1.5859727688939977</v>
      </c>
      <c r="L5" s="727">
        <v>0.36660622676236509</v>
      </c>
      <c r="M5" s="471">
        <v>1.6712611195366605</v>
      </c>
      <c r="N5" s="583">
        <v>0.49518641545091935</v>
      </c>
      <c r="O5" s="473">
        <v>5</v>
      </c>
      <c r="P5" s="552">
        <v>4</v>
      </c>
      <c r="Q5" s="1067">
        <v>-0.70585465205428055</v>
      </c>
      <c r="R5" s="485">
        <v>0.49518641545091935</v>
      </c>
      <c r="T5" s="822">
        <f>((C5-D5)/D5)-K5</f>
        <v>-8.5972768893997742E-2</v>
      </c>
      <c r="U5" s="822">
        <f>((C5-G5)/G5)-L5</f>
        <v>-0.11660622676236509</v>
      </c>
      <c r="V5" s="822">
        <f t="shared" ref="V5:V16" si="2">((O5-P5)/P5)-Q5</f>
        <v>0.95585465205428055</v>
      </c>
      <c r="W5" s="822">
        <f>C5-O5</f>
        <v>0</v>
      </c>
      <c r="X5" s="822">
        <f>H5+G5+I5+J5-P5</f>
        <v>0</v>
      </c>
      <c r="Y5" s="748">
        <v>5</v>
      </c>
      <c r="Z5" s="936">
        <v>2</v>
      </c>
      <c r="AA5" s="937">
        <v>2</v>
      </c>
      <c r="AB5" s="937">
        <v>4</v>
      </c>
      <c r="AC5" s="937">
        <v>4</v>
      </c>
      <c r="AD5" s="937"/>
      <c r="AE5" s="938"/>
      <c r="AF5" s="938"/>
      <c r="AG5" s="711"/>
      <c r="AH5" s="727">
        <v>0.36660622676236509</v>
      </c>
      <c r="AI5" s="742"/>
      <c r="AJ5" s="712">
        <v>0.49518641545091935</v>
      </c>
      <c r="AK5" s="748">
        <v>5</v>
      </c>
      <c r="AL5" s="936">
        <v>4</v>
      </c>
      <c r="AM5" s="742">
        <v>-0.70585465205428055</v>
      </c>
      <c r="AN5" s="712">
        <v>0.49518641545091935</v>
      </c>
      <c r="AO5" s="805">
        <f t="shared" ref="AO5:BD5" si="3">C5-Y5</f>
        <v>0</v>
      </c>
      <c r="AP5" s="805">
        <f t="shared" si="3"/>
        <v>0</v>
      </c>
      <c r="AQ5" s="805">
        <f t="shared" si="3"/>
        <v>0</v>
      </c>
      <c r="AR5" s="805">
        <f t="shared" si="3"/>
        <v>0</v>
      </c>
      <c r="AS5" s="805">
        <f t="shared" si="3"/>
        <v>0</v>
      </c>
      <c r="AT5" s="805">
        <f t="shared" si="3"/>
        <v>0</v>
      </c>
      <c r="AU5" s="805">
        <f t="shared" si="3"/>
        <v>0</v>
      </c>
      <c r="AV5" s="805">
        <f t="shared" si="3"/>
        <v>0</v>
      </c>
      <c r="AW5" s="805">
        <f t="shared" si="3"/>
        <v>1.5859727688939977</v>
      </c>
      <c r="AX5" s="805">
        <f t="shared" si="3"/>
        <v>0</v>
      </c>
      <c r="AY5" s="805">
        <f t="shared" si="3"/>
        <v>1.6712611195366605</v>
      </c>
      <c r="AZ5" s="805">
        <f t="shared" si="3"/>
        <v>0</v>
      </c>
      <c r="BA5" s="805">
        <f t="shared" si="3"/>
        <v>0</v>
      </c>
      <c r="BB5" s="805">
        <f t="shared" si="3"/>
        <v>0</v>
      </c>
      <c r="BC5" s="805">
        <f t="shared" si="3"/>
        <v>0</v>
      </c>
      <c r="BD5" s="805">
        <f t="shared" si="3"/>
        <v>0</v>
      </c>
    </row>
    <row r="6" spans="1:56" s="100" customFormat="1" ht="10.5" customHeight="1">
      <c r="A6" s="210" t="s">
        <v>2</v>
      </c>
      <c r="B6" s="481" t="s">
        <v>2</v>
      </c>
      <c r="C6" s="375">
        <v>-13</v>
      </c>
      <c r="D6" s="376">
        <v>-14</v>
      </c>
      <c r="E6" s="376">
        <v>-14</v>
      </c>
      <c r="F6" s="720">
        <v>-6</v>
      </c>
      <c r="G6" s="720">
        <v>-16</v>
      </c>
      <c r="H6" s="554"/>
      <c r="I6" s="554"/>
      <c r="J6" s="554"/>
      <c r="K6" s="321">
        <v>-4.6846166153746371E-2</v>
      </c>
      <c r="L6" s="322">
        <v>-0.15114014190629321</v>
      </c>
      <c r="M6" s="471">
        <v>-4.4062526118710421E-2</v>
      </c>
      <c r="N6" s="472">
        <v>-0.10762401450210968</v>
      </c>
      <c r="O6" s="473">
        <v>-13</v>
      </c>
      <c r="P6" s="552">
        <v>-16</v>
      </c>
      <c r="Q6" s="379">
        <v>-9.9226747598223586E-2</v>
      </c>
      <c r="R6" s="472">
        <v>-0.10762401450210968</v>
      </c>
      <c r="T6" s="822">
        <f t="shared" ref="T6:T16" si="4">((C6-D6)/D6)-K6</f>
        <v>-2.4582405274825053E-2</v>
      </c>
      <c r="U6" s="822">
        <f>((C6-G6)/G6)-L6</f>
        <v>-3.6359858093706787E-2</v>
      </c>
      <c r="V6" s="822">
        <f t="shared" si="2"/>
        <v>-8.8273252401776414E-2</v>
      </c>
      <c r="W6" s="822">
        <f t="shared" ref="W6:W16" si="5">C6-O6</f>
        <v>0</v>
      </c>
      <c r="X6" s="822">
        <f t="shared" ref="X6:X16" si="6">H6+G6+I6+J6-P6</f>
        <v>0</v>
      </c>
      <c r="Y6" s="318">
        <v>-13</v>
      </c>
      <c r="Z6" s="319">
        <v>-14</v>
      </c>
      <c r="AA6" s="320">
        <v>-14</v>
      </c>
      <c r="AB6" s="314">
        <v>-6</v>
      </c>
      <c r="AC6" s="314">
        <v>-16</v>
      </c>
      <c r="AD6" s="314"/>
      <c r="AE6" s="320"/>
      <c r="AF6" s="320"/>
      <c r="AG6" s="321">
        <v>-4.6846166153746371E-2</v>
      </c>
      <c r="AH6" s="322">
        <v>-0.15114014190629321</v>
      </c>
      <c r="AI6" s="315">
        <v>-4.4062526118710421E-2</v>
      </c>
      <c r="AJ6" s="317">
        <v>-0.10762401450210968</v>
      </c>
      <c r="AK6" s="428">
        <v>-13</v>
      </c>
      <c r="AL6" s="312">
        <v>-16</v>
      </c>
      <c r="AM6" s="315">
        <v>-9.9226747598223586E-2</v>
      </c>
      <c r="AN6" s="317">
        <v>-0.10762401450210968</v>
      </c>
      <c r="AO6" s="805">
        <f t="shared" ref="AO6:AO30" si="7">C6-Y6</f>
        <v>0</v>
      </c>
      <c r="AP6" s="805">
        <f t="shared" ref="AP6:AP30" si="8">D6-Z6</f>
        <v>0</v>
      </c>
      <c r="AQ6" s="805">
        <f t="shared" ref="AQ6:AQ30" si="9">E6-AA6</f>
        <v>0</v>
      </c>
      <c r="AR6" s="805">
        <f t="shared" ref="AR6:AR30" si="10">F6-AB6</f>
        <v>0</v>
      </c>
      <c r="AS6" s="805">
        <f t="shared" ref="AS6:AS30" si="11">G6-AC6</f>
        <v>0</v>
      </c>
      <c r="AT6" s="805">
        <f t="shared" ref="AT6:AT30" si="12">H6-AD6</f>
        <v>0</v>
      </c>
      <c r="AU6" s="805">
        <f t="shared" ref="AU6:AU30" si="13">I6-AE6</f>
        <v>0</v>
      </c>
      <c r="AV6" s="805">
        <f t="shared" ref="AV6:AV30" si="14">J6-AF6</f>
        <v>0</v>
      </c>
      <c r="AW6" s="805">
        <f t="shared" ref="AW6:AW30" si="15">K6-AG6</f>
        <v>0</v>
      </c>
      <c r="AX6" s="805">
        <f t="shared" ref="AX6:AX30" si="16">L6-AH6</f>
        <v>0</v>
      </c>
      <c r="AY6" s="805">
        <f t="shared" ref="AY6:AY30" si="17">M6-AI6</f>
        <v>0</v>
      </c>
      <c r="AZ6" s="805">
        <f t="shared" ref="AZ6:AZ30" si="18">N6-AJ6</f>
        <v>0</v>
      </c>
      <c r="BA6" s="805">
        <f t="shared" ref="BA6:BA30" si="19">O6-AK6</f>
        <v>0</v>
      </c>
      <c r="BB6" s="805">
        <f t="shared" ref="BB6:BB30" si="20">P6-AL6</f>
        <v>0</v>
      </c>
      <c r="BC6" s="805">
        <f t="shared" ref="BC6:BC30" si="21">Q6-AM6</f>
        <v>0</v>
      </c>
      <c r="BD6" s="805">
        <f t="shared" ref="BD6:BD30" si="22">R6-AN6</f>
        <v>0</v>
      </c>
    </row>
    <row r="7" spans="1:56" s="100" customFormat="1" ht="10.5" customHeight="1">
      <c r="A7" s="210" t="s">
        <v>0</v>
      </c>
      <c r="B7" s="481" t="s">
        <v>0</v>
      </c>
      <c r="C7" s="375">
        <v>-4</v>
      </c>
      <c r="D7" s="376">
        <v>-3</v>
      </c>
      <c r="E7" s="376">
        <v>-3</v>
      </c>
      <c r="F7" s="720">
        <v>-4</v>
      </c>
      <c r="G7" s="720">
        <v>-4</v>
      </c>
      <c r="H7" s="554"/>
      <c r="I7" s="554"/>
      <c r="J7" s="554"/>
      <c r="K7" s="321">
        <v>0.24967464439512255</v>
      </c>
      <c r="L7" s="322">
        <v>6.8650817406135101E-3</v>
      </c>
      <c r="M7" s="471">
        <v>0.27456892443018344</v>
      </c>
      <c r="N7" s="472">
        <v>5.1012093998489272E-2</v>
      </c>
      <c r="O7" s="473">
        <v>-4</v>
      </c>
      <c r="P7" s="552">
        <v>-4</v>
      </c>
      <c r="Q7" s="379">
        <v>1.8137972644993807</v>
      </c>
      <c r="R7" s="472">
        <v>5.1012093998489272E-2</v>
      </c>
      <c r="T7" s="822">
        <f t="shared" si="4"/>
        <v>8.3658688938210768E-2</v>
      </c>
      <c r="U7" s="822">
        <f t="shared" ref="U7:U16" si="23">((C7-G7)/G7)-L7</f>
        <v>-6.8650817406135101E-3</v>
      </c>
      <c r="V7" s="822">
        <f t="shared" si="2"/>
        <v>-1.8137972644993807</v>
      </c>
      <c r="W7" s="822">
        <f t="shared" si="5"/>
        <v>0</v>
      </c>
      <c r="X7" s="822">
        <f t="shared" si="6"/>
        <v>0</v>
      </c>
      <c r="Y7" s="318">
        <v>-4</v>
      </c>
      <c r="Z7" s="319">
        <v>-3</v>
      </c>
      <c r="AA7" s="320">
        <v>-3</v>
      </c>
      <c r="AB7" s="314">
        <v>-4</v>
      </c>
      <c r="AC7" s="314">
        <v>-4</v>
      </c>
      <c r="AD7" s="314"/>
      <c r="AE7" s="320"/>
      <c r="AF7" s="320"/>
      <c r="AG7" s="321">
        <v>0.24967464439512255</v>
      </c>
      <c r="AH7" s="322">
        <v>6.8650817406135101E-3</v>
      </c>
      <c r="AI7" s="315">
        <v>0.27456892443018344</v>
      </c>
      <c r="AJ7" s="317">
        <v>5.1012093998489272E-2</v>
      </c>
      <c r="AK7" s="428">
        <v>-4</v>
      </c>
      <c r="AL7" s="312">
        <v>-4</v>
      </c>
      <c r="AM7" s="315"/>
      <c r="AN7" s="317">
        <v>5.1012093998489272E-2</v>
      </c>
      <c r="AO7" s="805">
        <f t="shared" si="7"/>
        <v>0</v>
      </c>
      <c r="AP7" s="805">
        <f t="shared" si="8"/>
        <v>0</v>
      </c>
      <c r="AQ7" s="805">
        <f t="shared" si="9"/>
        <v>0</v>
      </c>
      <c r="AR7" s="805">
        <f t="shared" si="10"/>
        <v>0</v>
      </c>
      <c r="AS7" s="805">
        <f t="shared" si="11"/>
        <v>0</v>
      </c>
      <c r="AT7" s="805">
        <f t="shared" si="12"/>
        <v>0</v>
      </c>
      <c r="AU7" s="805">
        <f t="shared" si="13"/>
        <v>0</v>
      </c>
      <c r="AV7" s="805">
        <f t="shared" si="14"/>
        <v>0</v>
      </c>
      <c r="AW7" s="805">
        <f t="shared" si="15"/>
        <v>0</v>
      </c>
      <c r="AX7" s="805">
        <f t="shared" si="16"/>
        <v>0</v>
      </c>
      <c r="AY7" s="805">
        <f t="shared" si="17"/>
        <v>0</v>
      </c>
      <c r="AZ7" s="805">
        <f t="shared" si="18"/>
        <v>0</v>
      </c>
      <c r="BA7" s="805">
        <f t="shared" si="19"/>
        <v>0</v>
      </c>
      <c r="BB7" s="805">
        <f t="shared" si="20"/>
        <v>0</v>
      </c>
      <c r="BC7" s="805">
        <f t="shared" si="21"/>
        <v>1.8137972644993807</v>
      </c>
      <c r="BD7" s="805">
        <f t="shared" si="22"/>
        <v>0</v>
      </c>
    </row>
    <row r="8" spans="1:56" s="100" customFormat="1" ht="10.5" customHeight="1">
      <c r="A8" s="210" t="s">
        <v>18</v>
      </c>
      <c r="B8" s="481" t="s">
        <v>18</v>
      </c>
      <c r="C8" s="375">
        <v>5</v>
      </c>
      <c r="D8" s="376">
        <v>7</v>
      </c>
      <c r="E8" s="376">
        <v>5</v>
      </c>
      <c r="F8" s="720">
        <v>6</v>
      </c>
      <c r="G8" s="720">
        <v>6</v>
      </c>
      <c r="H8" s="554"/>
      <c r="I8" s="554"/>
      <c r="J8" s="554"/>
      <c r="K8" s="321">
        <v>-0.25432821464075206</v>
      </c>
      <c r="L8" s="322">
        <v>-7.5985129338609236E-2</v>
      </c>
      <c r="M8" s="471">
        <v>-0.24860099415063153</v>
      </c>
      <c r="N8" s="472">
        <v>-4.7998308944828705E-2</v>
      </c>
      <c r="O8" s="473">
        <v>5</v>
      </c>
      <c r="P8" s="552">
        <v>6</v>
      </c>
      <c r="Q8" s="379">
        <v>2.6088785183747243E-2</v>
      </c>
      <c r="R8" s="472">
        <v>-4.7998308944828705E-2</v>
      </c>
      <c r="T8" s="822">
        <f t="shared" si="4"/>
        <v>-3.1386071073533639E-2</v>
      </c>
      <c r="U8" s="822">
        <f t="shared" si="23"/>
        <v>-9.0681537328057421E-2</v>
      </c>
      <c r="V8" s="822">
        <f t="shared" si="2"/>
        <v>-0.1927554518504139</v>
      </c>
      <c r="W8" s="822">
        <f t="shared" si="5"/>
        <v>0</v>
      </c>
      <c r="X8" s="822">
        <f t="shared" si="6"/>
        <v>0</v>
      </c>
      <c r="Y8" s="318">
        <v>5</v>
      </c>
      <c r="Z8" s="319">
        <v>7</v>
      </c>
      <c r="AA8" s="320">
        <v>5</v>
      </c>
      <c r="AB8" s="314">
        <v>6</v>
      </c>
      <c r="AC8" s="314">
        <v>6</v>
      </c>
      <c r="AD8" s="314"/>
      <c r="AE8" s="320"/>
      <c r="AF8" s="320"/>
      <c r="AG8" s="321">
        <v>-0.25432821464075206</v>
      </c>
      <c r="AH8" s="322">
        <v>-7.5985129338609236E-2</v>
      </c>
      <c r="AI8" s="315">
        <v>-0.24860099415063153</v>
      </c>
      <c r="AJ8" s="317">
        <v>-4.7998308944828705E-2</v>
      </c>
      <c r="AK8" s="428">
        <v>5</v>
      </c>
      <c r="AL8" s="312">
        <v>6</v>
      </c>
      <c r="AM8" s="315">
        <v>2.6088785183747243E-2</v>
      </c>
      <c r="AN8" s="317">
        <v>-4.7998308944828705E-2</v>
      </c>
      <c r="AO8" s="805">
        <f t="shared" si="7"/>
        <v>0</v>
      </c>
      <c r="AP8" s="805">
        <f t="shared" si="8"/>
        <v>0</v>
      </c>
      <c r="AQ8" s="805">
        <f t="shared" si="9"/>
        <v>0</v>
      </c>
      <c r="AR8" s="805">
        <f t="shared" si="10"/>
        <v>0</v>
      </c>
      <c r="AS8" s="805">
        <f t="shared" si="11"/>
        <v>0</v>
      </c>
      <c r="AT8" s="805">
        <f t="shared" si="12"/>
        <v>0</v>
      </c>
      <c r="AU8" s="805">
        <f t="shared" si="13"/>
        <v>0</v>
      </c>
      <c r="AV8" s="805">
        <f t="shared" si="14"/>
        <v>0</v>
      </c>
      <c r="AW8" s="805">
        <f t="shared" si="15"/>
        <v>0</v>
      </c>
      <c r="AX8" s="805">
        <f t="shared" si="16"/>
        <v>0</v>
      </c>
      <c r="AY8" s="805">
        <f t="shared" si="17"/>
        <v>0</v>
      </c>
      <c r="AZ8" s="805">
        <f t="shared" si="18"/>
        <v>0</v>
      </c>
      <c r="BA8" s="805">
        <f t="shared" si="19"/>
        <v>0</v>
      </c>
      <c r="BB8" s="805">
        <f t="shared" si="20"/>
        <v>0</v>
      </c>
      <c r="BC8" s="805">
        <f t="shared" si="21"/>
        <v>0</v>
      </c>
      <c r="BD8" s="805">
        <f t="shared" si="22"/>
        <v>0</v>
      </c>
    </row>
    <row r="9" spans="1:56" s="100" customFormat="1" ht="10.5" customHeight="1">
      <c r="A9" s="211" t="s">
        <v>8</v>
      </c>
      <c r="B9" s="491" t="s">
        <v>8</v>
      </c>
      <c r="C9" s="429">
        <v>-7</v>
      </c>
      <c r="D9" s="770">
        <v>-8</v>
      </c>
      <c r="E9" s="770">
        <v>-10</v>
      </c>
      <c r="F9" s="770">
        <v>0</v>
      </c>
      <c r="G9" s="770">
        <v>-10</v>
      </c>
      <c r="H9" s="558"/>
      <c r="I9" s="558"/>
      <c r="J9" s="558"/>
      <c r="K9" s="324">
        <v>-9.1899745193658289E-2</v>
      </c>
      <c r="L9" s="325">
        <v>-0.29890230740193868</v>
      </c>
      <c r="M9" s="1068">
        <v>-9.727142073621009E-2</v>
      </c>
      <c r="N9" s="492">
        <v>-0.26735184160909897</v>
      </c>
      <c r="O9" s="475">
        <v>-7</v>
      </c>
      <c r="P9" s="558">
        <v>-10</v>
      </c>
      <c r="Q9" s="432"/>
      <c r="R9" s="492">
        <v>-0.26735184160909897</v>
      </c>
      <c r="T9" s="822">
        <f t="shared" si="4"/>
        <v>-3.3100254806341711E-2</v>
      </c>
      <c r="U9" s="822">
        <f t="shared" si="23"/>
        <v>-1.0976925980613061E-3</v>
      </c>
      <c r="V9" s="822">
        <f t="shared" si="2"/>
        <v>-0.3</v>
      </c>
      <c r="W9" s="822">
        <f t="shared" si="5"/>
        <v>0</v>
      </c>
      <c r="X9" s="822">
        <f t="shared" si="6"/>
        <v>0</v>
      </c>
      <c r="Y9" s="429">
        <v>-7</v>
      </c>
      <c r="Z9" s="323">
        <v>-8</v>
      </c>
      <c r="AA9" s="323">
        <v>-10</v>
      </c>
      <c r="AB9" s="323">
        <v>0</v>
      </c>
      <c r="AC9" s="323">
        <v>-10</v>
      </c>
      <c r="AD9" s="323"/>
      <c r="AE9" s="323"/>
      <c r="AF9" s="323"/>
      <c r="AG9" s="324">
        <v>-9.1899745193658289E-2</v>
      </c>
      <c r="AH9" s="325">
        <v>-0.29890230740193868</v>
      </c>
      <c r="AI9" s="326">
        <v>-9.727142073621009E-2</v>
      </c>
      <c r="AJ9" s="327">
        <v>-0.26735184160909897</v>
      </c>
      <c r="AK9" s="429">
        <v>-7</v>
      </c>
      <c r="AL9" s="323">
        <v>-10</v>
      </c>
      <c r="AM9" s="326"/>
      <c r="AN9" s="327">
        <v>-0.26735184160909897</v>
      </c>
      <c r="AO9" s="805">
        <f t="shared" si="7"/>
        <v>0</v>
      </c>
      <c r="AP9" s="805">
        <f t="shared" si="8"/>
        <v>0</v>
      </c>
      <c r="AQ9" s="805">
        <f t="shared" si="9"/>
        <v>0</v>
      </c>
      <c r="AR9" s="805">
        <f t="shared" si="10"/>
        <v>0</v>
      </c>
      <c r="AS9" s="805">
        <f t="shared" si="11"/>
        <v>0</v>
      </c>
      <c r="AT9" s="805">
        <f t="shared" si="12"/>
        <v>0</v>
      </c>
      <c r="AU9" s="805">
        <f t="shared" si="13"/>
        <v>0</v>
      </c>
      <c r="AV9" s="805">
        <f t="shared" si="14"/>
        <v>0</v>
      </c>
      <c r="AW9" s="805">
        <f t="shared" si="15"/>
        <v>0</v>
      </c>
      <c r="AX9" s="805">
        <f t="shared" si="16"/>
        <v>0</v>
      </c>
      <c r="AY9" s="805">
        <f t="shared" si="17"/>
        <v>0</v>
      </c>
      <c r="AZ9" s="805">
        <f t="shared" si="18"/>
        <v>0</v>
      </c>
      <c r="BA9" s="805">
        <f t="shared" si="19"/>
        <v>0</v>
      </c>
      <c r="BB9" s="805">
        <f t="shared" si="20"/>
        <v>0</v>
      </c>
      <c r="BC9" s="805">
        <f t="shared" si="21"/>
        <v>0</v>
      </c>
      <c r="BD9" s="805">
        <f t="shared" si="22"/>
        <v>0</v>
      </c>
    </row>
    <row r="10" spans="1:56" s="100" customFormat="1" ht="10.5" customHeight="1">
      <c r="A10" s="210" t="s">
        <v>3</v>
      </c>
      <c r="B10" s="481" t="s">
        <v>3</v>
      </c>
      <c r="C10" s="318">
        <v>-57</v>
      </c>
      <c r="D10" s="374">
        <v>-96</v>
      </c>
      <c r="E10" s="376">
        <v>-55</v>
      </c>
      <c r="F10" s="720">
        <v>-58</v>
      </c>
      <c r="G10" s="720">
        <v>-54</v>
      </c>
      <c r="H10" s="554"/>
      <c r="I10" s="554"/>
      <c r="J10" s="554"/>
      <c r="K10" s="321">
        <v>-0.4032021090718666</v>
      </c>
      <c r="L10" s="322">
        <v>5.4431963063390265E-2</v>
      </c>
      <c r="M10" s="471">
        <v>-0.39598177753203612</v>
      </c>
      <c r="N10" s="472">
        <v>8.408047094263571E-2</v>
      </c>
      <c r="O10" s="473">
        <v>-57</v>
      </c>
      <c r="P10" s="552">
        <v>-54</v>
      </c>
      <c r="Q10" s="379">
        <v>0.25977010432390335</v>
      </c>
      <c r="R10" s="472">
        <v>8.408047094263571E-2</v>
      </c>
      <c r="T10" s="822">
        <f>((C10-D10)/D10)-K10</f>
        <v>-3.047890928133401E-3</v>
      </c>
      <c r="U10" s="822">
        <f t="shared" si="23"/>
        <v>1.1235924921652873E-3</v>
      </c>
      <c r="V10" s="822">
        <f t="shared" si="2"/>
        <v>-0.2042145487683478</v>
      </c>
      <c r="W10" s="822">
        <f t="shared" si="5"/>
        <v>0</v>
      </c>
      <c r="X10" s="822">
        <f t="shared" si="6"/>
        <v>0</v>
      </c>
      <c r="Y10" s="318">
        <v>-57</v>
      </c>
      <c r="Z10" s="319">
        <v>-96</v>
      </c>
      <c r="AA10" s="320">
        <v>-55</v>
      </c>
      <c r="AB10" s="314">
        <v>-58</v>
      </c>
      <c r="AC10" s="314">
        <v>-54</v>
      </c>
      <c r="AD10" s="314"/>
      <c r="AE10" s="320"/>
      <c r="AF10" s="320"/>
      <c r="AG10" s="321">
        <v>-0.4032021090718666</v>
      </c>
      <c r="AH10" s="322">
        <v>5.4431963063390265E-2</v>
      </c>
      <c r="AI10" s="315">
        <v>-0.39598177753203612</v>
      </c>
      <c r="AJ10" s="317">
        <v>8.408047094263571E-2</v>
      </c>
      <c r="AK10" s="428">
        <v>-57</v>
      </c>
      <c r="AL10" s="312">
        <v>-54</v>
      </c>
      <c r="AM10" s="315">
        <v>0.25977010432390335</v>
      </c>
      <c r="AN10" s="317">
        <v>8.408047094263571E-2</v>
      </c>
      <c r="AO10" s="805">
        <f t="shared" si="7"/>
        <v>0</v>
      </c>
      <c r="AP10" s="805">
        <f t="shared" si="8"/>
        <v>0</v>
      </c>
      <c r="AQ10" s="805">
        <f t="shared" si="9"/>
        <v>0</v>
      </c>
      <c r="AR10" s="805">
        <f t="shared" si="10"/>
        <v>0</v>
      </c>
      <c r="AS10" s="805">
        <f t="shared" si="11"/>
        <v>0</v>
      </c>
      <c r="AT10" s="805">
        <f t="shared" si="12"/>
        <v>0</v>
      </c>
      <c r="AU10" s="805">
        <f t="shared" si="13"/>
        <v>0</v>
      </c>
      <c r="AV10" s="805">
        <f t="shared" si="14"/>
        <v>0</v>
      </c>
      <c r="AW10" s="805">
        <f t="shared" si="15"/>
        <v>0</v>
      </c>
      <c r="AX10" s="805">
        <f t="shared" si="16"/>
        <v>0</v>
      </c>
      <c r="AY10" s="805">
        <f t="shared" si="17"/>
        <v>0</v>
      </c>
      <c r="AZ10" s="805">
        <f t="shared" si="18"/>
        <v>0</v>
      </c>
      <c r="BA10" s="805">
        <f t="shared" si="19"/>
        <v>0</v>
      </c>
      <c r="BB10" s="805">
        <f t="shared" si="20"/>
        <v>0</v>
      </c>
      <c r="BC10" s="805">
        <f t="shared" si="21"/>
        <v>0</v>
      </c>
      <c r="BD10" s="805">
        <f t="shared" si="22"/>
        <v>0</v>
      </c>
    </row>
    <row r="11" spans="1:56" s="100" customFormat="1" ht="10.5" customHeight="1">
      <c r="A11" s="210" t="s">
        <v>84</v>
      </c>
      <c r="B11" s="481" t="s">
        <v>88</v>
      </c>
      <c r="C11" s="318">
        <v>44</v>
      </c>
      <c r="D11" s="374">
        <v>26</v>
      </c>
      <c r="E11" s="376">
        <v>52</v>
      </c>
      <c r="F11" s="720">
        <v>52</v>
      </c>
      <c r="G11" s="720">
        <v>55</v>
      </c>
      <c r="H11" s="554"/>
      <c r="I11" s="554"/>
      <c r="J11" s="554"/>
      <c r="K11" s="321">
        <v>0.65764978166311061</v>
      </c>
      <c r="L11" s="322">
        <v>-0.20499140501933455</v>
      </c>
      <c r="M11" s="471">
        <v>0.64112861689603173</v>
      </c>
      <c r="N11" s="472">
        <v>-0.18189607582842293</v>
      </c>
      <c r="O11" s="473">
        <v>44</v>
      </c>
      <c r="P11" s="552">
        <v>55</v>
      </c>
      <c r="Q11" s="379">
        <v>2.1880347554734891E-2</v>
      </c>
      <c r="R11" s="472">
        <v>-0.18189607582842293</v>
      </c>
      <c r="T11" s="822">
        <f t="shared" si="4"/>
        <v>3.465791064458168E-2</v>
      </c>
      <c r="U11" s="822">
        <f t="shared" si="23"/>
        <v>4.9914050193345383E-3</v>
      </c>
      <c r="V11" s="822">
        <f t="shared" si="2"/>
        <v>-0.2218803475547349</v>
      </c>
      <c r="W11" s="822">
        <f t="shared" si="5"/>
        <v>0</v>
      </c>
      <c r="X11" s="822">
        <f t="shared" si="6"/>
        <v>0</v>
      </c>
      <c r="Y11" s="318">
        <v>44</v>
      </c>
      <c r="Z11" s="319">
        <v>26</v>
      </c>
      <c r="AA11" s="320">
        <v>52</v>
      </c>
      <c r="AB11" s="314">
        <v>52</v>
      </c>
      <c r="AC11" s="314">
        <v>55</v>
      </c>
      <c r="AD11" s="314"/>
      <c r="AE11" s="320"/>
      <c r="AF11" s="320"/>
      <c r="AG11" s="321">
        <v>0.65764978166311061</v>
      </c>
      <c r="AH11" s="322">
        <v>-0.20499140501933455</v>
      </c>
      <c r="AI11" s="315">
        <v>0.64112861689603173</v>
      </c>
      <c r="AJ11" s="317">
        <v>-0.18189607582842293</v>
      </c>
      <c r="AK11" s="428">
        <v>44</v>
      </c>
      <c r="AL11" s="312">
        <v>55</v>
      </c>
      <c r="AM11" s="315">
        <v>2.1880347554734891E-2</v>
      </c>
      <c r="AN11" s="317">
        <v>-0.18189607582842293</v>
      </c>
      <c r="AO11" s="805">
        <f t="shared" si="7"/>
        <v>0</v>
      </c>
      <c r="AP11" s="805">
        <f t="shared" si="8"/>
        <v>0</v>
      </c>
      <c r="AQ11" s="805">
        <f t="shared" si="9"/>
        <v>0</v>
      </c>
      <c r="AR11" s="805">
        <f t="shared" si="10"/>
        <v>0</v>
      </c>
      <c r="AS11" s="805">
        <f t="shared" si="11"/>
        <v>0</v>
      </c>
      <c r="AT11" s="805">
        <f t="shared" si="12"/>
        <v>0</v>
      </c>
      <c r="AU11" s="805">
        <f t="shared" si="13"/>
        <v>0</v>
      </c>
      <c r="AV11" s="805">
        <f t="shared" si="14"/>
        <v>0</v>
      </c>
      <c r="AW11" s="805">
        <f t="shared" si="15"/>
        <v>0</v>
      </c>
      <c r="AX11" s="805">
        <f t="shared" si="16"/>
        <v>0</v>
      </c>
      <c r="AY11" s="805">
        <f t="shared" si="17"/>
        <v>0</v>
      </c>
      <c r="AZ11" s="805">
        <f t="shared" si="18"/>
        <v>0</v>
      </c>
      <c r="BA11" s="805">
        <f t="shared" si="19"/>
        <v>0</v>
      </c>
      <c r="BB11" s="805">
        <f t="shared" si="20"/>
        <v>0</v>
      </c>
      <c r="BC11" s="805">
        <f t="shared" si="21"/>
        <v>0</v>
      </c>
      <c r="BD11" s="805">
        <f t="shared" si="22"/>
        <v>0</v>
      </c>
    </row>
    <row r="12" spans="1:56" s="100" customFormat="1" ht="10.5" customHeight="1">
      <c r="A12" s="211" t="s">
        <v>24</v>
      </c>
      <c r="B12" s="491" t="s">
        <v>24</v>
      </c>
      <c r="C12" s="329">
        <v>-15</v>
      </c>
      <c r="D12" s="769">
        <v>-72</v>
      </c>
      <c r="E12" s="741">
        <v>-5</v>
      </c>
      <c r="F12" s="770">
        <v>-7</v>
      </c>
      <c r="G12" s="770">
        <v>-1</v>
      </c>
      <c r="H12" s="557"/>
      <c r="I12" s="557"/>
      <c r="J12" s="557"/>
      <c r="K12" s="324">
        <v>-0.79540267664055608</v>
      </c>
      <c r="L12" s="325"/>
      <c r="M12" s="1068">
        <v>-0.79086156875164881</v>
      </c>
      <c r="N12" s="492"/>
      <c r="O12" s="476">
        <v>-15</v>
      </c>
      <c r="P12" s="1069">
        <v>-1</v>
      </c>
      <c r="Q12" s="432"/>
      <c r="R12" s="492"/>
      <c r="T12" s="822">
        <f t="shared" si="4"/>
        <v>3.7360099738894537E-3</v>
      </c>
      <c r="U12" s="822">
        <f t="shared" si="23"/>
        <v>14</v>
      </c>
      <c r="V12" s="822">
        <f t="shared" si="2"/>
        <v>14</v>
      </c>
      <c r="W12" s="822">
        <f t="shared" si="5"/>
        <v>0</v>
      </c>
      <c r="X12" s="822">
        <f t="shared" si="6"/>
        <v>0</v>
      </c>
      <c r="Y12" s="329">
        <v>-15</v>
      </c>
      <c r="Z12" s="330">
        <v>-72</v>
      </c>
      <c r="AA12" s="331">
        <v>-5</v>
      </c>
      <c r="AB12" s="323">
        <v>-7</v>
      </c>
      <c r="AC12" s="323">
        <v>-1</v>
      </c>
      <c r="AD12" s="323"/>
      <c r="AE12" s="331"/>
      <c r="AF12" s="331"/>
      <c r="AG12" s="324">
        <v>-0.79540267664055608</v>
      </c>
      <c r="AH12" s="325"/>
      <c r="AI12" s="326">
        <v>-0.79086156875164881</v>
      </c>
      <c r="AJ12" s="327"/>
      <c r="AK12" s="743">
        <v>-15</v>
      </c>
      <c r="AL12" s="744">
        <v>-1</v>
      </c>
      <c r="AM12" s="326"/>
      <c r="AN12" s="327"/>
      <c r="AO12" s="805">
        <f t="shared" si="7"/>
        <v>0</v>
      </c>
      <c r="AP12" s="805">
        <f t="shared" si="8"/>
        <v>0</v>
      </c>
      <c r="AQ12" s="805">
        <f t="shared" si="9"/>
        <v>0</v>
      </c>
      <c r="AR12" s="805">
        <f t="shared" si="10"/>
        <v>0</v>
      </c>
      <c r="AS12" s="805">
        <f t="shared" si="11"/>
        <v>0</v>
      </c>
      <c r="AT12" s="805">
        <f t="shared" si="12"/>
        <v>0</v>
      </c>
      <c r="AU12" s="805">
        <f t="shared" si="13"/>
        <v>0</v>
      </c>
      <c r="AV12" s="805">
        <f t="shared" si="14"/>
        <v>0</v>
      </c>
      <c r="AW12" s="805">
        <f t="shared" si="15"/>
        <v>0</v>
      </c>
      <c r="AX12" s="805">
        <f t="shared" si="16"/>
        <v>0</v>
      </c>
      <c r="AY12" s="805">
        <f t="shared" si="17"/>
        <v>0</v>
      </c>
      <c r="AZ12" s="805">
        <f t="shared" si="18"/>
        <v>0</v>
      </c>
      <c r="BA12" s="805">
        <f t="shared" si="19"/>
        <v>0</v>
      </c>
      <c r="BB12" s="805">
        <f t="shared" si="20"/>
        <v>0</v>
      </c>
      <c r="BC12" s="805">
        <f t="shared" si="21"/>
        <v>0</v>
      </c>
      <c r="BD12" s="805">
        <f t="shared" si="22"/>
        <v>0</v>
      </c>
    </row>
    <row r="13" spans="1:56" s="100" customFormat="1" ht="10.5" customHeight="1">
      <c r="A13" s="211" t="s">
        <v>13</v>
      </c>
      <c r="B13" s="491" t="s">
        <v>13</v>
      </c>
      <c r="C13" s="329">
        <v>-22</v>
      </c>
      <c r="D13" s="769">
        <v>-80</v>
      </c>
      <c r="E13" s="741">
        <v>-15</v>
      </c>
      <c r="F13" s="741">
        <v>-7</v>
      </c>
      <c r="G13" s="741">
        <v>-11</v>
      </c>
      <c r="H13" s="557"/>
      <c r="I13" s="557"/>
      <c r="J13" s="557"/>
      <c r="K13" s="324">
        <v>-0.72551160179198115</v>
      </c>
      <c r="L13" s="325"/>
      <c r="M13" s="1068">
        <v>-0.72076355408357384</v>
      </c>
      <c r="N13" s="492"/>
      <c r="O13" s="476">
        <v>-22</v>
      </c>
      <c r="P13" s="1069">
        <v>-11</v>
      </c>
      <c r="Q13" s="432"/>
      <c r="R13" s="492"/>
      <c r="T13" s="822">
        <f t="shared" si="4"/>
        <v>5.116017919811755E-4</v>
      </c>
      <c r="U13" s="822">
        <f t="shared" si="23"/>
        <v>1</v>
      </c>
      <c r="V13" s="822">
        <f t="shared" si="2"/>
        <v>1</v>
      </c>
      <c r="W13" s="822">
        <f t="shared" si="5"/>
        <v>0</v>
      </c>
      <c r="X13" s="822">
        <f t="shared" si="6"/>
        <v>0</v>
      </c>
      <c r="Y13" s="329">
        <v>-22</v>
      </c>
      <c r="Z13" s="330">
        <v>-80</v>
      </c>
      <c r="AA13" s="331">
        <v>-15</v>
      </c>
      <c r="AB13" s="331">
        <v>-7</v>
      </c>
      <c r="AC13" s="331">
        <v>-11</v>
      </c>
      <c r="AD13" s="331"/>
      <c r="AE13" s="331"/>
      <c r="AF13" s="331"/>
      <c r="AG13" s="324">
        <v>-0.72551160179198115</v>
      </c>
      <c r="AH13" s="325"/>
      <c r="AI13" s="326">
        <v>-0.72076355408357384</v>
      </c>
      <c r="AJ13" s="327"/>
      <c r="AK13" s="743">
        <v>-22</v>
      </c>
      <c r="AL13" s="744">
        <v>-11</v>
      </c>
      <c r="AM13" s="326"/>
      <c r="AN13" s="327"/>
      <c r="AO13" s="805">
        <f t="shared" si="7"/>
        <v>0</v>
      </c>
      <c r="AP13" s="805">
        <f t="shared" si="8"/>
        <v>0</v>
      </c>
      <c r="AQ13" s="805">
        <f t="shared" si="9"/>
        <v>0</v>
      </c>
      <c r="AR13" s="805">
        <f t="shared" si="10"/>
        <v>0</v>
      </c>
      <c r="AS13" s="805">
        <f t="shared" si="11"/>
        <v>0</v>
      </c>
      <c r="AT13" s="805">
        <f t="shared" si="12"/>
        <v>0</v>
      </c>
      <c r="AU13" s="805">
        <f t="shared" si="13"/>
        <v>0</v>
      </c>
      <c r="AV13" s="805">
        <f t="shared" si="14"/>
        <v>0</v>
      </c>
      <c r="AW13" s="805">
        <f t="shared" si="15"/>
        <v>0</v>
      </c>
      <c r="AX13" s="805">
        <f t="shared" si="16"/>
        <v>0</v>
      </c>
      <c r="AY13" s="805">
        <f t="shared" si="17"/>
        <v>0</v>
      </c>
      <c r="AZ13" s="805">
        <f t="shared" si="18"/>
        <v>0</v>
      </c>
      <c r="BA13" s="805">
        <f t="shared" si="19"/>
        <v>0</v>
      </c>
      <c r="BB13" s="805">
        <f t="shared" si="20"/>
        <v>0</v>
      </c>
      <c r="BC13" s="805">
        <f t="shared" si="21"/>
        <v>0</v>
      </c>
      <c r="BD13" s="805">
        <f t="shared" si="22"/>
        <v>0</v>
      </c>
    </row>
    <row r="14" spans="1:56" s="100" customFormat="1" ht="10.5" customHeight="1">
      <c r="A14" s="210" t="s">
        <v>23</v>
      </c>
      <c r="B14" s="481" t="s">
        <v>23</v>
      </c>
      <c r="C14" s="318">
        <v>-2</v>
      </c>
      <c r="D14" s="374">
        <v>-2</v>
      </c>
      <c r="E14" s="376">
        <v>-1</v>
      </c>
      <c r="F14" s="369">
        <v>-1</v>
      </c>
      <c r="G14" s="369">
        <v>-3</v>
      </c>
      <c r="H14" s="554"/>
      <c r="I14" s="554"/>
      <c r="J14" s="554"/>
      <c r="K14" s="321">
        <v>-3.7098621220334138E-2</v>
      </c>
      <c r="L14" s="322">
        <v>-0.16763332217730975</v>
      </c>
      <c r="M14" s="707">
        <v>-1.6915301882797107E-2</v>
      </c>
      <c r="N14" s="472">
        <v>-9.7005095935635222E-2</v>
      </c>
      <c r="O14" s="473">
        <v>-2</v>
      </c>
      <c r="P14" s="552">
        <v>-3</v>
      </c>
      <c r="Q14" s="379">
        <v>0.30715076438605382</v>
      </c>
      <c r="R14" s="472">
        <v>-9.7005095935635222E-2</v>
      </c>
      <c r="T14" s="822">
        <f t="shared" si="4"/>
        <v>3.7098621220334138E-2</v>
      </c>
      <c r="U14" s="822">
        <f t="shared" si="23"/>
        <v>-0.16570001115602356</v>
      </c>
      <c r="V14" s="822">
        <f t="shared" si="2"/>
        <v>-0.64048409771938708</v>
      </c>
      <c r="W14" s="822">
        <f t="shared" si="5"/>
        <v>0</v>
      </c>
      <c r="X14" s="822">
        <f t="shared" si="6"/>
        <v>0</v>
      </c>
      <c r="Y14" s="318">
        <v>-2</v>
      </c>
      <c r="Z14" s="319">
        <v>-2</v>
      </c>
      <c r="AA14" s="320">
        <v>-1</v>
      </c>
      <c r="AB14" s="313">
        <v>-1</v>
      </c>
      <c r="AC14" s="313">
        <v>-3</v>
      </c>
      <c r="AD14" s="313"/>
      <c r="AE14" s="320"/>
      <c r="AF14" s="320"/>
      <c r="AG14" s="321">
        <v>-3.7098621220334138E-2</v>
      </c>
      <c r="AH14" s="322">
        <v>-0.16763332217730975</v>
      </c>
      <c r="AI14" s="332">
        <v>-1.6915301882797107E-2</v>
      </c>
      <c r="AJ14" s="317">
        <v>-9.7005095935635222E-2</v>
      </c>
      <c r="AK14" s="428">
        <v>-2</v>
      </c>
      <c r="AL14" s="312">
        <v>-3</v>
      </c>
      <c r="AM14" s="315">
        <v>0.30715076438605382</v>
      </c>
      <c r="AN14" s="317">
        <v>-9.7005095935635222E-2</v>
      </c>
      <c r="AO14" s="805">
        <f t="shared" si="7"/>
        <v>0</v>
      </c>
      <c r="AP14" s="805">
        <f t="shared" si="8"/>
        <v>0</v>
      </c>
      <c r="AQ14" s="805">
        <f t="shared" si="9"/>
        <v>0</v>
      </c>
      <c r="AR14" s="805">
        <f t="shared" si="10"/>
        <v>0</v>
      </c>
      <c r="AS14" s="805">
        <f t="shared" si="11"/>
        <v>0</v>
      </c>
      <c r="AT14" s="805">
        <f t="shared" si="12"/>
        <v>0</v>
      </c>
      <c r="AU14" s="805">
        <f t="shared" si="13"/>
        <v>0</v>
      </c>
      <c r="AV14" s="805">
        <f t="shared" si="14"/>
        <v>0</v>
      </c>
      <c r="AW14" s="805">
        <f t="shared" si="15"/>
        <v>0</v>
      </c>
      <c r="AX14" s="805">
        <f t="shared" si="16"/>
        <v>0</v>
      </c>
      <c r="AY14" s="805">
        <f t="shared" si="17"/>
        <v>0</v>
      </c>
      <c r="AZ14" s="805">
        <f t="shared" si="18"/>
        <v>0</v>
      </c>
      <c r="BA14" s="805">
        <f t="shared" si="19"/>
        <v>0</v>
      </c>
      <c r="BB14" s="805">
        <f t="shared" si="20"/>
        <v>0</v>
      </c>
      <c r="BC14" s="805">
        <f t="shared" si="21"/>
        <v>0</v>
      </c>
      <c r="BD14" s="805">
        <f t="shared" si="22"/>
        <v>0</v>
      </c>
    </row>
    <row r="15" spans="1:56" s="100" customFormat="1" ht="10.5" hidden="1" customHeight="1" outlineLevel="1">
      <c r="A15" s="210" t="s">
        <v>126</v>
      </c>
      <c r="B15" s="481" t="s">
        <v>126</v>
      </c>
      <c r="C15" s="318" t="e">
        <v>#N/A</v>
      </c>
      <c r="D15" s="374" t="e">
        <v>#N/A</v>
      </c>
      <c r="E15" s="376" t="e">
        <v>#N/A</v>
      </c>
      <c r="F15" s="369" t="e">
        <v>#N/A</v>
      </c>
      <c r="G15" s="369" t="e">
        <v>#N/A</v>
      </c>
      <c r="H15" s="554"/>
      <c r="I15" s="554"/>
      <c r="J15" s="554"/>
      <c r="K15" s="321" t="e">
        <v>#N/A</v>
      </c>
      <c r="L15" s="322" t="e">
        <v>#N/A</v>
      </c>
      <c r="M15" s="707" t="e">
        <v>#N/A</v>
      </c>
      <c r="N15" s="472" t="e">
        <v>#N/A</v>
      </c>
      <c r="O15" s="473" t="e">
        <v>#N/A</v>
      </c>
      <c r="P15" s="552" t="e">
        <v>#N/A</v>
      </c>
      <c r="Q15" s="379" t="e">
        <v>#N/A</v>
      </c>
      <c r="R15" s="472" t="e">
        <v>#N/A</v>
      </c>
      <c r="T15" s="822" t="e">
        <f t="shared" si="4"/>
        <v>#N/A</v>
      </c>
      <c r="U15" s="822" t="e">
        <f t="shared" si="23"/>
        <v>#N/A</v>
      </c>
      <c r="V15" s="822" t="e">
        <f t="shared" si="2"/>
        <v>#N/A</v>
      </c>
      <c r="W15" s="822" t="e">
        <f t="shared" si="5"/>
        <v>#N/A</v>
      </c>
      <c r="X15" s="822" t="e">
        <f t="shared" si="6"/>
        <v>#N/A</v>
      </c>
      <c r="Y15" s="318" t="e">
        <v>#N/A</v>
      </c>
      <c r="Z15" s="319" t="e">
        <v>#N/A</v>
      </c>
      <c r="AA15" s="320" t="e">
        <v>#N/A</v>
      </c>
      <c r="AB15" s="313" t="e">
        <v>#N/A</v>
      </c>
      <c r="AC15" s="313" t="e">
        <v>#N/A</v>
      </c>
      <c r="AD15" s="313"/>
      <c r="AE15" s="320"/>
      <c r="AF15" s="320"/>
      <c r="AG15" s="321" t="e">
        <v>#N/A</v>
      </c>
      <c r="AH15" s="322" t="e">
        <v>#N/A</v>
      </c>
      <c r="AI15" s="332" t="e">
        <v>#N/A</v>
      </c>
      <c r="AJ15" s="317" t="e">
        <v>#N/A</v>
      </c>
      <c r="AK15" s="428" t="e">
        <v>#N/A</v>
      </c>
      <c r="AL15" s="312" t="e">
        <v>#N/A</v>
      </c>
      <c r="AM15" s="315" t="e">
        <v>#N/A</v>
      </c>
      <c r="AN15" s="317" t="e">
        <v>#N/A</v>
      </c>
      <c r="AO15" s="805" t="e">
        <f t="shared" si="7"/>
        <v>#N/A</v>
      </c>
      <c r="AP15" s="805" t="e">
        <f t="shared" si="8"/>
        <v>#N/A</v>
      </c>
      <c r="AQ15" s="805" t="e">
        <f t="shared" si="9"/>
        <v>#N/A</v>
      </c>
      <c r="AR15" s="805" t="e">
        <f t="shared" si="10"/>
        <v>#N/A</v>
      </c>
      <c r="AS15" s="805" t="e">
        <f t="shared" si="11"/>
        <v>#N/A</v>
      </c>
      <c r="AT15" s="805">
        <f t="shared" si="12"/>
        <v>0</v>
      </c>
      <c r="AU15" s="805">
        <f t="shared" si="13"/>
        <v>0</v>
      </c>
      <c r="AV15" s="805">
        <f t="shared" si="14"/>
        <v>0</v>
      </c>
      <c r="AW15" s="805" t="e">
        <f t="shared" si="15"/>
        <v>#N/A</v>
      </c>
      <c r="AX15" s="805" t="e">
        <f t="shared" si="16"/>
        <v>#N/A</v>
      </c>
      <c r="AY15" s="805" t="e">
        <f t="shared" si="17"/>
        <v>#N/A</v>
      </c>
      <c r="AZ15" s="805" t="e">
        <f t="shared" si="18"/>
        <v>#N/A</v>
      </c>
      <c r="BA15" s="805" t="e">
        <f t="shared" si="19"/>
        <v>#N/A</v>
      </c>
      <c r="BB15" s="805" t="e">
        <f t="shared" si="20"/>
        <v>#N/A</v>
      </c>
      <c r="BC15" s="805" t="e">
        <f t="shared" si="21"/>
        <v>#N/A</v>
      </c>
      <c r="BD15" s="805" t="e">
        <f t="shared" si="22"/>
        <v>#N/A</v>
      </c>
    </row>
    <row r="16" spans="1:56" s="100" customFormat="1" ht="10.5" customHeight="1" collapsed="1">
      <c r="A16" s="211" t="s">
        <v>4</v>
      </c>
      <c r="B16" s="498" t="s">
        <v>4</v>
      </c>
      <c r="C16" s="333">
        <v>-24</v>
      </c>
      <c r="D16" s="771">
        <v>-82</v>
      </c>
      <c r="E16" s="772">
        <v>-16</v>
      </c>
      <c r="F16" s="773">
        <v>-8</v>
      </c>
      <c r="G16" s="773">
        <v>-14</v>
      </c>
      <c r="H16" s="561"/>
      <c r="I16" s="561"/>
      <c r="J16" s="561"/>
      <c r="K16" s="336">
        <v>-0.71357524265297201</v>
      </c>
      <c r="L16" s="739">
        <v>0.77507573047849809</v>
      </c>
      <c r="M16" s="1070">
        <v>-0.70081468686431103</v>
      </c>
      <c r="N16" s="584">
        <v>0.86146740473978234</v>
      </c>
      <c r="O16" s="499">
        <v>-24</v>
      </c>
      <c r="P16" s="1071">
        <v>-14</v>
      </c>
      <c r="Q16" s="434">
        <v>1.7843551754672329</v>
      </c>
      <c r="R16" s="503">
        <v>0.86146740473978234</v>
      </c>
      <c r="T16" s="822">
        <f t="shared" si="4"/>
        <v>6.2581694822403389E-3</v>
      </c>
      <c r="U16" s="822">
        <f t="shared" si="23"/>
        <v>-6.0790016192783791E-2</v>
      </c>
      <c r="V16" s="822">
        <f t="shared" si="2"/>
        <v>-1.0700694611815185</v>
      </c>
      <c r="W16" s="822">
        <f t="shared" si="5"/>
        <v>0</v>
      </c>
      <c r="X16" s="822">
        <f t="shared" si="6"/>
        <v>0</v>
      </c>
      <c r="Y16" s="333">
        <v>-24</v>
      </c>
      <c r="Z16" s="334">
        <v>-82</v>
      </c>
      <c r="AA16" s="302">
        <v>-16</v>
      </c>
      <c r="AB16" s="335">
        <v>-8</v>
      </c>
      <c r="AC16" s="335">
        <v>-14</v>
      </c>
      <c r="AD16" s="335"/>
      <c r="AE16" s="302"/>
      <c r="AF16" s="302"/>
      <c r="AG16" s="336">
        <v>-0.71357524265297201</v>
      </c>
      <c r="AH16" s="739">
        <v>0.77507573047849809</v>
      </c>
      <c r="AI16" s="337">
        <v>-0.70081468686431103</v>
      </c>
      <c r="AJ16" s="338">
        <v>0.86146740473978234</v>
      </c>
      <c r="AK16" s="745">
        <v>-24</v>
      </c>
      <c r="AL16" s="746">
        <v>-14</v>
      </c>
      <c r="AM16" s="337"/>
      <c r="AN16" s="357">
        <v>0.86146740473978234</v>
      </c>
      <c r="AO16" s="805">
        <f t="shared" si="7"/>
        <v>0</v>
      </c>
      <c r="AP16" s="805">
        <f t="shared" si="8"/>
        <v>0</v>
      </c>
      <c r="AQ16" s="805">
        <f t="shared" si="9"/>
        <v>0</v>
      </c>
      <c r="AR16" s="805">
        <f t="shared" si="10"/>
        <v>0</v>
      </c>
      <c r="AS16" s="805">
        <f t="shared" si="11"/>
        <v>0</v>
      </c>
      <c r="AT16" s="805">
        <f t="shared" si="12"/>
        <v>0</v>
      </c>
      <c r="AU16" s="805">
        <f t="shared" si="13"/>
        <v>0</v>
      </c>
      <c r="AV16" s="805">
        <f t="shared" si="14"/>
        <v>0</v>
      </c>
      <c r="AW16" s="805">
        <f t="shared" si="15"/>
        <v>0</v>
      </c>
      <c r="AX16" s="805">
        <f t="shared" si="16"/>
        <v>0</v>
      </c>
      <c r="AY16" s="805">
        <f t="shared" si="17"/>
        <v>0</v>
      </c>
      <c r="AZ16" s="805">
        <f t="shared" si="18"/>
        <v>0</v>
      </c>
      <c r="BA16" s="805">
        <f t="shared" si="19"/>
        <v>0</v>
      </c>
      <c r="BB16" s="805">
        <f t="shared" si="20"/>
        <v>0</v>
      </c>
      <c r="BC16" s="805">
        <f t="shared" si="21"/>
        <v>1.7843551754672329</v>
      </c>
      <c r="BD16" s="805">
        <f t="shared" si="22"/>
        <v>0</v>
      </c>
    </row>
    <row r="17" spans="1:56" s="100" customFormat="1" ht="10.5" customHeight="1">
      <c r="A17" s="210" t="s">
        <v>9</v>
      </c>
      <c r="B17" s="481" t="s">
        <v>9</v>
      </c>
      <c r="C17" s="340">
        <v>-214.3</v>
      </c>
      <c r="D17" s="720">
        <v>-900</v>
      </c>
      <c r="E17" s="720">
        <v>-50</v>
      </c>
      <c r="F17" s="720"/>
      <c r="G17" s="720">
        <v>-10</v>
      </c>
      <c r="H17" s="536"/>
      <c r="I17" s="536"/>
      <c r="J17" s="536"/>
      <c r="K17" s="379"/>
      <c r="L17" s="380"/>
      <c r="M17" s="471"/>
      <c r="N17" s="472"/>
      <c r="O17" s="474">
        <v>-214.3</v>
      </c>
      <c r="P17" s="537">
        <v>-10</v>
      </c>
      <c r="Q17" s="379"/>
      <c r="R17" s="592">
        <v>0</v>
      </c>
      <c r="T17" s="822"/>
      <c r="U17" s="822"/>
      <c r="V17" s="822"/>
      <c r="W17" s="822"/>
      <c r="X17" s="206"/>
      <c r="Y17" s="340">
        <v>-214.3</v>
      </c>
      <c r="Z17" s="314">
        <v>-900</v>
      </c>
      <c r="AA17" s="314">
        <v>-50</v>
      </c>
      <c r="AB17" s="314"/>
      <c r="AC17" s="314">
        <v>-10</v>
      </c>
      <c r="AD17" s="314"/>
      <c r="AE17" s="314"/>
      <c r="AF17" s="314"/>
      <c r="AG17" s="315"/>
      <c r="AH17" s="317"/>
      <c r="AI17" s="315"/>
      <c r="AJ17" s="317"/>
      <c r="AK17" s="340">
        <v>-214.3</v>
      </c>
      <c r="AL17" s="314">
        <v>-10</v>
      </c>
      <c r="AM17" s="315"/>
      <c r="AN17" s="344">
        <v>0</v>
      </c>
      <c r="AO17" s="805">
        <f t="shared" si="7"/>
        <v>0</v>
      </c>
      <c r="AP17" s="805">
        <f t="shared" si="8"/>
        <v>0</v>
      </c>
      <c r="AQ17" s="805">
        <f t="shared" si="9"/>
        <v>0</v>
      </c>
      <c r="AR17" s="805">
        <f t="shared" si="10"/>
        <v>0</v>
      </c>
      <c r="AS17" s="805">
        <f t="shared" si="11"/>
        <v>0</v>
      </c>
      <c r="AT17" s="805">
        <f t="shared" si="12"/>
        <v>0</v>
      </c>
      <c r="AU17" s="805">
        <f t="shared" si="13"/>
        <v>0</v>
      </c>
      <c r="AV17" s="805">
        <f t="shared" si="14"/>
        <v>0</v>
      </c>
      <c r="AW17" s="805">
        <f t="shared" si="15"/>
        <v>0</v>
      </c>
      <c r="AX17" s="805">
        <f t="shared" si="16"/>
        <v>0</v>
      </c>
      <c r="AY17" s="805">
        <f t="shared" si="17"/>
        <v>0</v>
      </c>
      <c r="AZ17" s="805">
        <f t="shared" si="18"/>
        <v>0</v>
      </c>
      <c r="BA17" s="805">
        <f t="shared" si="19"/>
        <v>0</v>
      </c>
      <c r="BB17" s="805">
        <f t="shared" si="20"/>
        <v>0</v>
      </c>
      <c r="BC17" s="805">
        <f t="shared" si="21"/>
        <v>0</v>
      </c>
      <c r="BD17" s="805">
        <f t="shared" si="22"/>
        <v>0</v>
      </c>
    </row>
    <row r="18" spans="1:56" s="100" customFormat="1" ht="10.5" customHeight="1">
      <c r="A18" s="210" t="s">
        <v>5</v>
      </c>
      <c r="B18" s="481" t="s">
        <v>106</v>
      </c>
      <c r="C18" s="340">
        <v>80.664119552846941</v>
      </c>
      <c r="D18" s="720">
        <v>259.50120675572987</v>
      </c>
      <c r="E18" s="720">
        <v>46.503422415580985</v>
      </c>
      <c r="F18" s="720">
        <v>20.531527043864525</v>
      </c>
      <c r="G18" s="720">
        <v>36.061573172422747</v>
      </c>
      <c r="H18" s="536"/>
      <c r="I18" s="536"/>
      <c r="J18" s="536"/>
      <c r="K18" s="379"/>
      <c r="L18" s="380"/>
      <c r="M18" s="1072"/>
      <c r="N18" s="1073"/>
      <c r="O18" s="474"/>
      <c r="P18" s="537"/>
      <c r="Q18" s="379"/>
      <c r="R18" s="592">
        <v>0</v>
      </c>
      <c r="T18" s="822"/>
      <c r="U18" s="822"/>
      <c r="V18" s="822"/>
      <c r="W18" s="822"/>
      <c r="X18" s="206"/>
      <c r="Y18" s="351"/>
      <c r="Z18" s="352"/>
      <c r="AA18" s="352"/>
      <c r="AB18" s="352"/>
      <c r="AC18" s="352"/>
      <c r="AD18" s="352"/>
      <c r="AE18" s="314"/>
      <c r="AF18" s="314"/>
      <c r="AG18" s="315"/>
      <c r="AH18" s="317"/>
      <c r="AI18" s="315"/>
      <c r="AJ18" s="317"/>
      <c r="AK18" s="351"/>
      <c r="AL18" s="352"/>
      <c r="AM18" s="315"/>
      <c r="AN18" s="344"/>
      <c r="AO18" s="805">
        <f t="shared" si="7"/>
        <v>80.664119552846941</v>
      </c>
      <c r="AP18" s="805">
        <f t="shared" si="8"/>
        <v>259.50120675572987</v>
      </c>
      <c r="AQ18" s="805">
        <f t="shared" si="9"/>
        <v>46.503422415580985</v>
      </c>
      <c r="AR18" s="805">
        <f t="shared" si="10"/>
        <v>20.531527043864525</v>
      </c>
      <c r="AS18" s="805">
        <f t="shared" si="11"/>
        <v>36.061573172422747</v>
      </c>
      <c r="AT18" s="805">
        <f t="shared" si="12"/>
        <v>0</v>
      </c>
      <c r="AU18" s="805">
        <f t="shared" si="13"/>
        <v>0</v>
      </c>
      <c r="AV18" s="805">
        <f t="shared" si="14"/>
        <v>0</v>
      </c>
      <c r="AW18" s="805">
        <f t="shared" si="15"/>
        <v>0</v>
      </c>
      <c r="AX18" s="805">
        <f t="shared" si="16"/>
        <v>0</v>
      </c>
      <c r="AY18" s="805">
        <f t="shared" si="17"/>
        <v>0</v>
      </c>
      <c r="AZ18" s="805">
        <f t="shared" si="18"/>
        <v>0</v>
      </c>
      <c r="BA18" s="805">
        <f t="shared" si="19"/>
        <v>0</v>
      </c>
      <c r="BB18" s="805">
        <f t="shared" si="20"/>
        <v>0</v>
      </c>
      <c r="BC18" s="805">
        <f t="shared" si="21"/>
        <v>0</v>
      </c>
      <c r="BD18" s="805">
        <f t="shared" si="22"/>
        <v>0</v>
      </c>
    </row>
    <row r="19" spans="1:56" s="100" customFormat="1" ht="10.5" hidden="1" customHeight="1" outlineLevel="1">
      <c r="A19" s="210" t="s">
        <v>5</v>
      </c>
      <c r="B19" s="481" t="s">
        <v>5</v>
      </c>
      <c r="C19" s="340">
        <v>0</v>
      </c>
      <c r="D19" s="720">
        <v>0</v>
      </c>
      <c r="E19" s="720">
        <v>0</v>
      </c>
      <c r="F19" s="720">
        <v>0</v>
      </c>
      <c r="G19" s="720">
        <v>0</v>
      </c>
      <c r="H19" s="536"/>
      <c r="I19" s="536"/>
      <c r="J19" s="536"/>
      <c r="K19" s="379">
        <v>0</v>
      </c>
      <c r="L19" s="380">
        <v>0</v>
      </c>
      <c r="M19" s="1072">
        <v>0</v>
      </c>
      <c r="N19" s="1073">
        <v>0</v>
      </c>
      <c r="O19" s="474">
        <v>0</v>
      </c>
      <c r="P19" s="537">
        <v>0</v>
      </c>
      <c r="Q19" s="379">
        <v>0</v>
      </c>
      <c r="R19" s="592">
        <v>0</v>
      </c>
      <c r="T19" s="822"/>
      <c r="U19" s="822"/>
      <c r="V19" s="822"/>
      <c r="W19" s="822"/>
      <c r="X19" s="206"/>
      <c r="Y19" s="351"/>
      <c r="Z19" s="352"/>
      <c r="AA19" s="352"/>
      <c r="AB19" s="352"/>
      <c r="AC19" s="352"/>
      <c r="AD19" s="352"/>
      <c r="AE19" s="314"/>
      <c r="AF19" s="314"/>
      <c r="AG19" s="315"/>
      <c r="AH19" s="317"/>
      <c r="AI19" s="315"/>
      <c r="AJ19" s="317"/>
      <c r="AK19" s="351"/>
      <c r="AL19" s="352"/>
      <c r="AM19" s="315"/>
      <c r="AN19" s="344"/>
      <c r="AO19" s="805">
        <f t="shared" si="7"/>
        <v>0</v>
      </c>
      <c r="AP19" s="805">
        <f t="shared" si="8"/>
        <v>0</v>
      </c>
      <c r="AQ19" s="805">
        <f t="shared" si="9"/>
        <v>0</v>
      </c>
      <c r="AR19" s="805">
        <f t="shared" si="10"/>
        <v>0</v>
      </c>
      <c r="AS19" s="805">
        <f t="shared" si="11"/>
        <v>0</v>
      </c>
      <c r="AT19" s="805">
        <f t="shared" si="12"/>
        <v>0</v>
      </c>
      <c r="AU19" s="805">
        <f t="shared" si="13"/>
        <v>0</v>
      </c>
      <c r="AV19" s="805">
        <f t="shared" si="14"/>
        <v>0</v>
      </c>
      <c r="AW19" s="805">
        <f t="shared" si="15"/>
        <v>0</v>
      </c>
      <c r="AX19" s="805">
        <f t="shared" si="16"/>
        <v>0</v>
      </c>
      <c r="AY19" s="805">
        <f t="shared" si="17"/>
        <v>0</v>
      </c>
      <c r="AZ19" s="805">
        <f t="shared" si="18"/>
        <v>0</v>
      </c>
      <c r="BA19" s="805">
        <f t="shared" si="19"/>
        <v>0</v>
      </c>
      <c r="BB19" s="805">
        <f t="shared" si="20"/>
        <v>0</v>
      </c>
      <c r="BC19" s="805">
        <f t="shared" si="21"/>
        <v>0</v>
      </c>
      <c r="BD19" s="805">
        <f t="shared" si="22"/>
        <v>0</v>
      </c>
    </row>
    <row r="20" spans="1:56" s="100" customFormat="1" ht="10.5" customHeight="1" collapsed="1">
      <c r="A20" s="210" t="s">
        <v>28</v>
      </c>
      <c r="B20" s="481" t="s">
        <v>28</v>
      </c>
      <c r="C20" s="343">
        <v>-88</v>
      </c>
      <c r="D20" s="369">
        <v>-94</v>
      </c>
      <c r="E20" s="369">
        <v>-103</v>
      </c>
      <c r="F20" s="369">
        <v>-113</v>
      </c>
      <c r="G20" s="369">
        <v>-130</v>
      </c>
      <c r="H20" s="537"/>
      <c r="I20" s="537"/>
      <c r="J20" s="537"/>
      <c r="K20" s="321">
        <v>-6.3210787131732782E-2</v>
      </c>
      <c r="L20" s="322">
        <v>-0.32360986777545764</v>
      </c>
      <c r="M20" s="471">
        <v>-0.23123414214381754</v>
      </c>
      <c r="N20" s="472">
        <v>-0.99540098647806829</v>
      </c>
      <c r="O20" s="474">
        <v>-88</v>
      </c>
      <c r="P20" s="537">
        <v>-130</v>
      </c>
      <c r="Q20" s="379">
        <v>-1</v>
      </c>
      <c r="R20" s="472">
        <v>-0.99540098647806829</v>
      </c>
      <c r="T20" s="822">
        <f>((C20-D20)/D20)-K20</f>
        <v>-6.1900010230976632E-4</v>
      </c>
      <c r="U20" s="822">
        <f>((C20-G20)/G20)-L20</f>
        <v>5.3294469853454318E-4</v>
      </c>
      <c r="V20" s="822">
        <f>((O20-P20)/P20)-Q20</f>
        <v>0.67692307692307696</v>
      </c>
      <c r="W20" s="822">
        <f>C20-O20</f>
        <v>0</v>
      </c>
      <c r="X20" s="919">
        <f>G20-P20</f>
        <v>0</v>
      </c>
      <c r="Y20" s="343"/>
      <c r="Z20" s="313"/>
      <c r="AA20" s="313"/>
      <c r="AB20" s="313"/>
      <c r="AC20" s="313"/>
      <c r="AD20" s="313"/>
      <c r="AE20" s="313"/>
      <c r="AF20" s="313"/>
      <c r="AG20" s="321"/>
      <c r="AH20" s="322"/>
      <c r="AI20" s="315"/>
      <c r="AJ20" s="317"/>
      <c r="AK20" s="343"/>
      <c r="AL20" s="313"/>
      <c r="AM20" s="315"/>
      <c r="AN20" s="317"/>
      <c r="AO20" s="805">
        <f t="shared" si="7"/>
        <v>-88</v>
      </c>
      <c r="AP20" s="805">
        <f t="shared" si="8"/>
        <v>-94</v>
      </c>
      <c r="AQ20" s="805">
        <f t="shared" si="9"/>
        <v>-103</v>
      </c>
      <c r="AR20" s="805">
        <f t="shared" si="10"/>
        <v>-113</v>
      </c>
      <c r="AS20" s="805">
        <f t="shared" si="11"/>
        <v>-130</v>
      </c>
      <c r="AT20" s="805">
        <f t="shared" si="12"/>
        <v>0</v>
      </c>
      <c r="AU20" s="805">
        <f t="shared" si="13"/>
        <v>0</v>
      </c>
      <c r="AV20" s="805">
        <f t="shared" si="14"/>
        <v>0</v>
      </c>
      <c r="AW20" s="805">
        <f t="shared" si="15"/>
        <v>-6.3210787131732782E-2</v>
      </c>
      <c r="AX20" s="805">
        <f t="shared" si="16"/>
        <v>-0.32360986777545764</v>
      </c>
      <c r="AY20" s="805">
        <f t="shared" si="17"/>
        <v>-0.23123414214381754</v>
      </c>
      <c r="AZ20" s="805">
        <f t="shared" si="18"/>
        <v>-0.99540098647806829</v>
      </c>
      <c r="BA20" s="805">
        <f t="shared" si="19"/>
        <v>-88</v>
      </c>
      <c r="BB20" s="805">
        <f t="shared" si="20"/>
        <v>-130</v>
      </c>
      <c r="BC20" s="805">
        <f t="shared" si="21"/>
        <v>-1</v>
      </c>
      <c r="BD20" s="805">
        <f t="shared" si="22"/>
        <v>-0.99540098647806829</v>
      </c>
    </row>
    <row r="21" spans="1:56" s="100" customFormat="1" ht="10.5" customHeight="1">
      <c r="A21" s="210" t="s">
        <v>27</v>
      </c>
      <c r="B21" s="479" t="s">
        <v>90</v>
      </c>
      <c r="C21" s="343">
        <v>-693</v>
      </c>
      <c r="D21" s="369">
        <v>-767</v>
      </c>
      <c r="E21" s="369">
        <v>-781</v>
      </c>
      <c r="F21" s="369">
        <v>-921</v>
      </c>
      <c r="G21" s="369">
        <v>-961</v>
      </c>
      <c r="H21" s="537"/>
      <c r="I21" s="537"/>
      <c r="J21" s="537"/>
      <c r="K21" s="321">
        <v>-9.7170200130098361E-2</v>
      </c>
      <c r="L21" s="322">
        <v>-0.27899130509571546</v>
      </c>
      <c r="M21" s="471">
        <v>-0.21486748399654532</v>
      </c>
      <c r="N21" s="472">
        <v>-0.99410366715539811</v>
      </c>
      <c r="O21" s="474">
        <v>-693</v>
      </c>
      <c r="P21" s="537">
        <v>-961</v>
      </c>
      <c r="Q21" s="379">
        <v>-1</v>
      </c>
      <c r="R21" s="472">
        <v>-0.99410366715539811</v>
      </c>
      <c r="T21" s="822">
        <f>((C21-D21)/D21)-K21</f>
        <v>6.9040873505273048E-4</v>
      </c>
      <c r="U21" s="822">
        <f t="shared" ref="U21:U30" si="24">((C21-G21)/G21)-L21</f>
        <v>1.1513444014832341E-4</v>
      </c>
      <c r="V21" s="822">
        <f>((O21-P21)/P21)-Q21</f>
        <v>0.72112382934443287</v>
      </c>
      <c r="W21" s="822">
        <f>C21-O21</f>
        <v>0</v>
      </c>
      <c r="X21" s="919">
        <f>G21-P21</f>
        <v>0</v>
      </c>
      <c r="Y21" s="343"/>
      <c r="Z21" s="313"/>
      <c r="AA21" s="313"/>
      <c r="AB21" s="313"/>
      <c r="AC21" s="313"/>
      <c r="AD21" s="313"/>
      <c r="AE21" s="313"/>
      <c r="AF21" s="313"/>
      <c r="AG21" s="321"/>
      <c r="AH21" s="322"/>
      <c r="AI21" s="315"/>
      <c r="AJ21" s="317"/>
      <c r="AK21" s="343"/>
      <c r="AL21" s="313"/>
      <c r="AM21" s="315"/>
      <c r="AN21" s="317"/>
      <c r="AO21" s="805">
        <f t="shared" si="7"/>
        <v>-693</v>
      </c>
      <c r="AP21" s="805">
        <f t="shared" si="8"/>
        <v>-767</v>
      </c>
      <c r="AQ21" s="805">
        <f t="shared" si="9"/>
        <v>-781</v>
      </c>
      <c r="AR21" s="805">
        <f t="shared" si="10"/>
        <v>-921</v>
      </c>
      <c r="AS21" s="805">
        <f t="shared" si="11"/>
        <v>-961</v>
      </c>
      <c r="AT21" s="805">
        <f t="shared" si="12"/>
        <v>0</v>
      </c>
      <c r="AU21" s="805">
        <f t="shared" si="13"/>
        <v>0</v>
      </c>
      <c r="AV21" s="805">
        <f t="shared" si="14"/>
        <v>0</v>
      </c>
      <c r="AW21" s="805">
        <f t="shared" si="15"/>
        <v>-9.7170200130098361E-2</v>
      </c>
      <c r="AX21" s="805">
        <f t="shared" si="16"/>
        <v>-0.27899130509571546</v>
      </c>
      <c r="AY21" s="805">
        <f t="shared" si="17"/>
        <v>-0.21486748399654532</v>
      </c>
      <c r="AZ21" s="805">
        <f t="shared" si="18"/>
        <v>-0.99410366715539811</v>
      </c>
      <c r="BA21" s="805">
        <f t="shared" si="19"/>
        <v>-693</v>
      </c>
      <c r="BB21" s="805">
        <f t="shared" si="20"/>
        <v>-961</v>
      </c>
      <c r="BC21" s="805">
        <f t="shared" si="21"/>
        <v>-1</v>
      </c>
      <c r="BD21" s="805">
        <f t="shared" si="22"/>
        <v>-0.99410366715539811</v>
      </c>
    </row>
    <row r="22" spans="1:56" s="100" customFormat="1" ht="10.5" customHeight="1">
      <c r="A22" s="210" t="s">
        <v>14</v>
      </c>
      <c r="B22" s="511" t="s">
        <v>14</v>
      </c>
      <c r="C22" s="346">
        <v>2637</v>
      </c>
      <c r="D22" s="370">
        <v>2681</v>
      </c>
      <c r="E22" s="370">
        <v>2917</v>
      </c>
      <c r="F22" s="370">
        <v>2871</v>
      </c>
      <c r="G22" s="370">
        <v>2847</v>
      </c>
      <c r="H22" s="538"/>
      <c r="I22" s="538"/>
      <c r="J22" s="538"/>
      <c r="K22" s="735">
        <v>-1.6401512608802515E-2</v>
      </c>
      <c r="L22" s="736">
        <v>-7.355746094861404E-2</v>
      </c>
      <c r="M22" s="1074">
        <v>-1.6401512608802515E-2</v>
      </c>
      <c r="N22" s="1075">
        <v>-7.355746094861404E-2</v>
      </c>
      <c r="O22" s="474">
        <v>2637</v>
      </c>
      <c r="P22" s="578">
        <v>2847</v>
      </c>
      <c r="Q22" s="1076">
        <v>-7.2499360096296983E-2</v>
      </c>
      <c r="R22" s="1075">
        <v>-7.355746094861404E-2</v>
      </c>
      <c r="T22" s="822">
        <f t="shared" ref="T22:T30" si="25">((C22-D22)/D22)-K22</f>
        <v>-1.0274037971075289E-5</v>
      </c>
      <c r="U22" s="822">
        <f t="shared" si="24"/>
        <v>-2.0439363515835363E-4</v>
      </c>
      <c r="V22" s="822">
        <f>((O22-P22)/P22)-Q22</f>
        <v>-1.2624944874754102E-3</v>
      </c>
      <c r="W22" s="822">
        <f>C22-O22</f>
        <v>0</v>
      </c>
      <c r="X22" s="919">
        <f>G22-P22</f>
        <v>0</v>
      </c>
      <c r="Y22" s="346">
        <v>2637</v>
      </c>
      <c r="Z22" s="347">
        <v>2681</v>
      </c>
      <c r="AA22" s="347">
        <v>2917</v>
      </c>
      <c r="AB22" s="347">
        <v>2871</v>
      </c>
      <c r="AC22" s="347">
        <v>2847</v>
      </c>
      <c r="AD22" s="347"/>
      <c r="AE22" s="347"/>
      <c r="AF22" s="347"/>
      <c r="AG22" s="735">
        <v>-1.6401512608802515E-2</v>
      </c>
      <c r="AH22" s="736">
        <v>-7.355746094861404E-2</v>
      </c>
      <c r="AI22" s="348">
        <v>-1.6401512608802515E-2</v>
      </c>
      <c r="AJ22" s="349">
        <v>-7.355746094861404E-2</v>
      </c>
      <c r="AK22" s="346">
        <v>2637</v>
      </c>
      <c r="AL22" s="347">
        <v>2847</v>
      </c>
      <c r="AM22" s="348">
        <v>-7.2499360096296983E-2</v>
      </c>
      <c r="AN22" s="747">
        <v>-7.355746094861404E-2</v>
      </c>
      <c r="AO22" s="805">
        <f t="shared" si="7"/>
        <v>0</v>
      </c>
      <c r="AP22" s="805">
        <f t="shared" si="8"/>
        <v>0</v>
      </c>
      <c r="AQ22" s="805">
        <f t="shared" si="9"/>
        <v>0</v>
      </c>
      <c r="AR22" s="805">
        <f t="shared" si="10"/>
        <v>0</v>
      </c>
      <c r="AS22" s="805">
        <f t="shared" si="11"/>
        <v>0</v>
      </c>
      <c r="AT22" s="805">
        <f t="shared" si="12"/>
        <v>0</v>
      </c>
      <c r="AU22" s="805">
        <f t="shared" si="13"/>
        <v>0</v>
      </c>
      <c r="AV22" s="805">
        <f t="shared" si="14"/>
        <v>0</v>
      </c>
      <c r="AW22" s="805">
        <f t="shared" si="15"/>
        <v>0</v>
      </c>
      <c r="AX22" s="805">
        <f t="shared" si="16"/>
        <v>0</v>
      </c>
      <c r="AY22" s="805">
        <f t="shared" si="17"/>
        <v>0</v>
      </c>
      <c r="AZ22" s="805">
        <f t="shared" si="18"/>
        <v>0</v>
      </c>
      <c r="BA22" s="805">
        <f t="shared" si="19"/>
        <v>0</v>
      </c>
      <c r="BB22" s="805">
        <f t="shared" si="20"/>
        <v>0</v>
      </c>
      <c r="BC22" s="805">
        <f t="shared" si="21"/>
        <v>0</v>
      </c>
      <c r="BD22" s="805">
        <f t="shared" si="22"/>
        <v>0</v>
      </c>
    </row>
    <row r="23" spans="1:56" s="100" customFormat="1" ht="10.5" customHeight="1">
      <c r="A23" s="211" t="s">
        <v>22</v>
      </c>
      <c r="B23" s="491" t="s">
        <v>22</v>
      </c>
      <c r="C23" s="350"/>
      <c r="D23" s="376"/>
      <c r="E23" s="376"/>
      <c r="F23" s="376"/>
      <c r="G23" s="376"/>
      <c r="H23" s="554"/>
      <c r="I23" s="554"/>
      <c r="J23" s="554"/>
      <c r="K23" s="379"/>
      <c r="L23" s="380"/>
      <c r="M23" s="471"/>
      <c r="N23" s="472"/>
      <c r="O23" s="926"/>
      <c r="P23" s="537"/>
      <c r="Q23" s="375"/>
      <c r="R23" s="592"/>
      <c r="T23" s="822"/>
      <c r="U23" s="822"/>
      <c r="V23" s="822"/>
      <c r="W23" s="822"/>
      <c r="X23" s="206"/>
      <c r="Y23" s="443"/>
      <c r="Z23" s="320"/>
      <c r="AA23" s="320"/>
      <c r="AB23" s="320"/>
      <c r="AC23" s="320"/>
      <c r="AD23" s="320"/>
      <c r="AE23" s="320"/>
      <c r="AF23" s="320"/>
      <c r="AG23" s="315"/>
      <c r="AH23" s="317"/>
      <c r="AI23" s="315"/>
      <c r="AJ23" s="317"/>
      <c r="AK23" s="443"/>
      <c r="AL23" s="320"/>
      <c r="AM23" s="311"/>
      <c r="AN23" s="344"/>
      <c r="AO23" s="805">
        <f t="shared" si="7"/>
        <v>0</v>
      </c>
      <c r="AP23" s="805">
        <f t="shared" si="8"/>
        <v>0</v>
      </c>
      <c r="AQ23" s="805">
        <f t="shared" si="9"/>
        <v>0</v>
      </c>
      <c r="AR23" s="805">
        <f t="shared" si="10"/>
        <v>0</v>
      </c>
      <c r="AS23" s="805">
        <f t="shared" si="11"/>
        <v>0</v>
      </c>
      <c r="AT23" s="805">
        <f t="shared" si="12"/>
        <v>0</v>
      </c>
      <c r="AU23" s="805">
        <f t="shared" si="13"/>
        <v>0</v>
      </c>
      <c r="AV23" s="805">
        <f t="shared" si="14"/>
        <v>0</v>
      </c>
      <c r="AW23" s="805">
        <f t="shared" si="15"/>
        <v>0</v>
      </c>
      <c r="AX23" s="805">
        <f t="shared" si="16"/>
        <v>0</v>
      </c>
      <c r="AY23" s="805">
        <f t="shared" si="17"/>
        <v>0</v>
      </c>
      <c r="AZ23" s="805">
        <f t="shared" si="18"/>
        <v>0</v>
      </c>
      <c r="BA23" s="805">
        <f t="shared" si="19"/>
        <v>0</v>
      </c>
      <c r="BB23" s="805">
        <f t="shared" si="20"/>
        <v>0</v>
      </c>
      <c r="BC23" s="805">
        <f t="shared" si="21"/>
        <v>0</v>
      </c>
      <c r="BD23" s="805">
        <f t="shared" si="22"/>
        <v>0</v>
      </c>
    </row>
    <row r="24" spans="1:56" s="100" customFormat="1" ht="10.5" customHeight="1">
      <c r="A24" s="210" t="s">
        <v>19</v>
      </c>
      <c r="B24" s="481" t="s">
        <v>19</v>
      </c>
      <c r="C24" s="351">
        <v>0</v>
      </c>
      <c r="D24" s="371">
        <v>0</v>
      </c>
      <c r="E24" s="371">
        <v>0</v>
      </c>
      <c r="F24" s="371">
        <v>0</v>
      </c>
      <c r="G24" s="371">
        <v>0</v>
      </c>
      <c r="H24" s="544"/>
      <c r="I24" s="544"/>
      <c r="J24" s="544"/>
      <c r="K24" s="321"/>
      <c r="L24" s="322"/>
      <c r="M24" s="471"/>
      <c r="N24" s="472"/>
      <c r="O24" s="797"/>
      <c r="P24" s="579"/>
      <c r="Q24" s="379"/>
      <c r="R24" s="472"/>
      <c r="T24" s="822" t="e">
        <f>((C24-D24)/D24)-K24</f>
        <v>#DIV/0!</v>
      </c>
      <c r="U24" s="822" t="e">
        <f>((C24-G24)/G24)-L24</f>
        <v>#DIV/0!</v>
      </c>
      <c r="V24" s="822" t="e">
        <f>((O24-P24)/P24)-Q24</f>
        <v>#DIV/0!</v>
      </c>
      <c r="W24" s="822">
        <f>C24-O24</f>
        <v>0</v>
      </c>
      <c r="X24" s="919">
        <f>G24-P24</f>
        <v>0</v>
      </c>
      <c r="Y24" s="351">
        <v>0</v>
      </c>
      <c r="Z24" s="352">
        <v>0</v>
      </c>
      <c r="AA24" s="352">
        <v>0</v>
      </c>
      <c r="AB24" s="352">
        <v>0</v>
      </c>
      <c r="AC24" s="352">
        <v>0</v>
      </c>
      <c r="AD24" s="352"/>
      <c r="AE24" s="352"/>
      <c r="AF24" s="352"/>
      <c r="AG24" s="321"/>
      <c r="AH24" s="322"/>
      <c r="AI24" s="315"/>
      <c r="AJ24" s="317"/>
      <c r="AK24" s="351"/>
      <c r="AL24" s="352"/>
      <c r="AM24" s="315"/>
      <c r="AN24" s="317"/>
      <c r="AO24" s="805">
        <f t="shared" si="7"/>
        <v>0</v>
      </c>
      <c r="AP24" s="805">
        <f t="shared" si="8"/>
        <v>0</v>
      </c>
      <c r="AQ24" s="805">
        <f t="shared" si="9"/>
        <v>0</v>
      </c>
      <c r="AR24" s="805">
        <f t="shared" si="10"/>
        <v>0</v>
      </c>
      <c r="AS24" s="805">
        <f t="shared" si="11"/>
        <v>0</v>
      </c>
      <c r="AT24" s="805">
        <f t="shared" si="12"/>
        <v>0</v>
      </c>
      <c r="AU24" s="805">
        <f t="shared" si="13"/>
        <v>0</v>
      </c>
      <c r="AV24" s="805">
        <f t="shared" si="14"/>
        <v>0</v>
      </c>
      <c r="AW24" s="805">
        <f t="shared" si="15"/>
        <v>0</v>
      </c>
      <c r="AX24" s="805">
        <f t="shared" si="16"/>
        <v>0</v>
      </c>
      <c r="AY24" s="805">
        <f t="shared" si="17"/>
        <v>0</v>
      </c>
      <c r="AZ24" s="805">
        <f t="shared" si="18"/>
        <v>0</v>
      </c>
      <c r="BA24" s="805">
        <f t="shared" si="19"/>
        <v>0</v>
      </c>
      <c r="BB24" s="805">
        <f t="shared" si="20"/>
        <v>0</v>
      </c>
      <c r="BC24" s="805">
        <f t="shared" si="21"/>
        <v>0</v>
      </c>
      <c r="BD24" s="805">
        <f t="shared" si="22"/>
        <v>0</v>
      </c>
    </row>
    <row r="25" spans="1:56" s="100" customFormat="1" ht="10.5" customHeight="1">
      <c r="A25" s="210" t="s">
        <v>20</v>
      </c>
      <c r="B25" s="481" t="s">
        <v>20</v>
      </c>
      <c r="C25" s="351">
        <v>0</v>
      </c>
      <c r="D25" s="371">
        <v>0</v>
      </c>
      <c r="E25" s="371">
        <v>0</v>
      </c>
      <c r="F25" s="371">
        <v>0</v>
      </c>
      <c r="G25" s="371">
        <v>0</v>
      </c>
      <c r="H25" s="544"/>
      <c r="I25" s="544"/>
      <c r="J25" s="544"/>
      <c r="K25" s="321"/>
      <c r="L25" s="322"/>
      <c r="M25" s="471"/>
      <c r="N25" s="472"/>
      <c r="O25" s="797"/>
      <c r="P25" s="579"/>
      <c r="Q25" s="379"/>
      <c r="R25" s="472"/>
      <c r="S25" s="100" t="s">
        <v>80</v>
      </c>
      <c r="T25" s="822" t="e">
        <f t="shared" si="25"/>
        <v>#DIV/0!</v>
      </c>
      <c r="U25" s="822" t="e">
        <f t="shared" si="24"/>
        <v>#DIV/0!</v>
      </c>
      <c r="V25" s="822" t="e">
        <f t="shared" ref="V25:V30" si="26">((O25-P25)/P25)-Q25</f>
        <v>#DIV/0!</v>
      </c>
      <c r="W25" s="822">
        <f t="shared" ref="W25:W30" si="27">C25-O25</f>
        <v>0</v>
      </c>
      <c r="X25" s="919">
        <f t="shared" ref="X25:X30" si="28">G25-P25</f>
        <v>0</v>
      </c>
      <c r="Y25" s="351">
        <v>0</v>
      </c>
      <c r="Z25" s="352">
        <v>0</v>
      </c>
      <c r="AA25" s="352">
        <v>0</v>
      </c>
      <c r="AB25" s="352">
        <v>0</v>
      </c>
      <c r="AC25" s="352">
        <v>0</v>
      </c>
      <c r="AD25" s="352"/>
      <c r="AE25" s="352"/>
      <c r="AF25" s="352"/>
      <c r="AG25" s="321"/>
      <c r="AH25" s="322"/>
      <c r="AI25" s="315"/>
      <c r="AJ25" s="317"/>
      <c r="AK25" s="351"/>
      <c r="AL25" s="352"/>
      <c r="AM25" s="315"/>
      <c r="AN25" s="317"/>
      <c r="AO25" s="805">
        <f t="shared" si="7"/>
        <v>0</v>
      </c>
      <c r="AP25" s="805">
        <f t="shared" si="8"/>
        <v>0</v>
      </c>
      <c r="AQ25" s="805">
        <f t="shared" si="9"/>
        <v>0</v>
      </c>
      <c r="AR25" s="805">
        <f t="shared" si="10"/>
        <v>0</v>
      </c>
      <c r="AS25" s="805">
        <f t="shared" si="11"/>
        <v>0</v>
      </c>
      <c r="AT25" s="805">
        <f t="shared" si="12"/>
        <v>0</v>
      </c>
      <c r="AU25" s="805">
        <f t="shared" si="13"/>
        <v>0</v>
      </c>
      <c r="AV25" s="805">
        <f t="shared" si="14"/>
        <v>0</v>
      </c>
      <c r="AW25" s="805">
        <f t="shared" si="15"/>
        <v>0</v>
      </c>
      <c r="AX25" s="805">
        <f t="shared" si="16"/>
        <v>0</v>
      </c>
      <c r="AY25" s="805">
        <f t="shared" si="17"/>
        <v>0</v>
      </c>
      <c r="AZ25" s="805">
        <f t="shared" si="18"/>
        <v>0</v>
      </c>
      <c r="BA25" s="805">
        <f t="shared" si="19"/>
        <v>0</v>
      </c>
      <c r="BB25" s="805">
        <f t="shared" si="20"/>
        <v>0</v>
      </c>
      <c r="BC25" s="805">
        <f t="shared" si="21"/>
        <v>0</v>
      </c>
      <c r="BD25" s="805">
        <f t="shared" si="22"/>
        <v>0</v>
      </c>
    </row>
    <row r="26" spans="1:56" s="100" customFormat="1" ht="10.5" customHeight="1">
      <c r="A26" s="210" t="s">
        <v>21</v>
      </c>
      <c r="B26" s="481" t="s">
        <v>21</v>
      </c>
      <c r="C26" s="351">
        <v>0</v>
      </c>
      <c r="D26" s="371">
        <v>0</v>
      </c>
      <c r="E26" s="371">
        <v>0</v>
      </c>
      <c r="F26" s="371">
        <v>0</v>
      </c>
      <c r="G26" s="371">
        <v>0</v>
      </c>
      <c r="H26" s="544"/>
      <c r="I26" s="544"/>
      <c r="J26" s="544"/>
      <c r="K26" s="321"/>
      <c r="L26" s="322"/>
      <c r="M26" s="471"/>
      <c r="N26" s="472"/>
      <c r="O26" s="797"/>
      <c r="P26" s="579"/>
      <c r="Q26" s="379"/>
      <c r="R26" s="472"/>
      <c r="T26" s="822" t="e">
        <f t="shared" si="25"/>
        <v>#DIV/0!</v>
      </c>
      <c r="U26" s="822" t="e">
        <f t="shared" si="24"/>
        <v>#DIV/0!</v>
      </c>
      <c r="V26" s="822" t="e">
        <f t="shared" si="26"/>
        <v>#DIV/0!</v>
      </c>
      <c r="W26" s="822">
        <f t="shared" si="27"/>
        <v>0</v>
      </c>
      <c r="X26" s="919">
        <f t="shared" si="28"/>
        <v>0</v>
      </c>
      <c r="Y26" s="351">
        <v>0</v>
      </c>
      <c r="Z26" s="352">
        <v>0</v>
      </c>
      <c r="AA26" s="352">
        <v>0</v>
      </c>
      <c r="AB26" s="352">
        <v>0</v>
      </c>
      <c r="AC26" s="352">
        <v>0</v>
      </c>
      <c r="AD26" s="352"/>
      <c r="AE26" s="352"/>
      <c r="AF26" s="352"/>
      <c r="AG26" s="321"/>
      <c r="AH26" s="322"/>
      <c r="AI26" s="315"/>
      <c r="AJ26" s="317"/>
      <c r="AK26" s="351"/>
      <c r="AL26" s="352"/>
      <c r="AM26" s="315"/>
      <c r="AN26" s="317"/>
      <c r="AO26" s="805">
        <f t="shared" si="7"/>
        <v>0</v>
      </c>
      <c r="AP26" s="805">
        <f t="shared" si="8"/>
        <v>0</v>
      </c>
      <c r="AQ26" s="805">
        <f t="shared" si="9"/>
        <v>0</v>
      </c>
      <c r="AR26" s="805">
        <f t="shared" si="10"/>
        <v>0</v>
      </c>
      <c r="AS26" s="805">
        <f t="shared" si="11"/>
        <v>0</v>
      </c>
      <c r="AT26" s="805">
        <f t="shared" si="12"/>
        <v>0</v>
      </c>
      <c r="AU26" s="805">
        <f t="shared" si="13"/>
        <v>0</v>
      </c>
      <c r="AV26" s="805">
        <f t="shared" si="14"/>
        <v>0</v>
      </c>
      <c r="AW26" s="805">
        <f t="shared" si="15"/>
        <v>0</v>
      </c>
      <c r="AX26" s="805">
        <f t="shared" si="16"/>
        <v>0</v>
      </c>
      <c r="AY26" s="805">
        <f t="shared" si="17"/>
        <v>0</v>
      </c>
      <c r="AZ26" s="805">
        <f t="shared" si="18"/>
        <v>0</v>
      </c>
      <c r="BA26" s="805">
        <f t="shared" si="19"/>
        <v>0</v>
      </c>
      <c r="BB26" s="805">
        <f t="shared" si="20"/>
        <v>0</v>
      </c>
      <c r="BC26" s="805">
        <f t="shared" si="21"/>
        <v>0</v>
      </c>
      <c r="BD26" s="805">
        <f t="shared" si="22"/>
        <v>0</v>
      </c>
    </row>
    <row r="27" spans="1:56" s="100" customFormat="1" ht="10.5" customHeight="1">
      <c r="A27" s="211" t="s">
        <v>25</v>
      </c>
      <c r="B27" s="491" t="s">
        <v>25</v>
      </c>
      <c r="C27" s="353">
        <v>0</v>
      </c>
      <c r="D27" s="372">
        <v>0</v>
      </c>
      <c r="E27" s="372">
        <v>0</v>
      </c>
      <c r="F27" s="372">
        <v>0</v>
      </c>
      <c r="G27" s="372">
        <v>0</v>
      </c>
      <c r="H27" s="547"/>
      <c r="I27" s="547"/>
      <c r="J27" s="547"/>
      <c r="K27" s="324"/>
      <c r="L27" s="325"/>
      <c r="M27" s="1068"/>
      <c r="N27" s="492"/>
      <c r="O27" s="527"/>
      <c r="P27" s="1023"/>
      <c r="Q27" s="432"/>
      <c r="R27" s="492"/>
      <c r="T27" s="822" t="e">
        <f t="shared" si="25"/>
        <v>#DIV/0!</v>
      </c>
      <c r="U27" s="822" t="e">
        <f t="shared" si="24"/>
        <v>#DIV/0!</v>
      </c>
      <c r="V27" s="822" t="e">
        <f t="shared" si="26"/>
        <v>#DIV/0!</v>
      </c>
      <c r="W27" s="822">
        <f t="shared" si="27"/>
        <v>0</v>
      </c>
      <c r="X27" s="919">
        <f t="shared" si="28"/>
        <v>0</v>
      </c>
      <c r="Y27" s="353">
        <v>0</v>
      </c>
      <c r="Z27" s="354">
        <v>0</v>
      </c>
      <c r="AA27" s="354">
        <v>0</v>
      </c>
      <c r="AB27" s="354">
        <v>0</v>
      </c>
      <c r="AC27" s="354">
        <v>0</v>
      </c>
      <c r="AD27" s="354"/>
      <c r="AE27" s="354"/>
      <c r="AF27" s="354"/>
      <c r="AG27" s="324"/>
      <c r="AH27" s="325"/>
      <c r="AI27" s="326"/>
      <c r="AJ27" s="327"/>
      <c r="AK27" s="353"/>
      <c r="AL27" s="354"/>
      <c r="AM27" s="326"/>
      <c r="AN27" s="317"/>
      <c r="AO27" s="805">
        <f t="shared" si="7"/>
        <v>0</v>
      </c>
      <c r="AP27" s="805">
        <f t="shared" si="8"/>
        <v>0</v>
      </c>
      <c r="AQ27" s="805">
        <f t="shared" si="9"/>
        <v>0</v>
      </c>
      <c r="AR27" s="805">
        <f t="shared" si="10"/>
        <v>0</v>
      </c>
      <c r="AS27" s="805">
        <f t="shared" si="11"/>
        <v>0</v>
      </c>
      <c r="AT27" s="805">
        <f t="shared" si="12"/>
        <v>0</v>
      </c>
      <c r="AU27" s="805">
        <f t="shared" si="13"/>
        <v>0</v>
      </c>
      <c r="AV27" s="805">
        <f t="shared" si="14"/>
        <v>0</v>
      </c>
      <c r="AW27" s="805">
        <f t="shared" si="15"/>
        <v>0</v>
      </c>
      <c r="AX27" s="805">
        <f t="shared" si="16"/>
        <v>0</v>
      </c>
      <c r="AY27" s="805">
        <f t="shared" si="17"/>
        <v>0</v>
      </c>
      <c r="AZ27" s="805">
        <f t="shared" si="18"/>
        <v>0</v>
      </c>
      <c r="BA27" s="805">
        <f t="shared" si="19"/>
        <v>0</v>
      </c>
      <c r="BB27" s="805">
        <f t="shared" si="20"/>
        <v>0</v>
      </c>
      <c r="BC27" s="805">
        <f t="shared" si="21"/>
        <v>0</v>
      </c>
      <c r="BD27" s="805">
        <f t="shared" si="22"/>
        <v>0</v>
      </c>
    </row>
    <row r="28" spans="1:56" s="100" customFormat="1" ht="10.5" customHeight="1">
      <c r="A28" s="210" t="s">
        <v>17</v>
      </c>
      <c r="B28" s="481" t="s">
        <v>17</v>
      </c>
      <c r="C28" s="351">
        <v>0</v>
      </c>
      <c r="D28" s="371">
        <v>0</v>
      </c>
      <c r="E28" s="371">
        <v>0</v>
      </c>
      <c r="F28" s="371">
        <v>0</v>
      </c>
      <c r="G28" s="371">
        <v>0</v>
      </c>
      <c r="H28" s="544"/>
      <c r="I28" s="544"/>
      <c r="J28" s="544"/>
      <c r="K28" s="321"/>
      <c r="L28" s="322"/>
      <c r="M28" s="471"/>
      <c r="N28" s="472"/>
      <c r="O28" s="797"/>
      <c r="P28" s="579"/>
      <c r="Q28" s="379"/>
      <c r="R28" s="472"/>
      <c r="T28" s="822" t="e">
        <f t="shared" si="25"/>
        <v>#DIV/0!</v>
      </c>
      <c r="U28" s="822" t="e">
        <f t="shared" si="24"/>
        <v>#DIV/0!</v>
      </c>
      <c r="V28" s="822" t="e">
        <f t="shared" si="26"/>
        <v>#DIV/0!</v>
      </c>
      <c r="W28" s="822">
        <f t="shared" si="27"/>
        <v>0</v>
      </c>
      <c r="X28" s="919">
        <f t="shared" si="28"/>
        <v>0</v>
      </c>
      <c r="Y28" s="351">
        <v>0</v>
      </c>
      <c r="Z28" s="352">
        <v>0</v>
      </c>
      <c r="AA28" s="352">
        <v>0</v>
      </c>
      <c r="AB28" s="352">
        <v>0</v>
      </c>
      <c r="AC28" s="352">
        <v>0</v>
      </c>
      <c r="AD28" s="352"/>
      <c r="AE28" s="352"/>
      <c r="AF28" s="352"/>
      <c r="AG28" s="321"/>
      <c r="AH28" s="322"/>
      <c r="AI28" s="315"/>
      <c r="AJ28" s="317"/>
      <c r="AK28" s="351"/>
      <c r="AL28" s="352"/>
      <c r="AM28" s="315"/>
      <c r="AN28" s="317"/>
      <c r="AO28" s="805">
        <f t="shared" si="7"/>
        <v>0</v>
      </c>
      <c r="AP28" s="805">
        <f t="shared" si="8"/>
        <v>0</v>
      </c>
      <c r="AQ28" s="805">
        <f t="shared" si="9"/>
        <v>0</v>
      </c>
      <c r="AR28" s="805">
        <f t="shared" si="10"/>
        <v>0</v>
      </c>
      <c r="AS28" s="805">
        <f t="shared" si="11"/>
        <v>0</v>
      </c>
      <c r="AT28" s="805">
        <f t="shared" si="12"/>
        <v>0</v>
      </c>
      <c r="AU28" s="805">
        <f t="shared" si="13"/>
        <v>0</v>
      </c>
      <c r="AV28" s="805">
        <f t="shared" si="14"/>
        <v>0</v>
      </c>
      <c r="AW28" s="805">
        <f t="shared" si="15"/>
        <v>0</v>
      </c>
      <c r="AX28" s="805">
        <f t="shared" si="16"/>
        <v>0</v>
      </c>
      <c r="AY28" s="805">
        <f t="shared" si="17"/>
        <v>0</v>
      </c>
      <c r="AZ28" s="805">
        <f t="shared" si="18"/>
        <v>0</v>
      </c>
      <c r="BA28" s="805">
        <f t="shared" si="19"/>
        <v>0</v>
      </c>
      <c r="BB28" s="805">
        <f t="shared" si="20"/>
        <v>0</v>
      </c>
      <c r="BC28" s="805">
        <f t="shared" si="21"/>
        <v>0</v>
      </c>
      <c r="BD28" s="805">
        <f t="shared" si="22"/>
        <v>0</v>
      </c>
    </row>
    <row r="29" spans="1:56" s="100" customFormat="1" ht="10.5" customHeight="1">
      <c r="A29" s="210" t="s">
        <v>16</v>
      </c>
      <c r="B29" s="481" t="s">
        <v>16</v>
      </c>
      <c r="C29" s="351">
        <v>0</v>
      </c>
      <c r="D29" s="371">
        <v>0</v>
      </c>
      <c r="E29" s="371">
        <v>0</v>
      </c>
      <c r="F29" s="371">
        <v>0</v>
      </c>
      <c r="G29" s="371">
        <v>0</v>
      </c>
      <c r="H29" s="544"/>
      <c r="I29" s="544"/>
      <c r="J29" s="544"/>
      <c r="K29" s="321"/>
      <c r="L29" s="322"/>
      <c r="M29" s="471"/>
      <c r="N29" s="472"/>
      <c r="O29" s="797"/>
      <c r="P29" s="579"/>
      <c r="Q29" s="379"/>
      <c r="R29" s="472"/>
      <c r="T29" s="822" t="e">
        <f t="shared" si="25"/>
        <v>#DIV/0!</v>
      </c>
      <c r="U29" s="822" t="e">
        <f t="shared" si="24"/>
        <v>#DIV/0!</v>
      </c>
      <c r="V29" s="822" t="e">
        <f t="shared" si="26"/>
        <v>#DIV/0!</v>
      </c>
      <c r="W29" s="822">
        <f t="shared" si="27"/>
        <v>0</v>
      </c>
      <c r="X29" s="919">
        <f t="shared" si="28"/>
        <v>0</v>
      </c>
      <c r="Y29" s="351">
        <v>0</v>
      </c>
      <c r="Z29" s="352">
        <v>0</v>
      </c>
      <c r="AA29" s="352">
        <v>0</v>
      </c>
      <c r="AB29" s="352">
        <v>0</v>
      </c>
      <c r="AC29" s="352">
        <v>0</v>
      </c>
      <c r="AD29" s="352"/>
      <c r="AE29" s="352"/>
      <c r="AF29" s="352"/>
      <c r="AG29" s="321"/>
      <c r="AH29" s="322"/>
      <c r="AI29" s="315"/>
      <c r="AJ29" s="317"/>
      <c r="AK29" s="351"/>
      <c r="AL29" s="352"/>
      <c r="AM29" s="315"/>
      <c r="AN29" s="317"/>
      <c r="AO29" s="805">
        <f t="shared" si="7"/>
        <v>0</v>
      </c>
      <c r="AP29" s="805">
        <f t="shared" si="8"/>
        <v>0</v>
      </c>
      <c r="AQ29" s="805">
        <f t="shared" si="9"/>
        <v>0</v>
      </c>
      <c r="AR29" s="805">
        <f t="shared" si="10"/>
        <v>0</v>
      </c>
      <c r="AS29" s="805">
        <f t="shared" si="11"/>
        <v>0</v>
      </c>
      <c r="AT29" s="805">
        <f t="shared" si="12"/>
        <v>0</v>
      </c>
      <c r="AU29" s="805">
        <f t="shared" si="13"/>
        <v>0</v>
      </c>
      <c r="AV29" s="805">
        <f t="shared" si="14"/>
        <v>0</v>
      </c>
      <c r="AW29" s="805">
        <f t="shared" si="15"/>
        <v>0</v>
      </c>
      <c r="AX29" s="805">
        <f t="shared" si="16"/>
        <v>0</v>
      </c>
      <c r="AY29" s="805">
        <f t="shared" si="17"/>
        <v>0</v>
      </c>
      <c r="AZ29" s="805">
        <f t="shared" si="18"/>
        <v>0</v>
      </c>
      <c r="BA29" s="805">
        <f t="shared" si="19"/>
        <v>0</v>
      </c>
      <c r="BB29" s="805">
        <f t="shared" si="20"/>
        <v>0</v>
      </c>
      <c r="BC29" s="805">
        <f t="shared" si="21"/>
        <v>0</v>
      </c>
      <c r="BD29" s="805">
        <f t="shared" si="22"/>
        <v>0</v>
      </c>
    </row>
    <row r="30" spans="1:56" s="100" customFormat="1" ht="10.5" customHeight="1">
      <c r="A30" s="211" t="s">
        <v>15</v>
      </c>
      <c r="B30" s="498" t="s">
        <v>15</v>
      </c>
      <c r="C30" s="355">
        <v>0</v>
      </c>
      <c r="D30" s="373">
        <v>0</v>
      </c>
      <c r="E30" s="373">
        <v>0</v>
      </c>
      <c r="F30" s="373">
        <v>0</v>
      </c>
      <c r="G30" s="373">
        <v>0</v>
      </c>
      <c r="H30" s="549"/>
      <c r="I30" s="549"/>
      <c r="J30" s="549"/>
      <c r="K30" s="336"/>
      <c r="L30" s="739"/>
      <c r="M30" s="1070"/>
      <c r="N30" s="503"/>
      <c r="O30" s="528"/>
      <c r="P30" s="1078"/>
      <c r="Q30" s="434"/>
      <c r="R30" s="503"/>
      <c r="T30" s="822" t="e">
        <f t="shared" si="25"/>
        <v>#DIV/0!</v>
      </c>
      <c r="U30" s="822" t="e">
        <f t="shared" si="24"/>
        <v>#DIV/0!</v>
      </c>
      <c r="V30" s="822" t="e">
        <f t="shared" si="26"/>
        <v>#DIV/0!</v>
      </c>
      <c r="W30" s="822">
        <f t="shared" si="27"/>
        <v>0</v>
      </c>
      <c r="X30" s="919">
        <f t="shared" si="28"/>
        <v>0</v>
      </c>
      <c r="Y30" s="355">
        <v>0</v>
      </c>
      <c r="Z30" s="356">
        <v>0</v>
      </c>
      <c r="AA30" s="356">
        <v>0</v>
      </c>
      <c r="AB30" s="356">
        <v>0</v>
      </c>
      <c r="AC30" s="356">
        <v>0</v>
      </c>
      <c r="AD30" s="356"/>
      <c r="AE30" s="356"/>
      <c r="AF30" s="356"/>
      <c r="AG30" s="336"/>
      <c r="AH30" s="739"/>
      <c r="AI30" s="337"/>
      <c r="AJ30" s="357"/>
      <c r="AK30" s="355"/>
      <c r="AL30" s="356"/>
      <c r="AM30" s="337"/>
      <c r="AN30" s="349"/>
      <c r="AO30" s="805">
        <f t="shared" si="7"/>
        <v>0</v>
      </c>
      <c r="AP30" s="805">
        <f t="shared" si="8"/>
        <v>0</v>
      </c>
      <c r="AQ30" s="805">
        <f t="shared" si="9"/>
        <v>0</v>
      </c>
      <c r="AR30" s="805">
        <f t="shared" si="10"/>
        <v>0</v>
      </c>
      <c r="AS30" s="805">
        <f t="shared" si="11"/>
        <v>0</v>
      </c>
      <c r="AT30" s="805">
        <f t="shared" si="12"/>
        <v>0</v>
      </c>
      <c r="AU30" s="805">
        <f t="shared" si="13"/>
        <v>0</v>
      </c>
      <c r="AV30" s="805">
        <f t="shared" si="14"/>
        <v>0</v>
      </c>
      <c r="AW30" s="805">
        <f t="shared" si="15"/>
        <v>0</v>
      </c>
      <c r="AX30" s="805">
        <f t="shared" si="16"/>
        <v>0</v>
      </c>
      <c r="AY30" s="805">
        <f t="shared" si="17"/>
        <v>0</v>
      </c>
      <c r="AZ30" s="805">
        <f t="shared" si="18"/>
        <v>0</v>
      </c>
      <c r="BA30" s="805">
        <f t="shared" si="19"/>
        <v>0</v>
      </c>
      <c r="BB30" s="805">
        <f t="shared" si="20"/>
        <v>0</v>
      </c>
      <c r="BC30" s="805">
        <f t="shared" si="21"/>
        <v>0</v>
      </c>
      <c r="BD30" s="805">
        <f t="shared" si="22"/>
        <v>0</v>
      </c>
    </row>
    <row r="31" spans="1:56" s="207" customFormat="1" ht="12" customHeight="1">
      <c r="A31" s="213" t="str">
        <f>+"FXRetailTot"&amp;$A$1</f>
        <v>FXRetailTotGroup</v>
      </c>
      <c r="B31" s="1287" t="s">
        <v>153</v>
      </c>
      <c r="C31" s="1287"/>
      <c r="D31" s="1287"/>
      <c r="E31" s="1287"/>
      <c r="F31" s="1287"/>
      <c r="G31" s="1287"/>
      <c r="H31" s="1287"/>
      <c r="I31" s="1287"/>
      <c r="J31" s="1287"/>
      <c r="K31" s="1287"/>
      <c r="L31" s="1287"/>
      <c r="M31" s="1287"/>
      <c r="N31" s="1287"/>
      <c r="O31" s="1287"/>
      <c r="P31" s="414"/>
      <c r="Q31" s="414"/>
      <c r="R31" s="414"/>
      <c r="Y31" s="159"/>
    </row>
    <row r="32" spans="1:56" ht="12" customHeight="1">
      <c r="A32" s="203"/>
      <c r="B32" s="358"/>
      <c r="C32" s="293"/>
      <c r="D32" s="841"/>
      <c r="E32" s="293"/>
      <c r="F32" s="293"/>
      <c r="G32" s="293"/>
      <c r="H32" s="293"/>
      <c r="I32" s="293"/>
      <c r="J32" s="293"/>
      <c r="K32" s="293"/>
      <c r="L32" s="293"/>
      <c r="M32" s="217"/>
      <c r="N32" s="217"/>
      <c r="O32" s="217"/>
      <c r="P32" s="217"/>
      <c r="Q32" s="1"/>
      <c r="R32" s="1"/>
      <c r="S32" s="1"/>
      <c r="T32" s="1"/>
      <c r="U32" s="1"/>
      <c r="V32" s="1"/>
      <c r="W32" s="1"/>
      <c r="X32" s="151"/>
      <c r="Y32" s="151"/>
      <c r="Z32" s="151"/>
      <c r="AA32" s="151"/>
      <c r="AB32" s="151"/>
      <c r="AC32" s="151"/>
      <c r="AD32" s="151"/>
      <c r="AE32" s="151"/>
    </row>
    <row r="33" spans="1:16" ht="12" customHeight="1">
      <c r="A33" s="50"/>
    </row>
    <row r="34" spans="1:16">
      <c r="A34" s="178">
        <v>3</v>
      </c>
      <c r="B34" s="799" t="s">
        <v>98</v>
      </c>
      <c r="C34" s="800">
        <f>(C5+C6+C7+C8-C9)+(C9+C12-C13)+(C13+C14-C16)</f>
        <v>0</v>
      </c>
      <c r="D34" s="800">
        <f>(D5+D6+D7+D8-D9)+(D9+D12-D13)+(D13+D14-D16)</f>
        <v>0</v>
      </c>
      <c r="E34" s="800">
        <f t="shared" ref="E34:J34" si="29">(E5+E6+E7+E8-E9)+(E9+E12-E13)+(E13+E14-E16)</f>
        <v>0</v>
      </c>
      <c r="F34" s="800">
        <f t="shared" si="29"/>
        <v>0</v>
      </c>
      <c r="G34" s="800">
        <f t="shared" si="29"/>
        <v>0</v>
      </c>
      <c r="H34" s="800">
        <f t="shared" si="29"/>
        <v>0</v>
      </c>
      <c r="I34" s="800">
        <f t="shared" si="29"/>
        <v>0</v>
      </c>
      <c r="J34" s="800">
        <f t="shared" si="29"/>
        <v>0</v>
      </c>
      <c r="K34" s="799"/>
      <c r="L34" s="799"/>
      <c r="O34" s="800">
        <f>(O5+O6+O7+O8-O9)+(O9+O12-O13)+(O13+O14-O16)</f>
        <v>0</v>
      </c>
      <c r="P34" s="800">
        <f>(P5+P6+P7+P8-P9)+(P9+P12-P13)+(P13+P14-P16)</f>
        <v>0</v>
      </c>
    </row>
    <row r="35" spans="1:16">
      <c r="A35" s="905"/>
      <c r="B35" s="799" t="s">
        <v>99</v>
      </c>
      <c r="C35" s="800">
        <f>C24+C25+C26-C27+C28+C29-C30</f>
        <v>0</v>
      </c>
      <c r="D35" s="800">
        <f t="shared" ref="D35:J35" si="30">D24+D25+D26-D27+D28+D29-D30</f>
        <v>0</v>
      </c>
      <c r="E35" s="800">
        <f t="shared" si="30"/>
        <v>0</v>
      </c>
      <c r="F35" s="800">
        <f t="shared" si="30"/>
        <v>0</v>
      </c>
      <c r="G35" s="800">
        <f t="shared" si="30"/>
        <v>0</v>
      </c>
      <c r="H35" s="800">
        <f t="shared" si="30"/>
        <v>0</v>
      </c>
      <c r="I35" s="800">
        <f t="shared" si="30"/>
        <v>0</v>
      </c>
      <c r="J35" s="800">
        <f t="shared" si="30"/>
        <v>0</v>
      </c>
      <c r="K35" s="799"/>
      <c r="L35" s="799"/>
      <c r="M35" s="801"/>
      <c r="N35" s="801"/>
      <c r="O35" s="800">
        <f>O24+O25+O26-O27+O28+O29-O30</f>
        <v>0</v>
      </c>
      <c r="P35" s="800">
        <f>P24+P25+P26-P27+P28+P29-P30</f>
        <v>0</v>
      </c>
    </row>
    <row r="36" spans="1:16">
      <c r="B36" s="799"/>
      <c r="C36" s="800"/>
      <c r="D36" s="800"/>
      <c r="E36" s="800"/>
      <c r="F36" s="800"/>
      <c r="G36" s="800"/>
      <c r="H36" s="800"/>
      <c r="I36" s="800"/>
      <c r="J36" s="800"/>
      <c r="K36" s="799"/>
      <c r="L36" s="799"/>
      <c r="M36" s="801"/>
      <c r="N36" s="801"/>
      <c r="O36" s="800"/>
      <c r="P36" s="800"/>
    </row>
    <row r="37" spans="1:16">
      <c r="B37" s="799" t="s">
        <v>102</v>
      </c>
      <c r="C37" s="853">
        <f>C24+C25+C26-C27</f>
        <v>0</v>
      </c>
      <c r="D37" s="853">
        <f>D24+D25+D26-D27</f>
        <v>0</v>
      </c>
      <c r="E37" s="853">
        <f>E24+E25+E26-E27</f>
        <v>0</v>
      </c>
      <c r="F37" s="853">
        <f>F24+F25+F26-F27</f>
        <v>0</v>
      </c>
      <c r="G37" s="853">
        <f>G24+G25+G26-G27</f>
        <v>0</v>
      </c>
      <c r="H37" s="800"/>
      <c r="I37" s="800"/>
      <c r="J37" s="800"/>
      <c r="K37" s="799"/>
      <c r="L37" s="799"/>
      <c r="M37" s="801"/>
      <c r="N37" s="801"/>
      <c r="O37" s="800"/>
      <c r="P37" s="800"/>
    </row>
    <row r="38" spans="1:16">
      <c r="B38" s="799" t="s">
        <v>103</v>
      </c>
      <c r="C38" s="853">
        <f>C28+C29-C30</f>
        <v>0</v>
      </c>
      <c r="D38" s="853">
        <f t="shared" ref="D38:J38" si="31">D28+D29-D30</f>
        <v>0</v>
      </c>
      <c r="E38" s="853">
        <f>E28+E29-E30</f>
        <v>0</v>
      </c>
      <c r="F38" s="853">
        <f t="shared" si="31"/>
        <v>0</v>
      </c>
      <c r="G38" s="853">
        <f t="shared" si="31"/>
        <v>0</v>
      </c>
      <c r="H38" s="800">
        <f t="shared" si="31"/>
        <v>0</v>
      </c>
      <c r="I38" s="800">
        <f t="shared" si="31"/>
        <v>0</v>
      </c>
      <c r="J38" s="800">
        <f t="shared" si="31"/>
        <v>0</v>
      </c>
      <c r="K38" s="799"/>
      <c r="L38" s="799"/>
      <c r="M38" s="801"/>
      <c r="N38" s="801"/>
      <c r="O38" s="800"/>
      <c r="P38" s="800"/>
    </row>
    <row r="39" spans="1:16">
      <c r="C39" s="802"/>
      <c r="D39" s="802"/>
      <c r="E39" s="802"/>
      <c r="F39" s="802"/>
      <c r="G39" s="802"/>
      <c r="H39" s="802"/>
      <c r="I39" s="802"/>
      <c r="J39" s="802"/>
      <c r="K39" s="801"/>
      <c r="L39" s="801"/>
      <c r="M39" s="801"/>
      <c r="N39" s="801"/>
      <c r="O39" s="802"/>
      <c r="P39" s="802"/>
    </row>
    <row r="41" spans="1:16" ht="12" hidden="1" customHeight="1"/>
    <row r="42" spans="1:16" ht="12" hidden="1" customHeight="1"/>
    <row r="43" spans="1:16" ht="12" hidden="1" customHeight="1"/>
    <row r="44" spans="1:16" ht="12" hidden="1" customHeight="1"/>
    <row r="45" spans="1:16" ht="12" hidden="1" customHeight="1"/>
    <row r="46" spans="1:16" ht="12" hidden="1" customHeight="1"/>
    <row r="47" spans="1:16" ht="12" hidden="1" customHeight="1"/>
    <row r="48" spans="1:16" ht="12" hidden="1" customHeight="1"/>
    <row r="49" spans="1:43" ht="12" hidden="1" customHeight="1"/>
    <row r="50" spans="1:43" ht="12" hidden="1" customHeight="1"/>
    <row r="51" spans="1:43" ht="12" hidden="1" customHeight="1"/>
    <row r="52" spans="1:43" ht="12" hidden="1" customHeight="1"/>
    <row r="53" spans="1:43" ht="12" hidden="1" customHeight="1"/>
    <row r="54" spans="1:43" ht="12" hidden="1" customHeight="1"/>
    <row r="55" spans="1:43" s="13" customFormat="1" ht="12" hidden="1" customHeight="1">
      <c r="A55" s="270"/>
    </row>
    <row r="56" spans="1:43" s="221" customFormat="1" ht="18.75" customHeight="1">
      <c r="A56" s="219"/>
      <c r="B56" s="220" t="s">
        <v>75</v>
      </c>
      <c r="C56" s="271"/>
      <c r="D56" s="271"/>
      <c r="E56" s="271"/>
      <c r="F56" s="271"/>
      <c r="G56" s="271"/>
      <c r="H56" s="271"/>
      <c r="I56" s="271"/>
      <c r="J56" s="271"/>
      <c r="K56" s="271"/>
      <c r="L56" s="271"/>
      <c r="M56" s="272"/>
      <c r="N56" s="273"/>
      <c r="T56" s="220" t="s">
        <v>86</v>
      </c>
      <c r="U56" s="220"/>
      <c r="V56" s="220"/>
      <c r="W56" s="220"/>
      <c r="X56" s="220"/>
      <c r="Y56" s="220"/>
      <c r="AE56" s="220"/>
    </row>
    <row r="57" spans="1:43" s="221" customFormat="1" ht="24" customHeight="1">
      <c r="B57" s="173" t="s">
        <v>1</v>
      </c>
      <c r="C57" s="174" t="e">
        <f>D4</f>
        <v>#REF!</v>
      </c>
      <c r="D57" s="175" t="e">
        <f t="shared" ref="D57:I57" si="32">E4</f>
        <v>#REF!</v>
      </c>
      <c r="E57" s="175" t="e">
        <f t="shared" si="32"/>
        <v>#REF!</v>
      </c>
      <c r="F57" s="175" t="e">
        <f t="shared" si="32"/>
        <v>#REF!</v>
      </c>
      <c r="G57" s="175" t="e">
        <f t="shared" si="32"/>
        <v>#REF!</v>
      </c>
      <c r="H57" s="175" t="e">
        <f t="shared" si="32"/>
        <v>#REF!</v>
      </c>
      <c r="I57" s="175" t="e">
        <f t="shared" si="32"/>
        <v>#REF!</v>
      </c>
      <c r="J57" s="175"/>
      <c r="K57" s="177"/>
      <c r="L57" s="176"/>
      <c r="M57" s="219"/>
      <c r="N57" s="219" t="s">
        <v>111</v>
      </c>
      <c r="T57" s="173" t="s">
        <v>1</v>
      </c>
      <c r="U57" s="174"/>
      <c r="V57" s="835"/>
      <c r="W57" s="835"/>
      <c r="X57" s="175" t="e">
        <f t="shared" ref="X57:AD57" si="33">+C57</f>
        <v>#REF!</v>
      </c>
      <c r="Y57" s="175" t="e">
        <f t="shared" si="33"/>
        <v>#REF!</v>
      </c>
      <c r="Z57" s="175" t="e">
        <f t="shared" si="33"/>
        <v>#REF!</v>
      </c>
      <c r="AA57" s="175" t="e">
        <f t="shared" si="33"/>
        <v>#REF!</v>
      </c>
      <c r="AB57" s="175" t="e">
        <f t="shared" si="33"/>
        <v>#REF!</v>
      </c>
      <c r="AC57" s="175" t="e">
        <f t="shared" si="33"/>
        <v>#REF!</v>
      </c>
      <c r="AD57" s="175" t="e">
        <f t="shared" si="33"/>
        <v>#REF!</v>
      </c>
      <c r="AE57" s="174"/>
      <c r="AF57" s="175"/>
      <c r="AG57" s="175"/>
      <c r="AH57" s="175"/>
      <c r="AI57" s="175"/>
      <c r="AJ57" s="175"/>
      <c r="AK57" s="175"/>
      <c r="AL57" s="177"/>
      <c r="AM57" s="176"/>
      <c r="AN57" s="251"/>
      <c r="AO57" s="251"/>
      <c r="AP57" s="251"/>
      <c r="AQ57" s="251"/>
    </row>
    <row r="58" spans="1:43" s="221" customFormat="1">
      <c r="B58" s="70" t="s">
        <v>7</v>
      </c>
      <c r="C58" s="208">
        <v>2</v>
      </c>
      <c r="D58" s="68">
        <v>3</v>
      </c>
      <c r="E58" s="68">
        <v>3</v>
      </c>
      <c r="F58" s="68">
        <v>5</v>
      </c>
      <c r="G58" s="68">
        <v>7</v>
      </c>
      <c r="H58" s="61">
        <v>6</v>
      </c>
      <c r="I58" s="61">
        <v>11</v>
      </c>
      <c r="J58" s="61"/>
      <c r="K58" s="16"/>
      <c r="L58" s="146"/>
      <c r="T58" s="70" t="s">
        <v>7</v>
      </c>
      <c r="U58" s="150"/>
      <c r="V58" s="167"/>
      <c r="W58" s="167"/>
      <c r="X58" s="114">
        <f>+D5-C58</f>
        <v>0</v>
      </c>
      <c r="Y58" s="68">
        <f t="shared" ref="X58:AD83" si="34">+E5-D58</f>
        <v>-1</v>
      </c>
      <c r="Z58" s="68">
        <f t="shared" si="34"/>
        <v>1</v>
      </c>
      <c r="AA58" s="68">
        <f t="shared" si="34"/>
        <v>-1</v>
      </c>
      <c r="AB58" s="68">
        <f t="shared" si="34"/>
        <v>-7</v>
      </c>
      <c r="AC58" s="68">
        <f t="shared" si="34"/>
        <v>-6</v>
      </c>
      <c r="AD58" s="68">
        <f t="shared" si="34"/>
        <v>-11</v>
      </c>
      <c r="AE58" s="150"/>
      <c r="AF58" s="114"/>
      <c r="AG58" s="68"/>
      <c r="AH58" s="68"/>
      <c r="AI58" s="61"/>
      <c r="AJ58" s="61"/>
      <c r="AK58" s="61"/>
      <c r="AL58" s="16"/>
      <c r="AM58" s="146"/>
      <c r="AN58" s="236"/>
      <c r="AO58" s="236"/>
      <c r="AP58" s="236"/>
      <c r="AQ58" s="236">
        <f>+'PeB DK'!N4+'PeB FI'!N4+'PeB NO'!P5+'PeB SE'!P5+'Banking Baltics'!N4+'PeB Other'!N4-P5</f>
        <v>-4</v>
      </c>
    </row>
    <row r="59" spans="1:43" s="221" customFormat="1">
      <c r="B59" s="70" t="s">
        <v>2</v>
      </c>
      <c r="C59" s="70">
        <v>-14</v>
      </c>
      <c r="D59" s="71">
        <v>-15</v>
      </c>
      <c r="E59" s="71">
        <v>-6</v>
      </c>
      <c r="F59" s="61">
        <v>-16</v>
      </c>
      <c r="G59" s="61">
        <v>-9</v>
      </c>
      <c r="H59" s="71">
        <v>-12</v>
      </c>
      <c r="I59" s="71">
        <v>-21</v>
      </c>
      <c r="J59" s="71"/>
      <c r="K59" s="20"/>
      <c r="L59" s="17"/>
      <c r="T59" s="70" t="s">
        <v>2</v>
      </c>
      <c r="U59" s="18"/>
      <c r="V59" s="19"/>
      <c r="W59" s="19"/>
      <c r="X59" s="114">
        <f t="shared" si="34"/>
        <v>0</v>
      </c>
      <c r="Y59" s="71">
        <f t="shared" si="34"/>
        <v>1</v>
      </c>
      <c r="Z59" s="61">
        <f t="shared" si="34"/>
        <v>0</v>
      </c>
      <c r="AA59" s="61">
        <f t="shared" si="34"/>
        <v>0</v>
      </c>
      <c r="AB59" s="61">
        <f t="shared" si="34"/>
        <v>9</v>
      </c>
      <c r="AC59" s="61">
        <f t="shared" si="34"/>
        <v>12</v>
      </c>
      <c r="AD59" s="61">
        <f t="shared" si="34"/>
        <v>21</v>
      </c>
      <c r="AE59" s="14"/>
      <c r="AF59" s="59"/>
      <c r="AG59" s="61"/>
      <c r="AH59" s="61"/>
      <c r="AI59" s="61"/>
      <c r="AJ59" s="71"/>
      <c r="AK59" s="71"/>
      <c r="AL59" s="20"/>
      <c r="AM59" s="17"/>
      <c r="AN59" s="227"/>
      <c r="AO59" s="227"/>
      <c r="AP59" s="227"/>
      <c r="AQ59" s="227">
        <f>+'PeB DK'!N5+'PeB FI'!N5+'PeB NO'!P6+'PeB SE'!P6+'Banking Baltics'!N5+'PeB Other'!N5-P6</f>
        <v>16</v>
      </c>
    </row>
    <row r="60" spans="1:43" s="221" customFormat="1">
      <c r="B60" s="70" t="s">
        <v>0</v>
      </c>
      <c r="C60" s="70">
        <v>-3</v>
      </c>
      <c r="D60" s="71">
        <v>-3</v>
      </c>
      <c r="E60" s="71">
        <v>-4</v>
      </c>
      <c r="F60" s="61">
        <v>-4</v>
      </c>
      <c r="G60" s="61">
        <v>-5</v>
      </c>
      <c r="H60" s="71">
        <v>1</v>
      </c>
      <c r="I60" s="71">
        <v>0</v>
      </c>
      <c r="J60" s="71"/>
      <c r="K60" s="20"/>
      <c r="L60" s="17"/>
      <c r="T60" s="70" t="s">
        <v>0</v>
      </c>
      <c r="U60" s="18"/>
      <c r="V60" s="19"/>
      <c r="W60" s="19"/>
      <c r="X60" s="298">
        <f t="shared" si="34"/>
        <v>0</v>
      </c>
      <c r="Y60" s="71">
        <f t="shared" si="34"/>
        <v>0</v>
      </c>
      <c r="Z60" s="61">
        <f t="shared" si="34"/>
        <v>0</v>
      </c>
      <c r="AA60" s="61">
        <f t="shared" si="34"/>
        <v>0</v>
      </c>
      <c r="AB60" s="61">
        <f t="shared" si="34"/>
        <v>5</v>
      </c>
      <c r="AC60" s="61">
        <f t="shared" si="34"/>
        <v>-1</v>
      </c>
      <c r="AD60" s="61">
        <f t="shared" si="34"/>
        <v>0</v>
      </c>
      <c r="AE60" s="14"/>
      <c r="AF60" s="59"/>
      <c r="AG60" s="61"/>
      <c r="AH60" s="61"/>
      <c r="AI60" s="61"/>
      <c r="AJ60" s="71"/>
      <c r="AK60" s="71"/>
      <c r="AL60" s="20"/>
      <c r="AM60" s="17"/>
      <c r="AN60" s="227"/>
      <c r="AO60" s="227"/>
      <c r="AP60" s="227"/>
      <c r="AQ60" s="227">
        <f>+'PeB DK'!N6+'PeB FI'!N6+'PeB NO'!P7+'PeB SE'!P7+'Banking Baltics'!N6+'PeB Other'!N6-P7</f>
        <v>4</v>
      </c>
    </row>
    <row r="61" spans="1:43" s="221" customFormat="1">
      <c r="B61" s="70" t="s">
        <v>18</v>
      </c>
      <c r="C61" s="70">
        <v>7</v>
      </c>
      <c r="D61" s="71">
        <v>5</v>
      </c>
      <c r="E61" s="71">
        <v>7</v>
      </c>
      <c r="F61" s="61">
        <v>5</v>
      </c>
      <c r="G61" s="61">
        <v>6</v>
      </c>
      <c r="H61" s="71">
        <v>6</v>
      </c>
      <c r="I61" s="71">
        <v>6</v>
      </c>
      <c r="J61" s="71"/>
      <c r="K61" s="20"/>
      <c r="L61" s="17"/>
      <c r="T61" s="70" t="s">
        <v>18</v>
      </c>
      <c r="U61" s="18"/>
      <c r="V61" s="19"/>
      <c r="W61" s="19"/>
      <c r="X61" s="298">
        <f t="shared" si="34"/>
        <v>0</v>
      </c>
      <c r="Y61" s="71">
        <f t="shared" si="34"/>
        <v>0</v>
      </c>
      <c r="Z61" s="61">
        <f t="shared" si="34"/>
        <v>-1</v>
      </c>
      <c r="AA61" s="61">
        <f t="shared" si="34"/>
        <v>1</v>
      </c>
      <c r="AB61" s="61">
        <f t="shared" si="34"/>
        <v>-6</v>
      </c>
      <c r="AC61" s="61">
        <f t="shared" si="34"/>
        <v>-6</v>
      </c>
      <c r="AD61" s="61">
        <f t="shared" si="34"/>
        <v>-6</v>
      </c>
      <c r="AE61" s="14"/>
      <c r="AF61" s="59"/>
      <c r="AG61" s="61"/>
      <c r="AH61" s="61"/>
      <c r="AI61" s="61"/>
      <c r="AJ61" s="71"/>
      <c r="AK61" s="71"/>
      <c r="AL61" s="20"/>
      <c r="AM61" s="17"/>
      <c r="AN61" s="227"/>
      <c r="AO61" s="227"/>
      <c r="AP61" s="227"/>
      <c r="AQ61" s="227">
        <f>+'PeB DK'!N7+'PeB FI'!N7+'PeB NO'!P8+'PeB SE'!P8+'Banking Baltics'!N7+'PeB Other'!N7-P8</f>
        <v>-6</v>
      </c>
    </row>
    <row r="62" spans="1:43" s="221" customFormat="1">
      <c r="B62" s="81" t="s">
        <v>8</v>
      </c>
      <c r="C62" s="83">
        <v>-8</v>
      </c>
      <c r="D62" s="80">
        <v>-10</v>
      </c>
      <c r="E62" s="80">
        <v>0</v>
      </c>
      <c r="F62" s="80">
        <v>-10</v>
      </c>
      <c r="G62" s="80">
        <v>-1</v>
      </c>
      <c r="H62" s="80">
        <v>1</v>
      </c>
      <c r="I62" s="80">
        <v>-4</v>
      </c>
      <c r="J62" s="80"/>
      <c r="K62" s="27"/>
      <c r="L62" s="28"/>
      <c r="T62" s="81" t="s">
        <v>8</v>
      </c>
      <c r="U62" s="172"/>
      <c r="V62" s="26"/>
      <c r="W62" s="26"/>
      <c r="X62" s="80">
        <f t="shared" si="34"/>
        <v>0</v>
      </c>
      <c r="Y62" s="80">
        <f t="shared" si="34"/>
        <v>0</v>
      </c>
      <c r="Z62" s="80">
        <f t="shared" si="34"/>
        <v>0</v>
      </c>
      <c r="AA62" s="80">
        <f t="shared" si="34"/>
        <v>0</v>
      </c>
      <c r="AB62" s="80">
        <f t="shared" si="34"/>
        <v>1</v>
      </c>
      <c r="AC62" s="80">
        <f t="shared" si="34"/>
        <v>-1</v>
      </c>
      <c r="AD62" s="80">
        <f t="shared" si="34"/>
        <v>4</v>
      </c>
      <c r="AE62" s="172"/>
      <c r="AF62" s="80"/>
      <c r="AG62" s="80"/>
      <c r="AH62" s="80"/>
      <c r="AI62" s="80"/>
      <c r="AJ62" s="80"/>
      <c r="AK62" s="80"/>
      <c r="AL62" s="27"/>
      <c r="AM62" s="28"/>
      <c r="AN62" s="246"/>
      <c r="AO62" s="246"/>
      <c r="AP62" s="246"/>
      <c r="AQ62" s="246">
        <f>+'PeB DK'!N8+'PeB FI'!N8+'PeB NO'!P9+'PeB SE'!P9+'Banking Baltics'!N8+'PeB Other'!N8-P9</f>
        <v>10</v>
      </c>
    </row>
    <row r="63" spans="1:43" s="221" customFormat="1">
      <c r="B63" s="70" t="s">
        <v>3</v>
      </c>
      <c r="C63" s="18">
        <v>-96</v>
      </c>
      <c r="D63" s="298">
        <v>-55</v>
      </c>
      <c r="E63" s="71">
        <v>-57</v>
      </c>
      <c r="F63" s="61">
        <v>-54</v>
      </c>
      <c r="G63" s="61">
        <v>-49</v>
      </c>
      <c r="H63" s="71">
        <v>-53</v>
      </c>
      <c r="I63" s="71">
        <v>-53</v>
      </c>
      <c r="J63" s="71"/>
      <c r="K63" s="20"/>
      <c r="L63" s="17"/>
      <c r="T63" s="70" t="s">
        <v>3</v>
      </c>
      <c r="U63" s="18"/>
      <c r="V63" s="19"/>
      <c r="W63" s="19"/>
      <c r="X63" s="298">
        <f t="shared" si="34"/>
        <v>0</v>
      </c>
      <c r="Y63" s="71">
        <f t="shared" si="34"/>
        <v>0</v>
      </c>
      <c r="Z63" s="61">
        <f t="shared" si="34"/>
        <v>-1</v>
      </c>
      <c r="AA63" s="61">
        <f t="shared" si="34"/>
        <v>0</v>
      </c>
      <c r="AB63" s="61">
        <f t="shared" si="34"/>
        <v>49</v>
      </c>
      <c r="AC63" s="61">
        <f t="shared" si="34"/>
        <v>53</v>
      </c>
      <c r="AD63" s="61">
        <f t="shared" si="34"/>
        <v>53</v>
      </c>
      <c r="AE63" s="14"/>
      <c r="AF63" s="59"/>
      <c r="AG63" s="61"/>
      <c r="AH63" s="61"/>
      <c r="AI63" s="61"/>
      <c r="AJ63" s="71"/>
      <c r="AK63" s="71"/>
      <c r="AL63" s="20"/>
      <c r="AM63" s="17"/>
      <c r="AN63" s="227"/>
      <c r="AO63" s="227"/>
      <c r="AP63" s="227"/>
      <c r="AQ63" s="227">
        <f>+'PeB DK'!N9+'PeB FI'!N9+'PeB NO'!P10+'PeB SE'!P10+'Banking Baltics'!N9+'PeB Other'!N9-P10</f>
        <v>54</v>
      </c>
    </row>
    <row r="64" spans="1:43" s="221" customFormat="1">
      <c r="B64" s="70" t="s">
        <v>88</v>
      </c>
      <c r="C64" s="18">
        <v>26</v>
      </c>
      <c r="D64" s="298">
        <v>52</v>
      </c>
      <c r="E64" s="71">
        <v>52</v>
      </c>
      <c r="F64" s="61">
        <v>56</v>
      </c>
      <c r="G64" s="61">
        <v>32</v>
      </c>
      <c r="H64" s="71">
        <v>49</v>
      </c>
      <c r="I64" s="71">
        <v>32</v>
      </c>
      <c r="J64" s="71"/>
      <c r="K64" s="20"/>
      <c r="L64" s="17"/>
      <c r="T64" s="70" t="s">
        <v>88</v>
      </c>
      <c r="U64" s="18"/>
      <c r="V64" s="19"/>
      <c r="W64" s="19"/>
      <c r="X64" s="298">
        <f t="shared" si="34"/>
        <v>0</v>
      </c>
      <c r="Y64" s="71">
        <f t="shared" si="34"/>
        <v>0</v>
      </c>
      <c r="Z64" s="61">
        <f t="shared" si="34"/>
        <v>0</v>
      </c>
      <c r="AA64" s="61">
        <f t="shared" si="34"/>
        <v>-1</v>
      </c>
      <c r="AB64" s="61">
        <f t="shared" si="34"/>
        <v>-32</v>
      </c>
      <c r="AC64" s="61">
        <f t="shared" si="34"/>
        <v>-49</v>
      </c>
      <c r="AD64" s="61">
        <f t="shared" si="34"/>
        <v>-32</v>
      </c>
      <c r="AE64" s="14"/>
      <c r="AF64" s="59"/>
      <c r="AG64" s="61"/>
      <c r="AH64" s="61"/>
      <c r="AI64" s="61"/>
      <c r="AJ64" s="71"/>
      <c r="AK64" s="71"/>
      <c r="AL64" s="20"/>
      <c r="AM64" s="17"/>
      <c r="AN64" s="227"/>
      <c r="AO64" s="227"/>
      <c r="AP64" s="227"/>
      <c r="AQ64" s="227">
        <f>+'PeB DK'!N10+'PeB FI'!N10+'PeB NO'!P11+'PeB SE'!P11+'Banking Baltics'!N10+'PeB Other'!N10-P11</f>
        <v>-55</v>
      </c>
    </row>
    <row r="65" spans="2:43" s="221" customFormat="1">
      <c r="B65" s="81" t="s">
        <v>24</v>
      </c>
      <c r="C65" s="23">
        <v>-72</v>
      </c>
      <c r="D65" s="101">
        <v>-5</v>
      </c>
      <c r="E65" s="82">
        <v>-8</v>
      </c>
      <c r="F65" s="80">
        <v>-1</v>
      </c>
      <c r="G65" s="80">
        <v>-19</v>
      </c>
      <c r="H65" s="82">
        <v>-6</v>
      </c>
      <c r="I65" s="82">
        <v>-22</v>
      </c>
      <c r="J65" s="82"/>
      <c r="K65" s="27"/>
      <c r="L65" s="28"/>
      <c r="T65" s="81" t="s">
        <v>24</v>
      </c>
      <c r="U65" s="23"/>
      <c r="V65" s="24"/>
      <c r="W65" s="24"/>
      <c r="X65" s="101">
        <f t="shared" si="34"/>
        <v>0</v>
      </c>
      <c r="Y65" s="82">
        <f t="shared" si="34"/>
        <v>0</v>
      </c>
      <c r="Z65" s="80">
        <f t="shared" si="34"/>
        <v>1</v>
      </c>
      <c r="AA65" s="80">
        <f t="shared" si="34"/>
        <v>0</v>
      </c>
      <c r="AB65" s="80">
        <f t="shared" si="34"/>
        <v>19</v>
      </c>
      <c r="AC65" s="80">
        <f t="shared" si="34"/>
        <v>6</v>
      </c>
      <c r="AD65" s="80">
        <f t="shared" si="34"/>
        <v>22</v>
      </c>
      <c r="AE65" s="45"/>
      <c r="AF65" s="63"/>
      <c r="AG65" s="80"/>
      <c r="AH65" s="80"/>
      <c r="AI65" s="80"/>
      <c r="AJ65" s="82"/>
      <c r="AK65" s="82"/>
      <c r="AL65" s="27"/>
      <c r="AM65" s="28"/>
      <c r="AN65" s="246"/>
      <c r="AO65" s="246"/>
      <c r="AP65" s="246"/>
      <c r="AQ65" s="246">
        <f>+'PeB DK'!N11+'PeB FI'!N11+'PeB NO'!P12+'PeB SE'!P12+'Banking Baltics'!N11+'PeB Other'!N11-P12</f>
        <v>1</v>
      </c>
    </row>
    <row r="66" spans="2:43" s="221" customFormat="1">
      <c r="B66" s="81" t="s">
        <v>13</v>
      </c>
      <c r="C66" s="23">
        <v>-80</v>
      </c>
      <c r="D66" s="101">
        <v>-15</v>
      </c>
      <c r="E66" s="82">
        <v>-8</v>
      </c>
      <c r="F66" s="82">
        <v>-11</v>
      </c>
      <c r="G66" s="82">
        <v>-20</v>
      </c>
      <c r="H66" s="82">
        <v>-5</v>
      </c>
      <c r="I66" s="82">
        <v>-26</v>
      </c>
      <c r="J66" s="82"/>
      <c r="K66" s="27"/>
      <c r="L66" s="28"/>
      <c r="T66" s="81" t="s">
        <v>13</v>
      </c>
      <c r="U66" s="23"/>
      <c r="V66" s="24"/>
      <c r="W66" s="24"/>
      <c r="X66" s="101">
        <f t="shared" si="34"/>
        <v>0</v>
      </c>
      <c r="Y66" s="82">
        <f t="shared" si="34"/>
        <v>0</v>
      </c>
      <c r="Z66" s="82">
        <f t="shared" si="34"/>
        <v>1</v>
      </c>
      <c r="AA66" s="82">
        <f t="shared" si="34"/>
        <v>0</v>
      </c>
      <c r="AB66" s="82">
        <f t="shared" si="34"/>
        <v>20</v>
      </c>
      <c r="AC66" s="82">
        <f t="shared" si="34"/>
        <v>5</v>
      </c>
      <c r="AD66" s="82">
        <f t="shared" si="34"/>
        <v>26</v>
      </c>
      <c r="AE66" s="45"/>
      <c r="AF66" s="63"/>
      <c r="AG66" s="82"/>
      <c r="AH66" s="82"/>
      <c r="AI66" s="82"/>
      <c r="AJ66" s="82"/>
      <c r="AK66" s="82"/>
      <c r="AL66" s="27"/>
      <c r="AM66" s="28"/>
      <c r="AN66" s="266"/>
      <c r="AO66" s="266"/>
      <c r="AP66" s="246"/>
      <c r="AQ66" s="246">
        <f>+'PeB DK'!N12+'PeB FI'!N12+'PeB NO'!P13+'PeB SE'!P13+'Banking Baltics'!N12+'PeB Other'!N12-P13</f>
        <v>11</v>
      </c>
    </row>
    <row r="67" spans="2:43" s="221" customFormat="1">
      <c r="B67" s="70" t="s">
        <v>23</v>
      </c>
      <c r="C67" s="18">
        <v>-2</v>
      </c>
      <c r="D67" s="298">
        <v>-1</v>
      </c>
      <c r="E67" s="71">
        <v>0</v>
      </c>
      <c r="F67" s="68">
        <v>-3</v>
      </c>
      <c r="G67" s="68">
        <v>0</v>
      </c>
      <c r="H67" s="71">
        <v>-1</v>
      </c>
      <c r="I67" s="71">
        <v>-2</v>
      </c>
      <c r="J67" s="71"/>
      <c r="K67" s="20"/>
      <c r="L67" s="17"/>
      <c r="T67" s="70" t="s">
        <v>23</v>
      </c>
      <c r="U67" s="18"/>
      <c r="V67" s="19"/>
      <c r="W67" s="19"/>
      <c r="X67" s="298">
        <f t="shared" si="34"/>
        <v>0</v>
      </c>
      <c r="Y67" s="71">
        <f t="shared" si="34"/>
        <v>0</v>
      </c>
      <c r="Z67" s="68">
        <f t="shared" si="34"/>
        <v>-1</v>
      </c>
      <c r="AA67" s="68">
        <f t="shared" si="34"/>
        <v>0</v>
      </c>
      <c r="AB67" s="68">
        <f t="shared" si="34"/>
        <v>0</v>
      </c>
      <c r="AC67" s="68">
        <f t="shared" si="34"/>
        <v>1</v>
      </c>
      <c r="AD67" s="68">
        <f t="shared" si="34"/>
        <v>2</v>
      </c>
      <c r="AE67" s="14"/>
      <c r="AF67" s="59"/>
      <c r="AG67" s="68"/>
      <c r="AH67" s="68"/>
      <c r="AI67" s="68"/>
      <c r="AJ67" s="71"/>
      <c r="AK67" s="71"/>
      <c r="AL67" s="20"/>
      <c r="AM67" s="17"/>
      <c r="AN67" s="236"/>
      <c r="AO67" s="236"/>
      <c r="AP67" s="236"/>
      <c r="AQ67" s="236">
        <f>+'PeB DK'!N13+'PeB FI'!N13+'PeB NO'!P14+'PeB SE'!P14+'Banking Baltics'!N13+'PeB Other'!N13-P14</f>
        <v>3</v>
      </c>
    </row>
    <row r="68" spans="2:43" s="221" customFormat="1">
      <c r="B68" s="481" t="s">
        <v>126</v>
      </c>
      <c r="C68" s="18" t="e">
        <v>#N/A</v>
      </c>
      <c r="D68" s="298" t="e">
        <v>#N/A</v>
      </c>
      <c r="E68" s="71" t="e">
        <v>#N/A</v>
      </c>
      <c r="F68" s="68" t="e">
        <v>#N/A</v>
      </c>
      <c r="G68" s="68" t="e">
        <v>#N/A</v>
      </c>
      <c r="H68" s="71" t="e">
        <v>#N/A</v>
      </c>
      <c r="I68" s="71" t="e">
        <v>#N/A</v>
      </c>
      <c r="J68" s="71"/>
      <c r="K68" s="20"/>
      <c r="L68" s="17"/>
      <c r="T68" s="70" t="str">
        <f>B68</f>
        <v>Imp. of sec. fin. non-cur. ass.</v>
      </c>
      <c r="U68" s="18"/>
      <c r="V68" s="19"/>
      <c r="W68" s="19"/>
      <c r="X68" s="298"/>
      <c r="Y68" s="71"/>
      <c r="Z68" s="68"/>
      <c r="AA68" s="68"/>
      <c r="AB68" s="68"/>
      <c r="AC68" s="68"/>
      <c r="AD68" s="68"/>
      <c r="AE68" s="14"/>
      <c r="AF68" s="59"/>
      <c r="AG68" s="68"/>
      <c r="AH68" s="68"/>
      <c r="AI68" s="68"/>
      <c r="AJ68" s="71"/>
      <c r="AK68" s="71"/>
      <c r="AL68" s="20"/>
      <c r="AM68" s="17"/>
      <c r="AN68" s="236"/>
      <c r="AO68" s="236"/>
      <c r="AP68" s="236"/>
      <c r="AQ68" s="236" t="e">
        <f>+'PeB DK'!N15+'PeB FI'!N15+'PeB NO'!P16+'PeB SE'!P16+'Banking Baltics'!N15+'PeB Other'!N15-P15</f>
        <v>#N/A</v>
      </c>
    </row>
    <row r="69" spans="2:43" s="221" customFormat="1">
      <c r="B69" s="87" t="s">
        <v>4</v>
      </c>
      <c r="C69" s="31">
        <v>-82</v>
      </c>
      <c r="D69" s="102">
        <v>-16</v>
      </c>
      <c r="E69" s="88">
        <v>-8</v>
      </c>
      <c r="F69" s="86">
        <v>-14</v>
      </c>
      <c r="G69" s="86">
        <v>-20</v>
      </c>
      <c r="H69" s="88">
        <v>-6</v>
      </c>
      <c r="I69" s="88">
        <v>-28</v>
      </c>
      <c r="J69" s="88"/>
      <c r="K69" s="36"/>
      <c r="L69" s="37"/>
      <c r="T69" s="87" t="s">
        <v>4</v>
      </c>
      <c r="U69" s="31"/>
      <c r="V69" s="32"/>
      <c r="W69" s="32"/>
      <c r="X69" s="102">
        <f t="shared" si="34"/>
        <v>0</v>
      </c>
      <c r="Y69" s="88">
        <f t="shared" si="34"/>
        <v>0</v>
      </c>
      <c r="Z69" s="86">
        <f t="shared" si="34"/>
        <v>0</v>
      </c>
      <c r="AA69" s="86">
        <f t="shared" si="34"/>
        <v>0</v>
      </c>
      <c r="AB69" s="86">
        <f t="shared" si="34"/>
        <v>20</v>
      </c>
      <c r="AC69" s="86">
        <f t="shared" si="34"/>
        <v>6</v>
      </c>
      <c r="AD69" s="86">
        <f t="shared" si="34"/>
        <v>28</v>
      </c>
      <c r="AE69" s="47"/>
      <c r="AF69" s="65"/>
      <c r="AG69" s="86"/>
      <c r="AH69" s="86"/>
      <c r="AI69" s="86"/>
      <c r="AJ69" s="88"/>
      <c r="AK69" s="88"/>
      <c r="AL69" s="36"/>
      <c r="AM69" s="37"/>
      <c r="AN69" s="268"/>
      <c r="AO69" s="268"/>
      <c r="AP69" s="268"/>
      <c r="AQ69" s="268">
        <f>+'PeB DK'!N15+'PeB FI'!N15+'PeB NO'!P16+'PeB SE'!P16+'Banking Baltics'!N15+'PeB Other'!N15-P16</f>
        <v>14</v>
      </c>
    </row>
    <row r="70" spans="2:43" s="221" customFormat="1">
      <c r="B70" s="70" t="s">
        <v>9</v>
      </c>
      <c r="C70" s="90">
        <v>-900</v>
      </c>
      <c r="D70" s="61">
        <v>-50</v>
      </c>
      <c r="E70" s="61"/>
      <c r="F70" s="61">
        <v>0</v>
      </c>
      <c r="G70" s="61"/>
      <c r="H70" s="61">
        <v>700</v>
      </c>
      <c r="I70" s="61">
        <v>-575</v>
      </c>
      <c r="J70" s="61"/>
      <c r="K70" s="162"/>
      <c r="L70" s="161"/>
      <c r="T70" s="70" t="s">
        <v>9</v>
      </c>
      <c r="U70" s="90"/>
      <c r="V70" s="22"/>
      <c r="W70" s="22"/>
      <c r="X70" s="61">
        <f t="shared" si="34"/>
        <v>0</v>
      </c>
      <c r="Y70" s="61">
        <f t="shared" si="34"/>
        <v>0</v>
      </c>
      <c r="Z70" s="61">
        <f t="shared" si="34"/>
        <v>0</v>
      </c>
      <c r="AA70" s="61">
        <f t="shared" si="34"/>
        <v>-10</v>
      </c>
      <c r="AB70" s="61">
        <f t="shared" si="34"/>
        <v>0</v>
      </c>
      <c r="AC70" s="61">
        <f t="shared" si="34"/>
        <v>-700</v>
      </c>
      <c r="AD70" s="61">
        <f t="shared" si="34"/>
        <v>575</v>
      </c>
      <c r="AE70" s="90"/>
      <c r="AF70" s="61"/>
      <c r="AG70" s="61"/>
      <c r="AH70" s="61"/>
      <c r="AI70" s="61"/>
      <c r="AJ70" s="61"/>
      <c r="AK70" s="61"/>
      <c r="AL70" s="162"/>
      <c r="AM70" s="161"/>
      <c r="AN70" s="227"/>
      <c r="AO70" s="227"/>
      <c r="AP70" s="227"/>
      <c r="AQ70" s="227"/>
    </row>
    <row r="71" spans="2:43" s="221" customFormat="1">
      <c r="B71" s="70" t="s">
        <v>106</v>
      </c>
      <c r="C71" s="90">
        <v>254.00363484602576</v>
      </c>
      <c r="D71" s="61">
        <v>46.1861457870218</v>
      </c>
      <c r="E71" s="61">
        <v>14.657210220971169</v>
      </c>
      <c r="F71" s="61">
        <v>32.144707945670909</v>
      </c>
      <c r="G71" s="61">
        <v>55.838946309352878</v>
      </c>
      <c r="H71" s="61">
        <v>73.709667166114485</v>
      </c>
      <c r="I71" s="61">
        <v>-233.66544240426487</v>
      </c>
      <c r="J71" s="61"/>
      <c r="K71" s="162"/>
      <c r="L71" s="161"/>
      <c r="T71" s="70" t="s">
        <v>5</v>
      </c>
      <c r="U71" s="90"/>
      <c r="V71" s="22"/>
      <c r="W71" s="22"/>
      <c r="X71" s="61">
        <f t="shared" si="34"/>
        <v>5.4975719097041065</v>
      </c>
      <c r="Y71" s="61">
        <f t="shared" si="34"/>
        <v>0.31727662855918481</v>
      </c>
      <c r="Z71" s="61">
        <f t="shared" si="34"/>
        <v>5.8743168228933555</v>
      </c>
      <c r="AA71" s="61">
        <f t="shared" si="34"/>
        <v>3.9168652267518382</v>
      </c>
      <c r="AB71" s="61">
        <f t="shared" si="34"/>
        <v>-55.838946309352878</v>
      </c>
      <c r="AC71" s="61">
        <f t="shared" si="34"/>
        <v>-73.709667166114485</v>
      </c>
      <c r="AD71" s="61">
        <f t="shared" si="34"/>
        <v>233.66544240426487</v>
      </c>
      <c r="AE71" s="90"/>
      <c r="AF71" s="61"/>
      <c r="AG71" s="61"/>
      <c r="AH71" s="61"/>
      <c r="AI71" s="61"/>
      <c r="AJ71" s="61"/>
      <c r="AK71" s="61"/>
      <c r="AL71" s="162"/>
      <c r="AM71" s="161"/>
      <c r="AN71" s="227"/>
      <c r="AO71" s="227"/>
      <c r="AP71" s="227"/>
      <c r="AQ71" s="227"/>
    </row>
    <row r="72" spans="2:43" s="221" customFormat="1">
      <c r="B72" s="70" t="s">
        <v>5</v>
      </c>
      <c r="C72" s="90">
        <v>0</v>
      </c>
      <c r="D72" s="61">
        <v>0</v>
      </c>
      <c r="E72" s="61">
        <v>0</v>
      </c>
      <c r="F72" s="61">
        <v>0</v>
      </c>
      <c r="G72" s="61">
        <v>0</v>
      </c>
      <c r="H72" s="61">
        <v>0</v>
      </c>
      <c r="I72" s="61">
        <v>0</v>
      </c>
      <c r="J72" s="61"/>
      <c r="K72" s="162"/>
      <c r="L72" s="161"/>
      <c r="T72" s="70" t="s">
        <v>5</v>
      </c>
      <c r="U72" s="90"/>
      <c r="V72" s="22"/>
      <c r="W72" s="22"/>
      <c r="X72" s="61">
        <f t="shared" si="34"/>
        <v>0</v>
      </c>
      <c r="Y72" s="61">
        <f t="shared" si="34"/>
        <v>0</v>
      </c>
      <c r="Z72" s="61">
        <f t="shared" si="34"/>
        <v>0</v>
      </c>
      <c r="AA72" s="61">
        <f t="shared" si="34"/>
        <v>0</v>
      </c>
      <c r="AB72" s="61">
        <f t="shared" si="34"/>
        <v>0</v>
      </c>
      <c r="AC72" s="61">
        <f t="shared" si="34"/>
        <v>0</v>
      </c>
      <c r="AD72" s="61">
        <f t="shared" si="34"/>
        <v>0</v>
      </c>
      <c r="AE72" s="90"/>
      <c r="AF72" s="61"/>
      <c r="AG72" s="61"/>
      <c r="AH72" s="61"/>
      <c r="AI72" s="61"/>
      <c r="AJ72" s="61"/>
      <c r="AK72" s="61"/>
      <c r="AL72" s="162"/>
      <c r="AM72" s="161"/>
      <c r="AN72" s="227"/>
      <c r="AO72" s="227"/>
      <c r="AP72" s="227"/>
      <c r="AQ72" s="227"/>
    </row>
    <row r="73" spans="2:43" s="221" customFormat="1">
      <c r="B73" s="70" t="s">
        <v>28</v>
      </c>
      <c r="C73" s="38">
        <v>-94</v>
      </c>
      <c r="D73" s="68">
        <v>-103</v>
      </c>
      <c r="E73" s="68">
        <v>-114</v>
      </c>
      <c r="F73" s="68">
        <v>-130</v>
      </c>
      <c r="G73" s="68">
        <v>-119</v>
      </c>
      <c r="H73" s="68">
        <v>-99</v>
      </c>
      <c r="I73" s="68">
        <v>41</v>
      </c>
      <c r="J73" s="68"/>
      <c r="K73" s="187"/>
      <c r="L73" s="161"/>
      <c r="T73" s="70" t="s">
        <v>28</v>
      </c>
      <c r="U73" s="38"/>
      <c r="V73" s="30"/>
      <c r="W73" s="30"/>
      <c r="X73" s="68">
        <f t="shared" si="34"/>
        <v>0</v>
      </c>
      <c r="Y73" s="68">
        <f t="shared" si="34"/>
        <v>0</v>
      </c>
      <c r="Z73" s="68">
        <f t="shared" si="34"/>
        <v>1</v>
      </c>
      <c r="AA73" s="68">
        <f t="shared" si="34"/>
        <v>0</v>
      </c>
      <c r="AB73" s="68">
        <f t="shared" si="34"/>
        <v>119</v>
      </c>
      <c r="AC73" s="68">
        <f t="shared" si="34"/>
        <v>99</v>
      </c>
      <c r="AD73" s="68">
        <f t="shared" si="34"/>
        <v>-41</v>
      </c>
      <c r="AE73" s="38"/>
      <c r="AF73" s="68"/>
      <c r="AG73" s="68"/>
      <c r="AH73" s="68"/>
      <c r="AI73" s="68"/>
      <c r="AJ73" s="68"/>
      <c r="AK73" s="68"/>
      <c r="AL73" s="187"/>
      <c r="AM73" s="161"/>
      <c r="AN73" s="236"/>
      <c r="AO73" s="236"/>
      <c r="AP73" s="236"/>
      <c r="AQ73" s="236">
        <f>P20-'PeB DK'!N19-'PeB FI'!N19-'PeB NO'!P20-'PeB SE'!P20-'Banking Baltics'!N19-'PeB Other'!N16</f>
        <v>-130</v>
      </c>
    </row>
    <row r="74" spans="2:43" s="221" customFormat="1">
      <c r="B74" s="301" t="s">
        <v>90</v>
      </c>
      <c r="C74" s="38">
        <v>-767</v>
      </c>
      <c r="D74" s="68">
        <v>-782</v>
      </c>
      <c r="E74" s="68">
        <v>-920</v>
      </c>
      <c r="F74" s="68">
        <v>-961</v>
      </c>
      <c r="G74" s="68">
        <v>-961</v>
      </c>
      <c r="H74" s="68">
        <v>-871</v>
      </c>
      <c r="I74" s="68">
        <v>141</v>
      </c>
      <c r="J74" s="68"/>
      <c r="K74" s="187"/>
      <c r="L74" s="161"/>
      <c r="T74" s="301" t="s">
        <v>90</v>
      </c>
      <c r="U74" s="38"/>
      <c r="V74" s="30"/>
      <c r="W74" s="30"/>
      <c r="X74" s="68">
        <f t="shared" si="34"/>
        <v>0</v>
      </c>
      <c r="Y74" s="68">
        <f t="shared" si="34"/>
        <v>1</v>
      </c>
      <c r="Z74" s="68">
        <f t="shared" si="34"/>
        <v>-1</v>
      </c>
      <c r="AA74" s="68">
        <f t="shared" si="34"/>
        <v>0</v>
      </c>
      <c r="AB74" s="68">
        <f t="shared" si="34"/>
        <v>961</v>
      </c>
      <c r="AC74" s="68">
        <f t="shared" si="34"/>
        <v>871</v>
      </c>
      <c r="AD74" s="68">
        <f t="shared" si="34"/>
        <v>-141</v>
      </c>
      <c r="AE74" s="38"/>
      <c r="AF74" s="68"/>
      <c r="AG74" s="68"/>
      <c r="AH74" s="68"/>
      <c r="AI74" s="68"/>
      <c r="AJ74" s="68"/>
      <c r="AK74" s="68"/>
      <c r="AL74" s="187"/>
      <c r="AM74" s="161"/>
      <c r="AN74" s="236"/>
      <c r="AO74" s="236"/>
      <c r="AP74" s="236"/>
      <c r="AQ74" s="236">
        <f>P21-'PeB DK'!N20-'PeB FI'!N20-'PeB NO'!P21-'PeB SE'!P21-'Banking Baltics'!N20</f>
        <v>-961</v>
      </c>
    </row>
    <row r="75" spans="2:43" s="221" customFormat="1">
      <c r="B75" s="147" t="s">
        <v>14</v>
      </c>
      <c r="C75" s="39">
        <v>2682</v>
      </c>
      <c r="D75" s="69">
        <v>2908</v>
      </c>
      <c r="E75" s="69">
        <v>2895</v>
      </c>
      <c r="F75" s="69">
        <v>2871</v>
      </c>
      <c r="G75" s="69">
        <v>2892</v>
      </c>
      <c r="H75" s="69">
        <v>2899</v>
      </c>
      <c r="I75" s="69">
        <v>2886</v>
      </c>
      <c r="J75" s="69"/>
      <c r="K75" s="186"/>
      <c r="L75" s="182"/>
      <c r="T75" s="147" t="s">
        <v>14</v>
      </c>
      <c r="U75" s="39"/>
      <c r="V75" s="40"/>
      <c r="W75" s="40"/>
      <c r="X75" s="69">
        <f t="shared" si="34"/>
        <v>-1</v>
      </c>
      <c r="Y75" s="69">
        <f t="shared" si="34"/>
        <v>9</v>
      </c>
      <c r="Z75" s="69">
        <f t="shared" si="34"/>
        <v>-24</v>
      </c>
      <c r="AA75" s="69">
        <f t="shared" si="34"/>
        <v>-24</v>
      </c>
      <c r="AB75" s="69">
        <f t="shared" si="34"/>
        <v>-2892</v>
      </c>
      <c r="AC75" s="69">
        <f t="shared" si="34"/>
        <v>-2899</v>
      </c>
      <c r="AD75" s="69">
        <f t="shared" si="34"/>
        <v>-2886</v>
      </c>
      <c r="AE75" s="39"/>
      <c r="AF75" s="69"/>
      <c r="AG75" s="69"/>
      <c r="AH75" s="69"/>
      <c r="AI75" s="69"/>
      <c r="AJ75" s="69"/>
      <c r="AK75" s="69"/>
      <c r="AL75" s="186"/>
      <c r="AM75" s="182"/>
      <c r="AN75" s="237"/>
      <c r="AO75" s="237"/>
      <c r="AP75" s="237"/>
      <c r="AQ75" s="237">
        <f>P22-'PeB DK'!N21-'PeB FI'!N21-'PeB NO'!P22-'PeB SE'!P22-'Banking Baltics'!N21-'PeB Other'!N17</f>
        <v>2847</v>
      </c>
    </row>
    <row r="76" spans="2:43" s="221" customFormat="1">
      <c r="B76" s="81" t="s">
        <v>22</v>
      </c>
      <c r="C76" s="116"/>
      <c r="D76" s="71"/>
      <c r="E76" s="71"/>
      <c r="F76" s="71"/>
      <c r="G76" s="71"/>
      <c r="H76" s="71"/>
      <c r="I76" s="71"/>
      <c r="J76" s="71"/>
      <c r="K76" s="162"/>
      <c r="L76" s="161"/>
      <c r="T76" s="81" t="s">
        <v>22</v>
      </c>
      <c r="U76" s="116"/>
      <c r="V76" s="21"/>
      <c r="W76" s="21"/>
      <c r="X76" s="71">
        <f t="shared" si="34"/>
        <v>0</v>
      </c>
      <c r="Y76" s="71">
        <f t="shared" si="34"/>
        <v>0</v>
      </c>
      <c r="Z76" s="71">
        <f t="shared" si="34"/>
        <v>0</v>
      </c>
      <c r="AA76" s="71">
        <f t="shared" si="34"/>
        <v>0</v>
      </c>
      <c r="AB76" s="71">
        <f t="shared" si="34"/>
        <v>0</v>
      </c>
      <c r="AC76" s="71">
        <f t="shared" si="34"/>
        <v>0</v>
      </c>
      <c r="AD76" s="71">
        <f t="shared" si="34"/>
        <v>0</v>
      </c>
      <c r="AE76" s="116"/>
      <c r="AF76" s="71"/>
      <c r="AG76" s="71"/>
      <c r="AH76" s="71"/>
      <c r="AI76" s="71"/>
      <c r="AJ76" s="71"/>
      <c r="AK76" s="71"/>
      <c r="AL76" s="162"/>
      <c r="AM76" s="161"/>
      <c r="AN76" s="252"/>
      <c r="AO76" s="252"/>
      <c r="AP76" s="252"/>
      <c r="AQ76" s="252"/>
    </row>
    <row r="77" spans="2:43" s="221" customFormat="1">
      <c r="B77" s="70" t="s">
        <v>19</v>
      </c>
      <c r="C77" s="91">
        <v>0</v>
      </c>
      <c r="D77" s="74">
        <v>0.1</v>
      </c>
      <c r="E77" s="74">
        <v>0</v>
      </c>
      <c r="F77" s="74">
        <v>0.1</v>
      </c>
      <c r="G77" s="74">
        <v>0</v>
      </c>
      <c r="H77" s="74">
        <v>0</v>
      </c>
      <c r="I77" s="74">
        <v>0</v>
      </c>
      <c r="J77" s="74"/>
      <c r="K77" s="162"/>
      <c r="L77" s="161"/>
      <c r="T77" s="70" t="s">
        <v>19</v>
      </c>
      <c r="U77" s="91"/>
      <c r="V77" s="92"/>
      <c r="W77" s="92"/>
      <c r="X77" s="74">
        <f t="shared" si="34"/>
        <v>0</v>
      </c>
      <c r="Y77" s="74">
        <f t="shared" si="34"/>
        <v>-0.1</v>
      </c>
      <c r="Z77" s="74">
        <f t="shared" si="34"/>
        <v>0</v>
      </c>
      <c r="AA77" s="74">
        <f t="shared" si="34"/>
        <v>-0.1</v>
      </c>
      <c r="AB77" s="74">
        <f t="shared" si="34"/>
        <v>0</v>
      </c>
      <c r="AC77" s="74">
        <f t="shared" si="34"/>
        <v>0</v>
      </c>
      <c r="AD77" s="74">
        <f t="shared" si="34"/>
        <v>0</v>
      </c>
      <c r="AE77" s="276"/>
      <c r="AF77" s="277"/>
      <c r="AG77" s="277"/>
      <c r="AH77" s="277"/>
      <c r="AI77" s="277"/>
      <c r="AJ77" s="277"/>
      <c r="AK77" s="277"/>
      <c r="AL77" s="162"/>
      <c r="AM77" s="161"/>
      <c r="AN77" s="250"/>
      <c r="AO77" s="250"/>
      <c r="AP77" s="250"/>
      <c r="AQ77" s="250">
        <f>P24-'PeB DK'!N23-'PeB FI'!N23-'PeB NO'!P24-'PeB SE'!P24-'Banking Baltics'!N23</f>
        <v>0</v>
      </c>
    </row>
    <row r="78" spans="2:43" s="221" customFormat="1">
      <c r="B78" s="70" t="s">
        <v>20</v>
      </c>
      <c r="C78" s="91">
        <v>0</v>
      </c>
      <c r="D78" s="74">
        <v>0</v>
      </c>
      <c r="E78" s="74">
        <v>0</v>
      </c>
      <c r="F78" s="74">
        <v>0</v>
      </c>
      <c r="G78" s="74">
        <v>0</v>
      </c>
      <c r="H78" s="74">
        <v>0</v>
      </c>
      <c r="I78" s="74">
        <v>0</v>
      </c>
      <c r="J78" s="74"/>
      <c r="K78" s="162"/>
      <c r="L78" s="161"/>
      <c r="T78" s="70" t="s">
        <v>20</v>
      </c>
      <c r="U78" s="91"/>
      <c r="V78" s="92"/>
      <c r="W78" s="92"/>
      <c r="X78" s="74">
        <f t="shared" si="34"/>
        <v>0</v>
      </c>
      <c r="Y78" s="74">
        <f t="shared" si="34"/>
        <v>0</v>
      </c>
      <c r="Z78" s="74">
        <f t="shared" si="34"/>
        <v>0</v>
      </c>
      <c r="AA78" s="74">
        <f t="shared" si="34"/>
        <v>0</v>
      </c>
      <c r="AB78" s="74">
        <f t="shared" si="34"/>
        <v>0</v>
      </c>
      <c r="AC78" s="74">
        <f t="shared" si="34"/>
        <v>0</v>
      </c>
      <c r="AD78" s="74">
        <f t="shared" si="34"/>
        <v>0</v>
      </c>
      <c r="AE78" s="276"/>
      <c r="AF78" s="277"/>
      <c r="AG78" s="277"/>
      <c r="AH78" s="277"/>
      <c r="AI78" s="277"/>
      <c r="AJ78" s="277"/>
      <c r="AK78" s="277"/>
      <c r="AL78" s="162"/>
      <c r="AM78" s="161"/>
      <c r="AN78" s="250"/>
      <c r="AO78" s="250"/>
      <c r="AP78" s="250"/>
      <c r="AQ78" s="250">
        <f>P25-'PeB DK'!N24-'PeB FI'!N24-'PeB NO'!P25-'PeB SE'!P25-'Banking Baltics'!N24</f>
        <v>0</v>
      </c>
    </row>
    <row r="79" spans="2:43" s="221" customFormat="1">
      <c r="B79" s="70" t="s">
        <v>21</v>
      </c>
      <c r="C79" s="91">
        <v>0</v>
      </c>
      <c r="D79" s="74">
        <v>0</v>
      </c>
      <c r="E79" s="74">
        <v>0</v>
      </c>
      <c r="F79" s="74">
        <v>-0.1</v>
      </c>
      <c r="G79" s="74">
        <v>-0.1</v>
      </c>
      <c r="H79" s="74">
        <v>0.1</v>
      </c>
      <c r="I79" s="74">
        <v>0</v>
      </c>
      <c r="J79" s="74"/>
      <c r="K79" s="162"/>
      <c r="L79" s="161"/>
      <c r="T79" s="70" t="s">
        <v>21</v>
      </c>
      <c r="U79" s="91"/>
      <c r="V79" s="92"/>
      <c r="W79" s="92"/>
      <c r="X79" s="74">
        <f t="shared" si="34"/>
        <v>0</v>
      </c>
      <c r="Y79" s="74">
        <f t="shared" si="34"/>
        <v>0</v>
      </c>
      <c r="Z79" s="74">
        <f t="shared" si="34"/>
        <v>0</v>
      </c>
      <c r="AA79" s="74">
        <f t="shared" si="34"/>
        <v>0.1</v>
      </c>
      <c r="AB79" s="74">
        <f t="shared" si="34"/>
        <v>0.1</v>
      </c>
      <c r="AC79" s="74">
        <f t="shared" si="34"/>
        <v>-0.1</v>
      </c>
      <c r="AD79" s="74">
        <f t="shared" si="34"/>
        <v>0</v>
      </c>
      <c r="AE79" s="276"/>
      <c r="AF79" s="277"/>
      <c r="AG79" s="277"/>
      <c r="AH79" s="277"/>
      <c r="AI79" s="277"/>
      <c r="AJ79" s="277"/>
      <c r="AK79" s="277"/>
      <c r="AL79" s="162"/>
      <c r="AM79" s="161"/>
      <c r="AN79" s="250"/>
      <c r="AO79" s="250"/>
      <c r="AP79" s="250"/>
      <c r="AQ79" s="250">
        <f>P26-'PeB DK'!N25-'PeB FI'!N25-'PeB NO'!P26-'PeB SE'!P26-'Banking Baltics'!N25</f>
        <v>0</v>
      </c>
    </row>
    <row r="80" spans="2:43" s="221" customFormat="1">
      <c r="B80" s="81" t="s">
        <v>25</v>
      </c>
      <c r="C80" s="117">
        <v>0</v>
      </c>
      <c r="D80" s="75">
        <v>0.1</v>
      </c>
      <c r="E80" s="75">
        <v>0</v>
      </c>
      <c r="F80" s="75">
        <v>0</v>
      </c>
      <c r="G80" s="75">
        <v>-0.1</v>
      </c>
      <c r="H80" s="75">
        <v>0.1</v>
      </c>
      <c r="I80" s="75">
        <v>0</v>
      </c>
      <c r="J80" s="75"/>
      <c r="K80" s="184"/>
      <c r="L80" s="181"/>
      <c r="T80" s="81" t="s">
        <v>25</v>
      </c>
      <c r="U80" s="117"/>
      <c r="V80" s="141"/>
      <c r="W80" s="141"/>
      <c r="X80" s="75">
        <f t="shared" si="34"/>
        <v>0</v>
      </c>
      <c r="Y80" s="75">
        <f t="shared" si="34"/>
        <v>-0.1</v>
      </c>
      <c r="Z80" s="75">
        <f t="shared" si="34"/>
        <v>0</v>
      </c>
      <c r="AA80" s="75">
        <f t="shared" si="34"/>
        <v>0</v>
      </c>
      <c r="AB80" s="75">
        <f t="shared" si="34"/>
        <v>0.1</v>
      </c>
      <c r="AC80" s="75">
        <f t="shared" si="34"/>
        <v>-0.1</v>
      </c>
      <c r="AD80" s="75">
        <f t="shared" si="34"/>
        <v>0</v>
      </c>
      <c r="AE80" s="278"/>
      <c r="AF80" s="279"/>
      <c r="AG80" s="279"/>
      <c r="AH80" s="279"/>
      <c r="AI80" s="279"/>
      <c r="AJ80" s="279"/>
      <c r="AK80" s="279"/>
      <c r="AL80" s="184"/>
      <c r="AM80" s="181"/>
      <c r="AN80" s="255"/>
      <c r="AO80" s="255"/>
      <c r="AP80" s="255"/>
      <c r="AQ80" s="255">
        <f>P27-'PeB DK'!N26-'PeB FI'!N26-'PeB NO'!P27-'PeB SE'!P27-'Banking Baltics'!N26</f>
        <v>0</v>
      </c>
    </row>
    <row r="81" spans="2:43" s="221" customFormat="1">
      <c r="B81" s="70" t="s">
        <v>17</v>
      </c>
      <c r="C81" s="91">
        <v>0</v>
      </c>
      <c r="D81" s="74">
        <v>0</v>
      </c>
      <c r="E81" s="74">
        <v>-0.1</v>
      </c>
      <c r="F81" s="74">
        <v>-0.1</v>
      </c>
      <c r="G81" s="74">
        <v>0</v>
      </c>
      <c r="H81" s="74">
        <v>0</v>
      </c>
      <c r="I81" s="74">
        <v>0</v>
      </c>
      <c r="J81" s="74"/>
      <c r="K81" s="162"/>
      <c r="L81" s="161"/>
      <c r="T81" s="70" t="s">
        <v>17</v>
      </c>
      <c r="U81" s="91"/>
      <c r="V81" s="92"/>
      <c r="W81" s="92"/>
      <c r="X81" s="74">
        <f t="shared" si="34"/>
        <v>0</v>
      </c>
      <c r="Y81" s="74">
        <f t="shared" si="34"/>
        <v>0</v>
      </c>
      <c r="Z81" s="74">
        <f t="shared" si="34"/>
        <v>0.1</v>
      </c>
      <c r="AA81" s="74">
        <f t="shared" si="34"/>
        <v>0.1</v>
      </c>
      <c r="AB81" s="74">
        <f t="shared" si="34"/>
        <v>0</v>
      </c>
      <c r="AC81" s="74">
        <f t="shared" si="34"/>
        <v>0</v>
      </c>
      <c r="AD81" s="74">
        <f t="shared" si="34"/>
        <v>0</v>
      </c>
      <c r="AE81" s="276"/>
      <c r="AF81" s="277"/>
      <c r="AG81" s="277"/>
      <c r="AH81" s="277"/>
      <c r="AI81" s="277"/>
      <c r="AJ81" s="277"/>
      <c r="AK81" s="277"/>
      <c r="AL81" s="162"/>
      <c r="AM81" s="161"/>
      <c r="AN81" s="250"/>
      <c r="AO81" s="250"/>
      <c r="AP81" s="250"/>
      <c r="AQ81" s="250">
        <f>P28-'PeB DK'!N27-'PeB FI'!N27-'PeB NO'!P28-'PeB SE'!P28-'Banking Baltics'!N27</f>
        <v>0</v>
      </c>
    </row>
    <row r="82" spans="2:43" s="221" customFormat="1">
      <c r="B82" s="70" t="s">
        <v>16</v>
      </c>
      <c r="C82" s="91">
        <v>0</v>
      </c>
      <c r="D82" s="74">
        <v>0</v>
      </c>
      <c r="E82" s="74">
        <v>0</v>
      </c>
      <c r="F82" s="74">
        <v>0</v>
      </c>
      <c r="G82" s="74">
        <v>0</v>
      </c>
      <c r="H82" s="74">
        <v>0</v>
      </c>
      <c r="I82" s="74">
        <v>0</v>
      </c>
      <c r="J82" s="74"/>
      <c r="K82" s="162"/>
      <c r="L82" s="161"/>
      <c r="T82" s="70" t="s">
        <v>16</v>
      </c>
      <c r="U82" s="91"/>
      <c r="V82" s="92"/>
      <c r="W82" s="92"/>
      <c r="X82" s="74">
        <f t="shared" si="34"/>
        <v>0</v>
      </c>
      <c r="Y82" s="74">
        <f t="shared" si="34"/>
        <v>0</v>
      </c>
      <c r="Z82" s="74">
        <f t="shared" si="34"/>
        <v>0</v>
      </c>
      <c r="AA82" s="74">
        <f t="shared" si="34"/>
        <v>0</v>
      </c>
      <c r="AB82" s="74">
        <f t="shared" si="34"/>
        <v>0</v>
      </c>
      <c r="AC82" s="74">
        <f t="shared" si="34"/>
        <v>0</v>
      </c>
      <c r="AD82" s="74">
        <f t="shared" si="34"/>
        <v>0</v>
      </c>
      <c r="AE82" s="276"/>
      <c r="AF82" s="277"/>
      <c r="AG82" s="277"/>
      <c r="AH82" s="277"/>
      <c r="AI82" s="277"/>
      <c r="AJ82" s="277"/>
      <c r="AK82" s="277"/>
      <c r="AL82" s="162"/>
      <c r="AM82" s="161"/>
      <c r="AN82" s="250"/>
      <c r="AO82" s="250"/>
      <c r="AP82" s="250"/>
      <c r="AQ82" s="250">
        <f>P29-'PeB DK'!N28-'PeB FI'!N28-'PeB NO'!P29-'PeB SE'!P29-'Banking Baltics'!N28</f>
        <v>0</v>
      </c>
    </row>
    <row r="83" spans="2:43" s="221" customFormat="1">
      <c r="B83" s="87" t="s">
        <v>15</v>
      </c>
      <c r="C83" s="118">
        <v>0</v>
      </c>
      <c r="D83" s="76">
        <v>0</v>
      </c>
      <c r="E83" s="76">
        <v>-0.1</v>
      </c>
      <c r="F83" s="76">
        <v>-0.1</v>
      </c>
      <c r="G83" s="76">
        <v>0</v>
      </c>
      <c r="H83" s="76">
        <v>0</v>
      </c>
      <c r="I83" s="76">
        <v>0</v>
      </c>
      <c r="J83" s="76"/>
      <c r="K83" s="185"/>
      <c r="L83" s="183"/>
      <c r="T83" s="87" t="s">
        <v>15</v>
      </c>
      <c r="U83" s="118"/>
      <c r="V83" s="152"/>
      <c r="W83" s="152"/>
      <c r="X83" s="76">
        <f t="shared" si="34"/>
        <v>0</v>
      </c>
      <c r="Y83" s="76">
        <f t="shared" si="34"/>
        <v>0</v>
      </c>
      <c r="Z83" s="76">
        <f t="shared" si="34"/>
        <v>0.1</v>
      </c>
      <c r="AA83" s="76">
        <f t="shared" si="34"/>
        <v>0.1</v>
      </c>
      <c r="AB83" s="76">
        <f t="shared" si="34"/>
        <v>0</v>
      </c>
      <c r="AC83" s="76">
        <f t="shared" si="34"/>
        <v>0</v>
      </c>
      <c r="AD83" s="76">
        <f t="shared" si="34"/>
        <v>0</v>
      </c>
      <c r="AE83" s="280"/>
      <c r="AF83" s="281"/>
      <c r="AG83" s="281"/>
      <c r="AH83" s="281"/>
      <c r="AI83" s="281"/>
      <c r="AJ83" s="281"/>
      <c r="AK83" s="281"/>
      <c r="AL83" s="185"/>
      <c r="AM83" s="183"/>
      <c r="AN83" s="258"/>
      <c r="AO83" s="258"/>
      <c r="AP83" s="258"/>
      <c r="AQ83" s="258">
        <f>P30-'PeB DK'!N29-'PeB FI'!N29-'PeB NO'!P30-'PeB SE'!P30-'Banking Baltics'!N29</f>
        <v>0</v>
      </c>
    </row>
    <row r="84" spans="2:43" s="221" customFormat="1"/>
    <row r="85" spans="2:43" s="221" customFormat="1"/>
    <row r="86" spans="2:43" s="221" customFormat="1">
      <c r="L86" s="269"/>
    </row>
    <row r="87" spans="2:43" s="221" customFormat="1"/>
    <row r="88" spans="2:43" s="221" customFormat="1"/>
    <row r="89" spans="2:43" s="221" customFormat="1"/>
    <row r="90" spans="2:43" s="221" customFormat="1"/>
    <row r="91" spans="2:43" s="221" customFormat="1"/>
    <row r="92" spans="2:43" s="221" customFormat="1"/>
    <row r="93" spans="2:43" s="221" customFormat="1"/>
    <row r="94" spans="2:43" s="221" customFormat="1"/>
    <row r="95" spans="2:43" s="221" customFormat="1"/>
    <row r="96" spans="2:43" s="221" customFormat="1"/>
    <row r="97" s="221" customFormat="1"/>
    <row r="98" s="221" customFormat="1"/>
    <row r="99" s="221" customFormat="1"/>
    <row r="100" s="221" customFormat="1"/>
    <row r="101" s="221" customFormat="1"/>
    <row r="102" s="221" customFormat="1"/>
    <row r="103" s="221" customFormat="1"/>
    <row r="104" s="221" customFormat="1"/>
    <row r="105" s="221" customFormat="1"/>
    <row r="106" s="221" customFormat="1"/>
    <row r="107" s="221" customFormat="1"/>
    <row r="108" s="221" customFormat="1"/>
  </sheetData>
  <mergeCells count="6">
    <mergeCell ref="AL3:AL4"/>
    <mergeCell ref="B31:O31"/>
    <mergeCell ref="M3:N3"/>
    <mergeCell ref="O3:O4"/>
    <mergeCell ref="P3:P4"/>
    <mergeCell ref="AK3:AK4"/>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tabColor rgb="FF92D050"/>
    <pageSetUpPr fitToPage="1"/>
  </sheetPr>
  <dimension ref="A1:H27"/>
  <sheetViews>
    <sheetView zoomScale="90" zoomScaleNormal="90" zoomScaleSheetLayoutView="80" workbookViewId="0"/>
  </sheetViews>
  <sheetFormatPr defaultColWidth="9.33203125" defaultRowHeight="12"/>
  <cols>
    <col min="1" max="1" width="8.33203125" style="53" customWidth="1"/>
    <col min="2" max="2" width="45" style="53" customWidth="1"/>
    <col min="3" max="7" width="10" style="53" customWidth="1"/>
    <col min="8" max="16384" width="9.33203125" style="53"/>
  </cols>
  <sheetData>
    <row r="1" spans="1:8" ht="10.5" customHeight="1"/>
    <row r="2" spans="1:8" ht="10.5" customHeight="1">
      <c r="B2" s="1257" t="s">
        <v>178</v>
      </c>
      <c r="C2" s="399"/>
      <c r="D2" s="384"/>
      <c r="E2" s="384"/>
      <c r="F2" s="384"/>
      <c r="G2" s="384"/>
    </row>
    <row r="3" spans="1:8" ht="10.5" customHeight="1">
      <c r="B3" s="445"/>
      <c r="C3" s="443"/>
      <c r="D3" s="442"/>
      <c r="E3" s="442"/>
      <c r="F3" s="442"/>
      <c r="G3" s="444"/>
    </row>
    <row r="4" spans="1:8" ht="13.5" customHeight="1">
      <c r="A4" s="1343"/>
      <c r="B4" s="451" t="s">
        <v>1</v>
      </c>
      <c r="C4" s="1213" t="s">
        <v>215</v>
      </c>
      <c r="D4" s="1215" t="s">
        <v>210</v>
      </c>
      <c r="E4" s="1215" t="s">
        <v>214</v>
      </c>
      <c r="F4" s="1215" t="s">
        <v>201</v>
      </c>
      <c r="G4" s="1217" t="s">
        <v>198</v>
      </c>
    </row>
    <row r="5" spans="1:8" ht="10.5" customHeight="1">
      <c r="A5" s="143"/>
      <c r="B5" s="481" t="s">
        <v>7</v>
      </c>
      <c r="C5" s="530"/>
      <c r="D5" s="1258">
        <v>228</v>
      </c>
      <c r="E5" s="1259">
        <v>226</v>
      </c>
      <c r="F5" s="1259">
        <v>214</v>
      </c>
      <c r="G5" s="1260">
        <v>221</v>
      </c>
    </row>
    <row r="6" spans="1:8" ht="10.5" customHeight="1">
      <c r="A6" s="143"/>
      <c r="B6" s="481" t="s">
        <v>2</v>
      </c>
      <c r="C6" s="530"/>
      <c r="D6" s="1258">
        <v>116</v>
      </c>
      <c r="E6" s="1259">
        <v>118</v>
      </c>
      <c r="F6" s="1259">
        <v>101</v>
      </c>
      <c r="G6" s="1260">
        <v>124</v>
      </c>
    </row>
    <row r="7" spans="1:8" ht="10.5" customHeight="1">
      <c r="A7" s="143"/>
      <c r="B7" s="481" t="s">
        <v>0</v>
      </c>
      <c r="C7" s="530"/>
      <c r="D7" s="1258">
        <v>101</v>
      </c>
      <c r="E7" s="1259">
        <v>132</v>
      </c>
      <c r="F7" s="1259">
        <v>150</v>
      </c>
      <c r="G7" s="1260">
        <v>62</v>
      </c>
    </row>
    <row r="8" spans="1:8" ht="10.5" customHeight="1">
      <c r="A8" s="143"/>
      <c r="B8" s="481" t="s">
        <v>18</v>
      </c>
      <c r="C8" s="530"/>
      <c r="D8" s="564">
        <v>0</v>
      </c>
      <c r="E8" s="484">
        <v>0</v>
      </c>
      <c r="F8" s="484">
        <v>0</v>
      </c>
      <c r="G8" s="646">
        <v>0</v>
      </c>
    </row>
    <row r="9" spans="1:8" ht="10.5" customHeight="1">
      <c r="A9" s="1351"/>
      <c r="B9" s="491" t="s">
        <v>8</v>
      </c>
      <c r="C9" s="532"/>
      <c r="D9" s="1261">
        <v>445</v>
      </c>
      <c r="E9" s="566">
        <v>476</v>
      </c>
      <c r="F9" s="1264">
        <v>465</v>
      </c>
      <c r="G9" s="1263">
        <v>407</v>
      </c>
    </row>
    <row r="10" spans="1:8" ht="10.5" customHeight="1">
      <c r="A10" s="1351"/>
      <c r="B10" s="491" t="s">
        <v>24</v>
      </c>
      <c r="C10" s="532"/>
      <c r="D10" s="1261">
        <v>-193</v>
      </c>
      <c r="E10" s="1262">
        <v>-180</v>
      </c>
      <c r="F10" s="1262">
        <v>-192</v>
      </c>
      <c r="G10" s="1263">
        <v>-267</v>
      </c>
    </row>
    <row r="11" spans="1:8" ht="10.5" customHeight="1">
      <c r="A11" s="1351"/>
      <c r="B11" s="491" t="s">
        <v>13</v>
      </c>
      <c r="C11" s="532"/>
      <c r="D11" s="1261">
        <v>252</v>
      </c>
      <c r="E11" s="1262">
        <v>296</v>
      </c>
      <c r="F11" s="1262">
        <v>273</v>
      </c>
      <c r="G11" s="1263">
        <v>140</v>
      </c>
    </row>
    <row r="12" spans="1:8" ht="10.5" customHeight="1">
      <c r="A12" s="143"/>
      <c r="B12" s="481" t="s">
        <v>211</v>
      </c>
      <c r="C12" s="530"/>
      <c r="D12" s="1258">
        <v>1</v>
      </c>
      <c r="E12" s="536">
        <v>10</v>
      </c>
      <c r="F12" s="1259">
        <v>-228</v>
      </c>
      <c r="G12" s="589">
        <v>-52</v>
      </c>
    </row>
    <row r="13" spans="1:8" ht="10.5" customHeight="1">
      <c r="A13" s="1351"/>
      <c r="B13" s="498" t="s">
        <v>4</v>
      </c>
      <c r="C13" s="534"/>
      <c r="D13" s="1265">
        <v>253</v>
      </c>
      <c r="E13" s="1266">
        <v>306</v>
      </c>
      <c r="F13" s="1266">
        <v>45</v>
      </c>
      <c r="G13" s="1267">
        <v>88</v>
      </c>
    </row>
    <row r="14" spans="1:8" ht="10.5" customHeight="1">
      <c r="A14" s="143"/>
      <c r="B14" s="481" t="s">
        <v>203</v>
      </c>
      <c r="C14" s="507"/>
      <c r="D14" s="1259">
        <v>48</v>
      </c>
      <c r="E14" s="1259">
        <v>42</v>
      </c>
      <c r="F14" s="536">
        <v>44</v>
      </c>
      <c r="G14" s="1260">
        <v>52</v>
      </c>
      <c r="H14" s="13"/>
    </row>
    <row r="15" spans="1:8" ht="10.5" customHeight="1">
      <c r="A15" s="143"/>
      <c r="B15" s="481" t="s">
        <v>204</v>
      </c>
      <c r="C15" s="507"/>
      <c r="D15" s="536">
        <v>10.7</v>
      </c>
      <c r="E15" s="1259">
        <v>12.6</v>
      </c>
      <c r="F15" s="536">
        <v>1.4</v>
      </c>
      <c r="G15" s="589">
        <v>5.8</v>
      </c>
      <c r="H15" s="13"/>
    </row>
    <row r="16" spans="1:8" ht="10.5" customHeight="1">
      <c r="A16" s="143"/>
      <c r="B16" s="481" t="s">
        <v>28</v>
      </c>
      <c r="C16" s="474"/>
      <c r="D16" s="1268">
        <v>6093</v>
      </c>
      <c r="E16" s="1268">
        <v>6619</v>
      </c>
      <c r="F16" s="1268">
        <v>7020</v>
      </c>
      <c r="G16" s="1269">
        <v>7624</v>
      </c>
    </row>
    <row r="17" spans="1:7" ht="10.5" customHeight="1">
      <c r="A17" s="143"/>
      <c r="B17" s="479" t="s">
        <v>90</v>
      </c>
      <c r="C17" s="474"/>
      <c r="D17" s="537">
        <v>42280</v>
      </c>
      <c r="E17" s="537">
        <v>45027.273745310784</v>
      </c>
      <c r="F17" s="537">
        <v>47862.994162944633</v>
      </c>
      <c r="G17" s="591">
        <v>46897</v>
      </c>
    </row>
    <row r="18" spans="1:7" ht="10.5" customHeight="1">
      <c r="A18" s="143"/>
      <c r="B18" s="511" t="s">
        <v>14</v>
      </c>
      <c r="C18" s="512"/>
      <c r="D18" s="1270">
        <v>1467</v>
      </c>
      <c r="E18" s="1270">
        <v>1624</v>
      </c>
      <c r="F18" s="1270">
        <v>1649</v>
      </c>
      <c r="G18" s="1271">
        <v>1704</v>
      </c>
    </row>
    <row r="19" spans="1:7" ht="14.4" customHeight="1">
      <c r="A19" s="64"/>
      <c r="B19" s="1369" t="s">
        <v>220</v>
      </c>
      <c r="C19" s="574"/>
      <c r="D19" s="489"/>
      <c r="E19" s="489"/>
      <c r="F19" s="489"/>
      <c r="G19" s="508"/>
    </row>
    <row r="20" spans="1:7" ht="10.5" customHeight="1">
      <c r="A20" s="64"/>
      <c r="B20" s="491" t="s">
        <v>25</v>
      </c>
      <c r="C20" s="518"/>
      <c r="D20" s="1238">
        <v>46.1</v>
      </c>
      <c r="E20" s="1238">
        <v>46.9</v>
      </c>
      <c r="F20" s="1238">
        <v>48.9</v>
      </c>
      <c r="G20" s="1240">
        <v>50.4</v>
      </c>
    </row>
    <row r="21" spans="1:7" ht="10.5" customHeight="1">
      <c r="A21" s="64"/>
      <c r="B21" s="498" t="s">
        <v>15</v>
      </c>
      <c r="C21" s="520"/>
      <c r="D21" s="1272">
        <v>39.9</v>
      </c>
      <c r="E21" s="1272">
        <v>43.7</v>
      </c>
      <c r="F21" s="1272">
        <v>42.3</v>
      </c>
      <c r="G21" s="1273">
        <v>40.700000000000003</v>
      </c>
    </row>
    <row r="22" spans="1:7" ht="12" customHeight="1">
      <c r="A22" s="71"/>
      <c r="B22" s="1287" t="s">
        <v>153</v>
      </c>
      <c r="C22" s="1287"/>
      <c r="D22" s="1287"/>
      <c r="E22" s="1287"/>
      <c r="F22" s="1287"/>
      <c r="G22" s="1287"/>
    </row>
    <row r="23" spans="1:7" ht="12.75" customHeight="1">
      <c r="A23" s="6"/>
      <c r="B23" s="1286" t="s">
        <v>225</v>
      </c>
      <c r="C23" s="1286"/>
      <c r="D23" s="1286"/>
      <c r="E23" s="1286"/>
      <c r="F23" s="1286"/>
      <c r="G23" s="1286"/>
    </row>
    <row r="24" spans="1:7" ht="15.6" customHeight="1">
      <c r="B24" s="1370" t="s">
        <v>216</v>
      </c>
      <c r="C24" s="1370"/>
      <c r="D24" s="1370"/>
      <c r="E24" s="1370"/>
      <c r="F24" s="1370"/>
      <c r="G24" s="1370"/>
    </row>
    <row r="26" spans="1:7" s="166" customFormat="1" ht="13.8">
      <c r="B26" s="1368"/>
      <c r="C26" s="1189"/>
    </row>
    <row r="27" spans="1:7" s="166" customFormat="1" ht="13.2">
      <c r="B27" s="1189"/>
      <c r="C27" s="1189"/>
      <c r="D27" s="21"/>
    </row>
  </sheetData>
  <mergeCells count="3">
    <mergeCell ref="B22:G22"/>
    <mergeCell ref="B23:G23"/>
    <mergeCell ref="B24:G24"/>
  </mergeCells>
  <phoneticPr fontId="22"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2:N43"/>
  <sheetViews>
    <sheetView zoomScale="90" zoomScaleNormal="90" workbookViewId="0"/>
  </sheetViews>
  <sheetFormatPr defaultColWidth="9.33203125" defaultRowHeight="13.2"/>
  <cols>
    <col min="1" max="1" width="8.33203125" style="1119" customWidth="1"/>
    <col min="2" max="2" width="45" style="1119" customWidth="1"/>
    <col min="3" max="7" width="10" style="1119" customWidth="1"/>
    <col min="8" max="16384" width="9.33203125" style="1119"/>
  </cols>
  <sheetData>
    <row r="2" spans="1:14">
      <c r="B2" s="1111" t="s">
        <v>177</v>
      </c>
      <c r="C2" s="1112"/>
      <c r="D2" s="1112"/>
      <c r="E2" s="1112"/>
      <c r="F2" s="1112"/>
      <c r="G2" s="1112"/>
      <c r="H2" s="1189"/>
      <c r="I2" s="1189"/>
      <c r="J2" s="1189"/>
      <c r="K2" s="1189"/>
      <c r="L2" s="1189"/>
      <c r="M2" s="1189"/>
      <c r="N2" s="1189"/>
    </row>
    <row r="3" spans="1:14" ht="12.75" customHeight="1">
      <c r="B3" s="1084"/>
      <c r="C3" s="443"/>
      <c r="D3" s="761"/>
      <c r="E3" s="761"/>
      <c r="F3" s="761"/>
      <c r="G3" s="1085"/>
      <c r="H3" s="1112"/>
      <c r="I3" s="1112"/>
      <c r="J3" s="1112"/>
      <c r="K3" s="1112"/>
      <c r="L3" s="1112"/>
      <c r="M3" s="1189"/>
      <c r="N3" s="1189"/>
    </row>
    <row r="4" spans="1:14">
      <c r="B4" s="1101" t="s">
        <v>89</v>
      </c>
      <c r="C4" s="1204" t="s">
        <v>215</v>
      </c>
      <c r="D4" s="1211" t="s">
        <v>210</v>
      </c>
      <c r="E4" s="1211" t="s">
        <v>214</v>
      </c>
      <c r="F4" s="1211" t="s">
        <v>201</v>
      </c>
      <c r="G4" s="1205" t="s">
        <v>198</v>
      </c>
      <c r="H4" s="376"/>
      <c r="I4" s="376"/>
      <c r="J4" s="1296"/>
      <c r="K4" s="1296"/>
      <c r="L4" s="1113"/>
      <c r="M4" s="1189"/>
      <c r="N4" s="1189"/>
    </row>
    <row r="5" spans="1:14">
      <c r="B5" s="1092" t="s">
        <v>60</v>
      </c>
      <c r="C5" s="1093"/>
      <c r="D5" s="1094">
        <v>38</v>
      </c>
      <c r="E5" s="1094">
        <v>37</v>
      </c>
      <c r="F5" s="1094">
        <v>38</v>
      </c>
      <c r="G5" s="1095">
        <v>36</v>
      </c>
      <c r="H5" s="374"/>
      <c r="I5" s="374"/>
      <c r="J5" s="1296"/>
      <c r="K5" s="1296"/>
      <c r="L5" s="1211"/>
      <c r="M5" s="1189"/>
      <c r="N5" s="1189"/>
    </row>
    <row r="6" spans="1:14">
      <c r="B6" s="1092" t="s">
        <v>61</v>
      </c>
      <c r="C6" s="1096"/>
      <c r="D6" s="1097">
        <v>39</v>
      </c>
      <c r="E6" s="1097">
        <v>40</v>
      </c>
      <c r="F6" s="1097">
        <v>35</v>
      </c>
      <c r="G6" s="1098">
        <v>33</v>
      </c>
      <c r="H6" s="374"/>
      <c r="I6" s="374"/>
      <c r="J6" s="1211"/>
      <c r="K6" s="1211"/>
      <c r="L6" s="1211"/>
      <c r="M6" s="1189"/>
      <c r="N6" s="1189"/>
    </row>
    <row r="7" spans="1:14">
      <c r="B7" s="1092" t="s">
        <v>62</v>
      </c>
      <c r="C7" s="1096"/>
      <c r="D7" s="1097">
        <v>74</v>
      </c>
      <c r="E7" s="1097">
        <v>73</v>
      </c>
      <c r="F7" s="1097">
        <v>73</v>
      </c>
      <c r="G7" s="1098">
        <v>78</v>
      </c>
      <c r="H7" s="374"/>
      <c r="I7" s="374"/>
      <c r="J7" s="1211"/>
      <c r="K7" s="1211"/>
      <c r="L7" s="1211"/>
      <c r="M7" s="1189"/>
      <c r="N7" s="1189"/>
    </row>
    <row r="8" spans="1:14">
      <c r="B8" s="1092" t="s">
        <v>63</v>
      </c>
      <c r="C8" s="1096"/>
      <c r="D8" s="1097">
        <v>69</v>
      </c>
      <c r="E8" s="1097">
        <v>64</v>
      </c>
      <c r="F8" s="1097">
        <v>55</v>
      </c>
      <c r="G8" s="1098">
        <v>58</v>
      </c>
      <c r="H8" s="1124"/>
      <c r="I8" s="1124"/>
      <c r="J8" s="1097"/>
      <c r="K8" s="367"/>
      <c r="L8" s="713"/>
      <c r="M8" s="1189"/>
      <c r="N8" s="1189"/>
    </row>
    <row r="9" spans="1:14">
      <c r="B9" s="1115" t="s">
        <v>151</v>
      </c>
      <c r="C9" s="1116"/>
      <c r="D9" s="1234">
        <v>8</v>
      </c>
      <c r="E9" s="1234">
        <v>12</v>
      </c>
      <c r="F9" s="1234">
        <v>13</v>
      </c>
      <c r="G9" s="1249">
        <v>16</v>
      </c>
      <c r="H9" s="1189"/>
      <c r="I9" s="1189"/>
      <c r="J9" s="1189"/>
      <c r="K9" s="1189"/>
      <c r="L9" s="1189"/>
      <c r="M9" s="1189"/>
      <c r="N9" s="1189"/>
    </row>
    <row r="10" spans="1:14">
      <c r="A10" s="1189"/>
      <c r="B10" s="1100"/>
      <c r="C10" s="1097"/>
      <c r="D10" s="1097"/>
      <c r="E10" s="1097"/>
      <c r="F10" s="1097"/>
      <c r="G10" s="1097"/>
      <c r="H10" s="1189"/>
      <c r="I10" s="1189"/>
      <c r="J10" s="1189"/>
      <c r="K10" s="1189"/>
      <c r="L10" s="1189"/>
      <c r="M10" s="1189"/>
      <c r="N10" s="1189"/>
    </row>
    <row r="11" spans="1:14" ht="12.75" customHeight="1">
      <c r="B11" s="1354"/>
      <c r="C11" s="1355"/>
      <c r="D11" s="1366"/>
      <c r="E11" s="1366"/>
      <c r="F11" s="1366"/>
      <c r="G11" s="1367"/>
      <c r="H11" s="1125"/>
      <c r="I11" s="1125"/>
      <c r="J11" s="1114"/>
      <c r="K11" s="718"/>
      <c r="L11" s="717"/>
      <c r="M11" s="1189"/>
      <c r="N11" s="1189"/>
    </row>
    <row r="12" spans="1:14">
      <c r="B12" s="1356" t="s">
        <v>206</v>
      </c>
      <c r="C12" s="1357" t="str">
        <f>+C4</f>
        <v>Q121</v>
      </c>
      <c r="D12" s="1358" t="str">
        <f>+D4</f>
        <v>Q420</v>
      </c>
      <c r="E12" s="1358" t="str">
        <f>+E4</f>
        <v>Q320</v>
      </c>
      <c r="F12" s="1358" t="str">
        <f>+F4</f>
        <v>Q220</v>
      </c>
      <c r="G12" s="1359" t="str">
        <f>+G4</f>
        <v>Q120</v>
      </c>
      <c r="H12" s="1125"/>
      <c r="I12" s="1125"/>
      <c r="J12" s="1114"/>
      <c r="K12" s="718"/>
      <c r="L12" s="717"/>
      <c r="M12" s="1189"/>
      <c r="N12" s="1189"/>
    </row>
    <row r="13" spans="1:14">
      <c r="B13" s="1360" t="s">
        <v>60</v>
      </c>
      <c r="C13" s="1361"/>
      <c r="D13" s="1233">
        <v>31</v>
      </c>
      <c r="E13" s="1233">
        <v>30</v>
      </c>
      <c r="F13" s="1233">
        <v>25</v>
      </c>
      <c r="G13" s="1235">
        <v>30</v>
      </c>
      <c r="H13" s="1189"/>
      <c r="I13" s="1189"/>
      <c r="J13" s="1189"/>
      <c r="K13" s="1189"/>
      <c r="L13" s="1189"/>
      <c r="M13" s="1189"/>
      <c r="N13" s="1189"/>
    </row>
    <row r="14" spans="1:14">
      <c r="B14" s="1360" t="s">
        <v>61</v>
      </c>
      <c r="C14" s="1361"/>
      <c r="D14" s="1233">
        <v>27</v>
      </c>
      <c r="E14" s="1233">
        <v>34</v>
      </c>
      <c r="F14" s="1233">
        <v>22</v>
      </c>
      <c r="G14" s="1235">
        <v>33</v>
      </c>
      <c r="H14" s="1189"/>
      <c r="I14" s="1189"/>
      <c r="J14" s="1189"/>
      <c r="K14" s="1189"/>
      <c r="L14" s="1189"/>
      <c r="M14" s="1189"/>
      <c r="N14" s="1189"/>
    </row>
    <row r="15" spans="1:14">
      <c r="B15" s="1360" t="s">
        <v>62</v>
      </c>
      <c r="C15" s="1361"/>
      <c r="D15" s="1233">
        <v>27</v>
      </c>
      <c r="E15" s="1233">
        <v>29</v>
      </c>
      <c r="F15" s="1233">
        <v>25</v>
      </c>
      <c r="G15" s="1235">
        <v>30</v>
      </c>
      <c r="H15" s="1189"/>
      <c r="I15" s="1189"/>
      <c r="J15" s="1189"/>
      <c r="K15" s="1189"/>
      <c r="L15" s="1189"/>
      <c r="M15" s="1189"/>
      <c r="N15" s="1189"/>
    </row>
    <row r="16" spans="1:14">
      <c r="B16" s="1360" t="s">
        <v>63</v>
      </c>
      <c r="C16" s="1361"/>
      <c r="D16" s="1233">
        <v>47</v>
      </c>
      <c r="E16" s="1233">
        <v>37</v>
      </c>
      <c r="F16" s="1233">
        <v>31</v>
      </c>
      <c r="G16" s="1235">
        <v>48</v>
      </c>
      <c r="H16" s="1189"/>
      <c r="I16" s="1189"/>
      <c r="J16" s="1189"/>
      <c r="K16" s="1189"/>
      <c r="L16" s="1189"/>
      <c r="M16" s="1189"/>
      <c r="N16" s="1189"/>
    </row>
    <row r="17" spans="2:14">
      <c r="B17" s="1362" t="s">
        <v>151</v>
      </c>
      <c r="C17" s="1363"/>
      <c r="D17" s="1234">
        <v>-16</v>
      </c>
      <c r="E17" s="1234">
        <v>-12</v>
      </c>
      <c r="F17" s="1234">
        <v>-2</v>
      </c>
      <c r="G17" s="1249">
        <v>-17</v>
      </c>
    </row>
    <row r="18" spans="2:14">
      <c r="B18" s="1100"/>
      <c r="C18" s="1087"/>
      <c r="D18" s="1087"/>
      <c r="E18" s="1087"/>
      <c r="F18" s="1087"/>
      <c r="G18" s="1087"/>
      <c r="H18" s="1124"/>
      <c r="I18" s="1124"/>
      <c r="J18" s="1097"/>
      <c r="K18" s="367"/>
      <c r="L18" s="713"/>
      <c r="M18" s="1189"/>
      <c r="N18" s="1189"/>
    </row>
    <row r="19" spans="2:14">
      <c r="B19" s="1100"/>
      <c r="C19" s="1087"/>
      <c r="D19" s="1087"/>
      <c r="E19" s="1087"/>
      <c r="F19" s="1087"/>
      <c r="G19" s="1087"/>
      <c r="H19" s="1124"/>
      <c r="I19" s="1124"/>
      <c r="J19" s="1097"/>
      <c r="K19" s="367"/>
      <c r="L19" s="713"/>
      <c r="M19" s="1189"/>
      <c r="N19" s="1189"/>
    </row>
    <row r="20" spans="2:14" ht="12.75" customHeight="1">
      <c r="B20" s="1084"/>
      <c r="C20" s="443"/>
      <c r="D20" s="761"/>
      <c r="E20" s="761"/>
      <c r="F20" s="761"/>
      <c r="G20" s="1085"/>
      <c r="H20" s="1125"/>
      <c r="I20" s="1125"/>
      <c r="J20" s="1114"/>
      <c r="K20" s="718"/>
      <c r="L20" s="717"/>
      <c r="M20" s="1189"/>
      <c r="N20" s="1189"/>
    </row>
    <row r="21" spans="2:14">
      <c r="B21" s="1101" t="s">
        <v>212</v>
      </c>
      <c r="C21" s="1204" t="str">
        <f>+C4</f>
        <v>Q121</v>
      </c>
      <c r="D21" s="1211" t="str">
        <f>+D4</f>
        <v>Q420</v>
      </c>
      <c r="E21" s="1211" t="str">
        <f>+E4</f>
        <v>Q320</v>
      </c>
      <c r="F21" s="1211" t="str">
        <f>+F4</f>
        <v>Q220</v>
      </c>
      <c r="G21" s="1205" t="str">
        <f>+G4</f>
        <v>Q120</v>
      </c>
      <c r="H21" s="1125"/>
      <c r="I21" s="1125"/>
      <c r="J21" s="1114"/>
      <c r="K21" s="718"/>
      <c r="L21" s="717"/>
      <c r="M21" s="1189"/>
      <c r="N21" s="1189"/>
    </row>
    <row r="22" spans="2:14">
      <c r="B22" s="1092" t="s">
        <v>60</v>
      </c>
      <c r="C22" s="1093"/>
      <c r="D22" s="1094">
        <v>2</v>
      </c>
      <c r="E22" s="1094">
        <v>5</v>
      </c>
      <c r="F22" s="1094">
        <v>-30</v>
      </c>
      <c r="G22" s="1095">
        <v>4</v>
      </c>
      <c r="H22" s="1189"/>
      <c r="I22" s="1189"/>
      <c r="J22" s="1189"/>
      <c r="K22" s="1189"/>
      <c r="L22" s="1189"/>
      <c r="M22" s="1189"/>
      <c r="N22" s="1189"/>
    </row>
    <row r="23" spans="2:14">
      <c r="B23" s="1092" t="s">
        <v>61</v>
      </c>
      <c r="C23" s="1096"/>
      <c r="D23" s="1097">
        <v>1</v>
      </c>
      <c r="E23" s="1097">
        <v>5</v>
      </c>
      <c r="F23" s="1097">
        <v>-26</v>
      </c>
      <c r="G23" s="1098">
        <v>-4</v>
      </c>
      <c r="H23" s="1189"/>
      <c r="I23" s="1189"/>
      <c r="J23" s="1189"/>
      <c r="K23" s="1189"/>
      <c r="L23" s="1189"/>
      <c r="M23" s="1189"/>
      <c r="N23" s="1189"/>
    </row>
    <row r="24" spans="2:14">
      <c r="B24" s="1092" t="s">
        <v>62</v>
      </c>
      <c r="C24" s="1096"/>
      <c r="D24" s="1097">
        <v>-1</v>
      </c>
      <c r="E24" s="1097">
        <v>-35</v>
      </c>
      <c r="F24" s="1097">
        <v>-108</v>
      </c>
      <c r="G24" s="1098">
        <v>-58</v>
      </c>
      <c r="H24" s="1189"/>
      <c r="I24" s="1189"/>
      <c r="J24" s="1189"/>
      <c r="K24" s="1189"/>
      <c r="L24" s="1189"/>
      <c r="M24" s="1189"/>
      <c r="N24" s="1189"/>
    </row>
    <row r="25" spans="2:14">
      <c r="B25" s="1092" t="s">
        <v>63</v>
      </c>
      <c r="C25" s="1096"/>
      <c r="D25" s="1097">
        <v>-8</v>
      </c>
      <c r="E25" s="1097">
        <v>38</v>
      </c>
      <c r="F25" s="1097">
        <v>-65</v>
      </c>
      <c r="G25" s="1098">
        <v>2</v>
      </c>
      <c r="H25" s="1189"/>
      <c r="I25" s="1189"/>
      <c r="J25" s="1189"/>
      <c r="K25" s="1189"/>
      <c r="L25" s="1189"/>
      <c r="M25" s="1189"/>
      <c r="N25" s="1189"/>
    </row>
    <row r="26" spans="2:14">
      <c r="B26" s="1115" t="s">
        <v>151</v>
      </c>
      <c r="C26" s="1116"/>
      <c r="D26" s="1234">
        <v>7</v>
      </c>
      <c r="E26" s="1117">
        <v>-3</v>
      </c>
      <c r="F26" s="1234">
        <v>1</v>
      </c>
      <c r="G26" s="1118">
        <v>4</v>
      </c>
    </row>
    <row r="27" spans="2:14">
      <c r="B27" s="1100"/>
      <c r="C27" s="1087"/>
      <c r="D27" s="1087"/>
      <c r="E27" s="1087"/>
      <c r="F27" s="1087"/>
      <c r="G27" s="1087"/>
      <c r="H27" s="1124"/>
      <c r="I27" s="1124"/>
      <c r="J27" s="1097"/>
      <c r="K27" s="367"/>
      <c r="L27" s="713"/>
      <c r="M27" s="1189"/>
      <c r="N27" s="1189"/>
    </row>
    <row r="28" spans="2:14" ht="12.75" customHeight="1">
      <c r="B28" s="1354"/>
      <c r="C28" s="443"/>
      <c r="D28" s="761"/>
      <c r="E28" s="761"/>
      <c r="F28" s="761"/>
      <c r="G28" s="1085"/>
      <c r="H28" s="374"/>
      <c r="I28" s="374"/>
      <c r="J28" s="1296"/>
      <c r="K28" s="1296"/>
      <c r="L28" s="1211"/>
      <c r="M28" s="1189"/>
    </row>
    <row r="29" spans="2:14" ht="13.8">
      <c r="B29" s="1356" t="s">
        <v>217</v>
      </c>
      <c r="C29" s="1213" t="str">
        <f>+C21</f>
        <v>Q121</v>
      </c>
      <c r="D29" s="1215" t="str">
        <f>+D21</f>
        <v>Q420</v>
      </c>
      <c r="E29" s="1215" t="str">
        <f>+E21</f>
        <v>Q320</v>
      </c>
      <c r="F29" s="1215" t="str">
        <f>+F21</f>
        <v>Q220</v>
      </c>
      <c r="G29" s="1217" t="str">
        <f>+G21</f>
        <v>Q120</v>
      </c>
      <c r="H29" s="374"/>
      <c r="I29" s="374"/>
      <c r="J29" s="1296"/>
      <c r="K29" s="1296"/>
      <c r="L29" s="1211"/>
      <c r="M29" s="1189"/>
    </row>
    <row r="30" spans="2:14">
      <c r="B30" s="1092" t="s">
        <v>60</v>
      </c>
      <c r="C30" s="1086"/>
      <c r="D30" s="1087">
        <v>8.3000000000000007</v>
      </c>
      <c r="E30" s="1087">
        <v>8.6999999999999993</v>
      </c>
      <c r="F30" s="1087">
        <v>8.9</v>
      </c>
      <c r="G30" s="1088">
        <v>10</v>
      </c>
      <c r="H30" s="1124"/>
      <c r="I30" s="1124"/>
      <c r="J30" s="1087"/>
      <c r="K30" s="1102"/>
      <c r="L30" s="713"/>
      <c r="M30" s="1189"/>
    </row>
    <row r="31" spans="2:14">
      <c r="B31" s="1092" t="s">
        <v>61</v>
      </c>
      <c r="C31" s="1086"/>
      <c r="D31" s="1087">
        <v>8.6999999999999993</v>
      </c>
      <c r="E31" s="1087">
        <v>9.3000000000000007</v>
      </c>
      <c r="F31" s="1087">
        <v>9.5</v>
      </c>
      <c r="G31" s="1088">
        <v>8.9</v>
      </c>
      <c r="H31" s="1124"/>
      <c r="I31" s="1124"/>
      <c r="J31" s="1087"/>
      <c r="K31" s="1102"/>
      <c r="L31" s="713"/>
      <c r="M31" s="1189"/>
    </row>
    <row r="32" spans="2:14">
      <c r="B32" s="1092" t="s">
        <v>62</v>
      </c>
      <c r="C32" s="1086"/>
      <c r="D32" s="1087">
        <v>12.8</v>
      </c>
      <c r="E32" s="1087">
        <v>12.9</v>
      </c>
      <c r="F32" s="1087">
        <v>13.6</v>
      </c>
      <c r="G32" s="1088">
        <v>14.4</v>
      </c>
      <c r="H32" s="1124"/>
      <c r="I32" s="1124"/>
      <c r="J32" s="1087"/>
      <c r="K32" s="1102"/>
      <c r="L32" s="713"/>
      <c r="M32" s="1189"/>
    </row>
    <row r="33" spans="2:14">
      <c r="B33" s="1092" t="s">
        <v>63</v>
      </c>
      <c r="C33" s="509"/>
      <c r="D33" s="544">
        <v>14.3</v>
      </c>
      <c r="E33" s="544">
        <v>13.5</v>
      </c>
      <c r="F33" s="544">
        <v>14.2</v>
      </c>
      <c r="G33" s="593">
        <v>14</v>
      </c>
      <c r="H33" s="1124"/>
      <c r="I33" s="1124"/>
      <c r="J33" s="1087"/>
      <c r="K33" s="1102"/>
      <c r="L33" s="713"/>
      <c r="M33" s="1189"/>
    </row>
    <row r="34" spans="2:14">
      <c r="B34" s="1115" t="s">
        <v>151</v>
      </c>
      <c r="C34" s="1089"/>
      <c r="D34" s="1256">
        <v>2.0340820235011243</v>
      </c>
      <c r="E34" s="1256">
        <v>2.4934701754029067</v>
      </c>
      <c r="F34" s="1256">
        <v>2.7101136593977238</v>
      </c>
      <c r="G34" s="1253">
        <v>3.0683304795691129</v>
      </c>
      <c r="H34" s="1124"/>
      <c r="I34" s="1124"/>
      <c r="J34" s="1087"/>
      <c r="K34" s="1102"/>
      <c r="L34" s="713"/>
      <c r="M34" s="1189"/>
    </row>
    <row r="35" spans="2:14">
      <c r="B35" s="1100"/>
      <c r="C35" s="1087"/>
      <c r="D35" s="1087"/>
      <c r="E35" s="1087"/>
      <c r="F35" s="1087"/>
      <c r="G35" s="1087"/>
      <c r="H35" s="1124"/>
      <c r="I35" s="1124"/>
      <c r="J35" s="1097"/>
      <c r="K35" s="367"/>
      <c r="L35" s="713"/>
      <c r="M35" s="1189"/>
      <c r="N35" s="1189"/>
    </row>
    <row r="36" spans="2:14" ht="27.75" customHeight="1">
      <c r="B36" s="1365" t="s">
        <v>219</v>
      </c>
      <c r="C36" s="454" t="str">
        <f>+C29</f>
        <v>Q121</v>
      </c>
      <c r="D36" s="1207" t="str">
        <f>+D29</f>
        <v>Q420</v>
      </c>
      <c r="E36" s="1207" t="str">
        <f>+E29</f>
        <v>Q320</v>
      </c>
      <c r="F36" s="1207" t="str">
        <f>+F29</f>
        <v>Q220</v>
      </c>
      <c r="G36" s="842" t="str">
        <f>+G29</f>
        <v>Q120</v>
      </c>
    </row>
    <row r="37" spans="2:14">
      <c r="B37" s="1092" t="s">
        <v>60</v>
      </c>
      <c r="C37" s="1086"/>
      <c r="D37" s="1087">
        <v>7.2</v>
      </c>
      <c r="E37" s="1087">
        <v>10</v>
      </c>
      <c r="F37" s="1087">
        <v>10.1</v>
      </c>
      <c r="G37" s="1088">
        <v>7.5</v>
      </c>
    </row>
    <row r="38" spans="2:14">
      <c r="B38" s="1092" t="s">
        <v>61</v>
      </c>
      <c r="C38" s="1086"/>
      <c r="D38" s="1087">
        <v>12.3</v>
      </c>
      <c r="E38" s="1087">
        <v>11.9</v>
      </c>
      <c r="F38" s="1087">
        <v>11.6</v>
      </c>
      <c r="G38" s="1088">
        <v>11.6</v>
      </c>
    </row>
    <row r="39" spans="2:14">
      <c r="B39" s="1092" t="s">
        <v>62</v>
      </c>
      <c r="C39" s="1086"/>
      <c r="D39" s="1087">
        <v>8.1</v>
      </c>
      <c r="E39" s="1087">
        <v>8.4</v>
      </c>
      <c r="F39" s="1087">
        <v>8</v>
      </c>
      <c r="G39" s="1088">
        <v>9.1999999999999993</v>
      </c>
    </row>
    <row r="40" spans="2:14">
      <c r="B40" s="1092" t="s">
        <v>63</v>
      </c>
      <c r="C40" s="509"/>
      <c r="D40" s="544">
        <v>12.3</v>
      </c>
      <c r="E40" s="544">
        <v>13.3</v>
      </c>
      <c r="F40" s="544">
        <v>12</v>
      </c>
      <c r="G40" s="593">
        <v>11</v>
      </c>
    </row>
    <row r="41" spans="2:14">
      <c r="B41" s="1196" t="s">
        <v>151</v>
      </c>
      <c r="C41" s="1089"/>
      <c r="D41" s="1256">
        <v>1.1127993038508421E-2</v>
      </c>
      <c r="E41" s="1256">
        <v>0.11593193706269922</v>
      </c>
      <c r="F41" s="1256">
        <v>0.6159249450082882</v>
      </c>
      <c r="G41" s="1253">
        <v>1.4009917288927873</v>
      </c>
    </row>
    <row r="42" spans="2:14">
      <c r="B42" s="1287" t="s">
        <v>153</v>
      </c>
      <c r="C42" s="1287"/>
      <c r="D42" s="1287"/>
      <c r="E42" s="1287"/>
      <c r="F42" s="1287"/>
      <c r="G42" s="1287"/>
      <c r="H42" s="1124"/>
      <c r="I42" s="1124"/>
      <c r="J42" s="1097"/>
      <c r="K42" s="367"/>
      <c r="L42" s="713"/>
      <c r="M42" s="1189"/>
      <c r="N42" s="1189"/>
    </row>
    <row r="43" spans="2:14" ht="13.8">
      <c r="B43" s="1364" t="s">
        <v>218</v>
      </c>
      <c r="C43" s="1364"/>
      <c r="D43" s="1364"/>
      <c r="E43" s="1364"/>
      <c r="F43" s="1364"/>
      <c r="G43" s="1364"/>
    </row>
  </sheetData>
  <mergeCells count="6">
    <mergeCell ref="B42:G42"/>
    <mergeCell ref="B43:G43"/>
    <mergeCell ref="J28:J29"/>
    <mergeCell ref="K28:K29"/>
    <mergeCell ref="J4:J5"/>
    <mergeCell ref="K4:K5"/>
  </mergeCells>
  <pageMargins left="0.7" right="0.7" top="0.75" bottom="0.75" header="0.3" footer="0.3"/>
  <pageSetup paperSize="9" orientation="portrait" r:id="rId1"/>
  <headerFooter>
    <oddFooter>&amp;C&amp;1#&amp;"Calibri"&amp;10&amp;K000000Confidential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tabColor rgb="FF92D050"/>
    <pageSetUpPr fitToPage="1"/>
  </sheetPr>
  <dimension ref="A1:AY103"/>
  <sheetViews>
    <sheetView zoomScaleNormal="100" workbookViewId="0">
      <selection activeCell="D4" sqref="D4:O24"/>
    </sheetView>
  </sheetViews>
  <sheetFormatPr defaultColWidth="9.33203125" defaultRowHeight="12" outlineLevelRow="1" outlineLevelCol="1"/>
  <cols>
    <col min="1" max="1" width="23.33203125" style="52" customWidth="1"/>
    <col min="2" max="2" width="33.33203125" style="53" customWidth="1"/>
    <col min="3" max="7" width="7.77734375" style="13" customWidth="1"/>
    <col min="8" max="10" width="7.77734375" style="13" customWidth="1" outlineLevel="1"/>
    <col min="11" max="12" width="7.44140625" style="13" customWidth="1"/>
    <col min="13" max="15" width="8.44140625" style="13" customWidth="1" outlineLevel="1"/>
    <col min="16" max="17" width="9.33203125" style="53"/>
    <col min="18" max="20" width="11.6640625" style="53" customWidth="1"/>
    <col min="21" max="22" width="9.33203125" style="53"/>
    <col min="23" max="23" width="9.77734375" style="53" customWidth="1"/>
    <col min="24" max="24" width="9" style="53" customWidth="1"/>
    <col min="25" max="16384" width="9.33203125" style="53"/>
  </cols>
  <sheetData>
    <row r="1" spans="1:51" ht="10.5" customHeight="1">
      <c r="A1" s="178" t="s">
        <v>82</v>
      </c>
      <c r="B1" s="52">
        <v>2</v>
      </c>
      <c r="C1" s="52">
        <f t="shared" ref="C1:N1" si="0">+B1+1</f>
        <v>3</v>
      </c>
      <c r="D1" s="52">
        <f t="shared" si="0"/>
        <v>4</v>
      </c>
      <c r="E1" s="52">
        <f t="shared" si="0"/>
        <v>5</v>
      </c>
      <c r="F1" s="52">
        <f t="shared" si="0"/>
        <v>6</v>
      </c>
      <c r="G1" s="52">
        <f t="shared" si="0"/>
        <v>7</v>
      </c>
      <c r="H1" s="52">
        <f t="shared" si="0"/>
        <v>8</v>
      </c>
      <c r="I1" s="52">
        <f t="shared" si="0"/>
        <v>9</v>
      </c>
      <c r="J1" s="52">
        <f t="shared" si="0"/>
        <v>10</v>
      </c>
      <c r="K1" s="52">
        <f t="shared" si="0"/>
        <v>11</v>
      </c>
      <c r="L1" s="52">
        <f t="shared" si="0"/>
        <v>12</v>
      </c>
      <c r="M1" s="52">
        <f t="shared" si="0"/>
        <v>13</v>
      </c>
      <c r="N1" s="52">
        <f t="shared" si="0"/>
        <v>14</v>
      </c>
      <c r="O1" s="11">
        <v>17</v>
      </c>
      <c r="P1" s="52"/>
      <c r="Q1" s="52">
        <v>21</v>
      </c>
      <c r="R1" s="52">
        <v>22</v>
      </c>
      <c r="S1" s="52"/>
      <c r="T1" s="52"/>
      <c r="U1" s="52">
        <v>23</v>
      </c>
      <c r="V1" s="52">
        <v>24</v>
      </c>
      <c r="W1" s="52">
        <v>25</v>
      </c>
      <c r="X1" s="52">
        <v>26</v>
      </c>
      <c r="Y1" s="52">
        <v>27</v>
      </c>
      <c r="Z1" s="52">
        <v>28</v>
      </c>
      <c r="AA1" s="52">
        <v>28</v>
      </c>
      <c r="AB1" s="52">
        <v>29</v>
      </c>
      <c r="AC1" s="52">
        <v>30</v>
      </c>
      <c r="AD1" s="52">
        <v>31</v>
      </c>
      <c r="AE1" s="52">
        <v>32</v>
      </c>
      <c r="AF1" s="52">
        <v>33</v>
      </c>
      <c r="AG1" s="52">
        <v>34</v>
      </c>
      <c r="AH1" s="52">
        <v>35</v>
      </c>
      <c r="AI1" s="52">
        <v>36</v>
      </c>
      <c r="AJ1" s="52">
        <v>37</v>
      </c>
      <c r="AK1" s="52">
        <v>38</v>
      </c>
    </row>
    <row r="2" spans="1:51" ht="10.5" customHeight="1">
      <c r="A2" s="178"/>
      <c r="B2" s="381" t="s">
        <v>69</v>
      </c>
      <c r="C2" s="382"/>
      <c r="D2" s="383"/>
      <c r="E2" s="383"/>
      <c r="F2" s="383"/>
      <c r="G2" s="383"/>
      <c r="H2" s="383"/>
      <c r="I2" s="383"/>
      <c r="J2" s="383"/>
      <c r="K2" s="383"/>
      <c r="L2" s="383"/>
      <c r="M2" s="365"/>
      <c r="N2" s="365"/>
      <c r="O2" s="392"/>
      <c r="P2" s="365"/>
      <c r="V2" s="100" t="s">
        <v>95</v>
      </c>
    </row>
    <row r="3" spans="1:51" ht="34.5" customHeight="1">
      <c r="A3" s="179" t="str">
        <f>+"headingqy"&amp;$A$1</f>
        <v>headingqyGroup</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6" t="e">
        <f>+VLOOKUP($A3,#REF!,M$1+1,FALSE)</f>
        <v>#REF!</v>
      </c>
      <c r="N3" s="457" t="e">
        <f>+VLOOKUP($A3,#REF!,N$1+1,FALSE)</f>
        <v>#REF!</v>
      </c>
      <c r="O3" s="783" t="str">
        <f>'PeB FI'!O3</f>
        <v>Jan/Dec 19/18</v>
      </c>
      <c r="P3" s="365"/>
      <c r="Q3" s="2"/>
      <c r="V3" s="454" t="e">
        <f>C3</f>
        <v>#REF!</v>
      </c>
      <c r="W3" s="455" t="e">
        <f t="shared" ref="W3:AC3" si="1">D3</f>
        <v>#REF!</v>
      </c>
      <c r="X3" s="455" t="e">
        <f t="shared" si="1"/>
        <v>#REF!</v>
      </c>
      <c r="Y3" s="455" t="e">
        <f t="shared" si="1"/>
        <v>#REF!</v>
      </c>
      <c r="Z3" s="455" t="e">
        <f t="shared" si="1"/>
        <v>#REF!</v>
      </c>
      <c r="AA3" s="455" t="e">
        <f t="shared" si="1"/>
        <v>#REF!</v>
      </c>
      <c r="AB3" s="455" t="e">
        <f t="shared" si="1"/>
        <v>#REF!</v>
      </c>
      <c r="AC3" s="455" t="e">
        <f t="shared" si="1"/>
        <v>#REF!</v>
      </c>
      <c r="AD3" s="456" t="e">
        <f>K3</f>
        <v>#REF!</v>
      </c>
      <c r="AE3" s="457" t="e">
        <f>L3</f>
        <v>#REF!</v>
      </c>
      <c r="AF3" s="456" t="e">
        <f>M3</f>
        <v>#REF!</v>
      </c>
      <c r="AG3" s="457" t="e">
        <f>N3</f>
        <v>#REF!</v>
      </c>
      <c r="AH3" s="450" t="str">
        <f>O3</f>
        <v>Jan/Dec 19/18</v>
      </c>
    </row>
    <row r="4" spans="1:51" ht="10.5" customHeight="1">
      <c r="A4" s="56" t="s">
        <v>7</v>
      </c>
      <c r="B4" s="481" t="s">
        <v>7</v>
      </c>
      <c r="C4" s="530"/>
      <c r="D4" s="564"/>
      <c r="E4" s="484"/>
      <c r="F4" s="484"/>
      <c r="G4" s="484"/>
      <c r="H4" s="536"/>
      <c r="I4" s="536"/>
      <c r="J4" s="536"/>
      <c r="K4" s="711"/>
      <c r="L4" s="727"/>
      <c r="M4" s="530"/>
      <c r="N4" s="564"/>
      <c r="O4" s="767"/>
      <c r="P4" s="426"/>
      <c r="Q4" s="822" t="e">
        <f>((C4-D4)/D4)-K4</f>
        <v>#DIV/0!</v>
      </c>
      <c r="R4" s="822" t="e">
        <f>((C4-G4)/G4)-L4</f>
        <v>#DIV/0!</v>
      </c>
      <c r="S4" s="822" t="e">
        <f t="shared" ref="S4:S15" si="2">((M4-N4)/N4)-O4</f>
        <v>#DIV/0!</v>
      </c>
      <c r="T4" s="822">
        <f>C4+D4+E4+F4-M4</f>
        <v>0</v>
      </c>
      <c r="U4" s="822">
        <f>G4+H4+I4+J4-N4</f>
        <v>0</v>
      </c>
      <c r="V4" s="577"/>
      <c r="W4" s="939"/>
      <c r="X4" s="940"/>
      <c r="Y4" s="940"/>
      <c r="Z4" s="940"/>
      <c r="AA4" s="940"/>
      <c r="AB4" s="596"/>
      <c r="AC4" s="596"/>
      <c r="AD4" s="711"/>
      <c r="AE4" s="727"/>
      <c r="AF4" s="577"/>
      <c r="AG4" s="941"/>
      <c r="AH4" s="791"/>
      <c r="AK4" s="67">
        <f t="shared" ref="AK4:AK24" si="3">C4-V4</f>
        <v>0</v>
      </c>
      <c r="AL4" s="67">
        <f t="shared" ref="AL4:AL24" si="4">D4-W4</f>
        <v>0</v>
      </c>
      <c r="AM4" s="67">
        <f t="shared" ref="AM4:AM24" si="5">E4-X4</f>
        <v>0</v>
      </c>
      <c r="AN4" s="67">
        <f t="shared" ref="AN4:AN24" si="6">F4-Y4</f>
        <v>0</v>
      </c>
      <c r="AO4" s="67">
        <f t="shared" ref="AO4:AO24" si="7">G4-Z4</f>
        <v>0</v>
      </c>
      <c r="AP4" s="67">
        <f t="shared" ref="AP4:AW4" si="8">H4-AA4</f>
        <v>0</v>
      </c>
      <c r="AQ4" s="67">
        <f t="shared" si="8"/>
        <v>0</v>
      </c>
      <c r="AR4" s="67">
        <f t="shared" si="8"/>
        <v>0</v>
      </c>
      <c r="AS4" s="67">
        <f t="shared" si="8"/>
        <v>0</v>
      </c>
      <c r="AT4" s="67">
        <f t="shared" si="8"/>
        <v>0</v>
      </c>
      <c r="AU4" s="67">
        <f t="shared" si="8"/>
        <v>0</v>
      </c>
      <c r="AV4" s="67">
        <f t="shared" si="8"/>
        <v>0</v>
      </c>
      <c r="AW4" s="67">
        <f t="shared" si="8"/>
        <v>0</v>
      </c>
      <c r="AX4" s="67"/>
      <c r="AY4" s="67"/>
    </row>
    <row r="5" spans="1:51" ht="10.5" customHeight="1">
      <c r="A5" s="56" t="s">
        <v>2</v>
      </c>
      <c r="B5" s="481" t="s">
        <v>2</v>
      </c>
      <c r="C5" s="530"/>
      <c r="D5" s="564"/>
      <c r="E5" s="484"/>
      <c r="F5" s="484"/>
      <c r="G5" s="484"/>
      <c r="H5" s="536"/>
      <c r="I5" s="536"/>
      <c r="J5" s="536"/>
      <c r="K5" s="321"/>
      <c r="L5" s="322"/>
      <c r="M5" s="530"/>
      <c r="N5" s="564"/>
      <c r="O5" s="316"/>
      <c r="P5" s="426"/>
      <c r="Q5" s="822" t="e">
        <f t="shared" ref="Q5:Q24" si="9">((C5-D5)/D5)-K5</f>
        <v>#DIV/0!</v>
      </c>
      <c r="R5" s="822" t="e">
        <f t="shared" ref="R5:R24" si="10">((C5-G5)/G5)-L5</f>
        <v>#DIV/0!</v>
      </c>
      <c r="S5" s="822" t="e">
        <f t="shared" si="2"/>
        <v>#DIV/0!</v>
      </c>
      <c r="T5" s="822">
        <f t="shared" ref="T5:T15" si="11">C5+D5+E5+F5-M5</f>
        <v>0</v>
      </c>
      <c r="U5" s="822">
        <f t="shared" ref="U5:U15" si="12">G5+H5+I5+J5-N5</f>
        <v>0</v>
      </c>
      <c r="V5" s="530"/>
      <c r="W5" s="564"/>
      <c r="X5" s="484"/>
      <c r="Y5" s="484"/>
      <c r="Z5" s="484"/>
      <c r="AA5" s="484"/>
      <c r="AB5" s="536"/>
      <c r="AC5" s="536"/>
      <c r="AD5" s="321"/>
      <c r="AE5" s="322"/>
      <c r="AF5" s="530"/>
      <c r="AG5" s="529"/>
      <c r="AH5" s="316"/>
      <c r="AK5" s="67">
        <f t="shared" si="3"/>
        <v>0</v>
      </c>
      <c r="AL5" s="67">
        <f t="shared" si="4"/>
        <v>0</v>
      </c>
      <c r="AM5" s="67">
        <f t="shared" si="5"/>
        <v>0</v>
      </c>
      <c r="AN5" s="67">
        <f t="shared" si="6"/>
        <v>0</v>
      </c>
      <c r="AO5" s="67">
        <f t="shared" si="7"/>
        <v>0</v>
      </c>
      <c r="AP5" s="67">
        <f>H5-AA5</f>
        <v>0</v>
      </c>
      <c r="AQ5" s="67">
        <f t="shared" ref="AQ5:AW24" si="13">I5-AB5</f>
        <v>0</v>
      </c>
      <c r="AR5" s="67">
        <f t="shared" si="13"/>
        <v>0</v>
      </c>
      <c r="AS5" s="67">
        <f t="shared" si="13"/>
        <v>0</v>
      </c>
      <c r="AT5" s="67">
        <f t="shared" si="13"/>
        <v>0</v>
      </c>
      <c r="AU5" s="67">
        <f t="shared" si="13"/>
        <v>0</v>
      </c>
      <c r="AV5" s="67">
        <f t="shared" si="13"/>
        <v>0</v>
      </c>
      <c r="AW5" s="67">
        <f t="shared" si="13"/>
        <v>0</v>
      </c>
      <c r="AX5" s="67"/>
      <c r="AY5" s="67"/>
    </row>
    <row r="6" spans="1:51" ht="10.5" customHeight="1">
      <c r="A6" s="56" t="s">
        <v>0</v>
      </c>
      <c r="B6" s="481" t="s">
        <v>0</v>
      </c>
      <c r="C6" s="530"/>
      <c r="D6" s="564"/>
      <c r="E6" s="484"/>
      <c r="F6" s="484"/>
      <c r="G6" s="484"/>
      <c r="H6" s="536"/>
      <c r="I6" s="536"/>
      <c r="J6" s="536"/>
      <c r="K6" s="321"/>
      <c r="L6" s="322"/>
      <c r="M6" s="530"/>
      <c r="N6" s="564"/>
      <c r="O6" s="316"/>
      <c r="P6" s="426"/>
      <c r="Q6" s="822" t="e">
        <f t="shared" si="9"/>
        <v>#DIV/0!</v>
      </c>
      <c r="R6" s="822" t="e">
        <f t="shared" si="10"/>
        <v>#DIV/0!</v>
      </c>
      <c r="S6" s="822" t="e">
        <f t="shared" si="2"/>
        <v>#DIV/0!</v>
      </c>
      <c r="T6" s="822">
        <f t="shared" si="11"/>
        <v>0</v>
      </c>
      <c r="U6" s="822">
        <f t="shared" si="12"/>
        <v>0</v>
      </c>
      <c r="V6" s="530"/>
      <c r="W6" s="564"/>
      <c r="X6" s="484"/>
      <c r="Y6" s="484"/>
      <c r="Z6" s="484"/>
      <c r="AA6" s="484"/>
      <c r="AB6" s="536"/>
      <c r="AC6" s="536"/>
      <c r="AD6" s="321"/>
      <c r="AE6" s="322"/>
      <c r="AF6" s="530"/>
      <c r="AG6" s="529"/>
      <c r="AH6" s="316"/>
      <c r="AK6" s="67">
        <f t="shared" si="3"/>
        <v>0</v>
      </c>
      <c r="AL6" s="67">
        <f t="shared" si="4"/>
        <v>0</v>
      </c>
      <c r="AM6" s="67">
        <f t="shared" si="5"/>
        <v>0</v>
      </c>
      <c r="AN6" s="67">
        <f t="shared" si="6"/>
        <v>0</v>
      </c>
      <c r="AO6" s="67">
        <f t="shared" si="7"/>
        <v>0</v>
      </c>
      <c r="AP6" s="67">
        <f t="shared" ref="AP6:AP24" si="14">H6-AA6</f>
        <v>0</v>
      </c>
      <c r="AQ6" s="67">
        <f t="shared" si="13"/>
        <v>0</v>
      </c>
      <c r="AR6" s="67">
        <f t="shared" si="13"/>
        <v>0</v>
      </c>
      <c r="AS6" s="67">
        <f t="shared" si="13"/>
        <v>0</v>
      </c>
      <c r="AT6" s="67">
        <f t="shared" si="13"/>
        <v>0</v>
      </c>
      <c r="AU6" s="67">
        <f t="shared" si="13"/>
        <v>0</v>
      </c>
      <c r="AV6" s="67">
        <f t="shared" si="13"/>
        <v>0</v>
      </c>
      <c r="AW6" s="67">
        <f t="shared" si="13"/>
        <v>0</v>
      </c>
      <c r="AX6" s="67"/>
      <c r="AY6" s="67"/>
    </row>
    <row r="7" spans="1:51" ht="10.5" customHeight="1">
      <c r="A7" s="56" t="s">
        <v>18</v>
      </c>
      <c r="B7" s="481" t="s">
        <v>18</v>
      </c>
      <c r="C7" s="530"/>
      <c r="D7" s="564"/>
      <c r="E7" s="484"/>
      <c r="F7" s="484"/>
      <c r="G7" s="484"/>
      <c r="H7" s="536"/>
      <c r="I7" s="536"/>
      <c r="J7" s="536"/>
      <c r="K7" s="321"/>
      <c r="L7" s="322"/>
      <c r="M7" s="530"/>
      <c r="N7" s="564"/>
      <c r="O7" s="316"/>
      <c r="P7" s="426"/>
      <c r="Q7" s="822"/>
      <c r="R7" s="822"/>
      <c r="S7" s="822"/>
      <c r="T7" s="822">
        <f t="shared" si="11"/>
        <v>0</v>
      </c>
      <c r="U7" s="822">
        <f t="shared" si="12"/>
        <v>0</v>
      </c>
      <c r="V7" s="530"/>
      <c r="W7" s="564"/>
      <c r="X7" s="484"/>
      <c r="Y7" s="484"/>
      <c r="Z7" s="484"/>
      <c r="AA7" s="484"/>
      <c r="AB7" s="536"/>
      <c r="AC7" s="536"/>
      <c r="AD7" s="321"/>
      <c r="AE7" s="322"/>
      <c r="AF7" s="530"/>
      <c r="AG7" s="529"/>
      <c r="AH7" s="316"/>
      <c r="AK7" s="67">
        <f t="shared" si="3"/>
        <v>0</v>
      </c>
      <c r="AL7" s="67">
        <f t="shared" si="4"/>
        <v>0</v>
      </c>
      <c r="AM7" s="67">
        <f t="shared" si="5"/>
        <v>0</v>
      </c>
      <c r="AN7" s="67">
        <f t="shared" si="6"/>
        <v>0</v>
      </c>
      <c r="AO7" s="67">
        <f t="shared" si="7"/>
        <v>0</v>
      </c>
      <c r="AP7" s="67">
        <f t="shared" si="14"/>
        <v>0</v>
      </c>
      <c r="AQ7" s="67">
        <f t="shared" si="13"/>
        <v>0</v>
      </c>
      <c r="AR7" s="67">
        <f t="shared" si="13"/>
        <v>0</v>
      </c>
      <c r="AS7" s="67">
        <f t="shared" si="13"/>
        <v>0</v>
      </c>
      <c r="AT7" s="67">
        <f t="shared" si="13"/>
        <v>0</v>
      </c>
      <c r="AU7" s="67">
        <f t="shared" si="13"/>
        <v>0</v>
      </c>
      <c r="AV7" s="67">
        <f t="shared" si="13"/>
        <v>0</v>
      </c>
      <c r="AW7" s="67">
        <f t="shared" si="13"/>
        <v>0</v>
      </c>
      <c r="AX7" s="67"/>
      <c r="AY7" s="67"/>
    </row>
    <row r="8" spans="1:51" ht="10.5" customHeight="1">
      <c r="A8" s="62" t="s">
        <v>8</v>
      </c>
      <c r="B8" s="491" t="s">
        <v>8</v>
      </c>
      <c r="C8" s="532"/>
      <c r="D8" s="565"/>
      <c r="E8" s="566"/>
      <c r="F8" s="566"/>
      <c r="G8" s="566"/>
      <c r="H8" s="567"/>
      <c r="I8" s="567"/>
      <c r="J8" s="567"/>
      <c r="K8" s="324"/>
      <c r="L8" s="325"/>
      <c r="M8" s="532"/>
      <c r="N8" s="565"/>
      <c r="O8" s="328"/>
      <c r="P8" s="426"/>
      <c r="Q8" s="822" t="e">
        <f t="shared" si="9"/>
        <v>#DIV/0!</v>
      </c>
      <c r="R8" s="822" t="e">
        <f t="shared" si="10"/>
        <v>#DIV/0!</v>
      </c>
      <c r="S8" s="822" t="e">
        <f t="shared" si="2"/>
        <v>#DIV/0!</v>
      </c>
      <c r="T8" s="822">
        <f t="shared" si="11"/>
        <v>0</v>
      </c>
      <c r="U8" s="822">
        <f t="shared" si="12"/>
        <v>0</v>
      </c>
      <c r="V8" s="532"/>
      <c r="W8" s="565"/>
      <c r="X8" s="566"/>
      <c r="Y8" s="566"/>
      <c r="Z8" s="566"/>
      <c r="AA8" s="566"/>
      <c r="AB8" s="567"/>
      <c r="AC8" s="567"/>
      <c r="AD8" s="324"/>
      <c r="AE8" s="325"/>
      <c r="AF8" s="532"/>
      <c r="AG8" s="533"/>
      <c r="AH8" s="328"/>
      <c r="AK8" s="67">
        <f t="shared" si="3"/>
        <v>0</v>
      </c>
      <c r="AL8" s="67">
        <f t="shared" si="4"/>
        <v>0</v>
      </c>
      <c r="AM8" s="67">
        <f t="shared" si="5"/>
        <v>0</v>
      </c>
      <c r="AN8" s="67">
        <f t="shared" si="6"/>
        <v>0</v>
      </c>
      <c r="AO8" s="67">
        <f t="shared" si="7"/>
        <v>0</v>
      </c>
      <c r="AP8" s="67">
        <f t="shared" si="14"/>
        <v>0</v>
      </c>
      <c r="AQ8" s="67">
        <f t="shared" si="13"/>
        <v>0</v>
      </c>
      <c r="AR8" s="67">
        <f t="shared" si="13"/>
        <v>0</v>
      </c>
      <c r="AS8" s="67">
        <f t="shared" si="13"/>
        <v>0</v>
      </c>
      <c r="AT8" s="67">
        <f t="shared" si="13"/>
        <v>0</v>
      </c>
      <c r="AU8" s="67">
        <f t="shared" si="13"/>
        <v>0</v>
      </c>
      <c r="AV8" s="67">
        <f t="shared" si="13"/>
        <v>0</v>
      </c>
      <c r="AW8" s="67">
        <f t="shared" si="13"/>
        <v>0</v>
      </c>
      <c r="AX8" s="67"/>
      <c r="AY8" s="67"/>
    </row>
    <row r="9" spans="1:51" ht="10.5" customHeight="1">
      <c r="A9" s="56" t="s">
        <v>3</v>
      </c>
      <c r="B9" s="481" t="s">
        <v>3</v>
      </c>
      <c r="C9" s="530"/>
      <c r="D9" s="564"/>
      <c r="E9" s="484"/>
      <c r="F9" s="484"/>
      <c r="G9" s="484"/>
      <c r="H9" s="536"/>
      <c r="I9" s="536"/>
      <c r="J9" s="536"/>
      <c r="K9" s="321"/>
      <c r="L9" s="322"/>
      <c r="M9" s="530"/>
      <c r="N9" s="564"/>
      <c r="O9" s="316"/>
      <c r="P9" s="426"/>
      <c r="Q9" s="822" t="e">
        <f t="shared" si="9"/>
        <v>#DIV/0!</v>
      </c>
      <c r="R9" s="822" t="e">
        <f t="shared" si="10"/>
        <v>#DIV/0!</v>
      </c>
      <c r="S9" s="822" t="e">
        <f t="shared" si="2"/>
        <v>#DIV/0!</v>
      </c>
      <c r="T9" s="822">
        <f t="shared" si="11"/>
        <v>0</v>
      </c>
      <c r="U9" s="822">
        <f t="shared" si="12"/>
        <v>0</v>
      </c>
      <c r="V9" s="530"/>
      <c r="W9" s="564"/>
      <c r="X9" s="484"/>
      <c r="Y9" s="484"/>
      <c r="Z9" s="484"/>
      <c r="AA9" s="484"/>
      <c r="AB9" s="536"/>
      <c r="AC9" s="536"/>
      <c r="AD9" s="321"/>
      <c r="AE9" s="322"/>
      <c r="AF9" s="530"/>
      <c r="AG9" s="529"/>
      <c r="AH9" s="316"/>
      <c r="AK9" s="67">
        <f t="shared" si="3"/>
        <v>0</v>
      </c>
      <c r="AL9" s="67">
        <f t="shared" si="4"/>
        <v>0</v>
      </c>
      <c r="AM9" s="67">
        <f t="shared" si="5"/>
        <v>0</v>
      </c>
      <c r="AN9" s="67">
        <f t="shared" si="6"/>
        <v>0</v>
      </c>
      <c r="AO9" s="67">
        <f t="shared" si="7"/>
        <v>0</v>
      </c>
      <c r="AP9" s="67">
        <f t="shared" si="14"/>
        <v>0</v>
      </c>
      <c r="AQ9" s="67">
        <f t="shared" si="13"/>
        <v>0</v>
      </c>
      <c r="AR9" s="67">
        <f t="shared" si="13"/>
        <v>0</v>
      </c>
      <c r="AS9" s="67">
        <f t="shared" si="13"/>
        <v>0</v>
      </c>
      <c r="AT9" s="67">
        <f t="shared" si="13"/>
        <v>0</v>
      </c>
      <c r="AU9" s="67">
        <f t="shared" si="13"/>
        <v>0</v>
      </c>
      <c r="AV9" s="67">
        <f t="shared" si="13"/>
        <v>0</v>
      </c>
      <c r="AW9" s="67">
        <f t="shared" si="13"/>
        <v>0</v>
      </c>
      <c r="AX9" s="67"/>
      <c r="AY9" s="67"/>
    </row>
    <row r="10" spans="1:51" ht="10.5" customHeight="1">
      <c r="A10" s="56" t="s">
        <v>84</v>
      </c>
      <c r="B10" s="481" t="s">
        <v>88</v>
      </c>
      <c r="C10" s="530"/>
      <c r="D10" s="564"/>
      <c r="E10" s="484"/>
      <c r="F10" s="484"/>
      <c r="G10" s="484"/>
      <c r="H10" s="536"/>
      <c r="I10" s="536"/>
      <c r="J10" s="536"/>
      <c r="K10" s="321"/>
      <c r="L10" s="322"/>
      <c r="M10" s="530"/>
      <c r="N10" s="564"/>
      <c r="O10" s="316"/>
      <c r="P10" s="426"/>
      <c r="Q10" s="822" t="e">
        <f t="shared" si="9"/>
        <v>#DIV/0!</v>
      </c>
      <c r="R10" s="822" t="e">
        <f t="shared" si="10"/>
        <v>#DIV/0!</v>
      </c>
      <c r="S10" s="822" t="e">
        <f t="shared" si="2"/>
        <v>#DIV/0!</v>
      </c>
      <c r="T10" s="822">
        <f t="shared" si="11"/>
        <v>0</v>
      </c>
      <c r="U10" s="822">
        <f t="shared" si="12"/>
        <v>0</v>
      </c>
      <c r="V10" s="530"/>
      <c r="W10" s="564"/>
      <c r="X10" s="484"/>
      <c r="Y10" s="484"/>
      <c r="Z10" s="484"/>
      <c r="AA10" s="484"/>
      <c r="AB10" s="536"/>
      <c r="AC10" s="536"/>
      <c r="AD10" s="321"/>
      <c r="AE10" s="322"/>
      <c r="AF10" s="530"/>
      <c r="AG10" s="529"/>
      <c r="AH10" s="316"/>
      <c r="AK10" s="67">
        <f t="shared" si="3"/>
        <v>0</v>
      </c>
      <c r="AL10" s="67">
        <f t="shared" si="4"/>
        <v>0</v>
      </c>
      <c r="AM10" s="67">
        <f t="shared" si="5"/>
        <v>0</v>
      </c>
      <c r="AN10" s="67">
        <f t="shared" si="6"/>
        <v>0</v>
      </c>
      <c r="AO10" s="67">
        <f t="shared" si="7"/>
        <v>0</v>
      </c>
      <c r="AP10" s="67">
        <f t="shared" si="14"/>
        <v>0</v>
      </c>
      <c r="AQ10" s="67">
        <f t="shared" si="13"/>
        <v>0</v>
      </c>
      <c r="AR10" s="67">
        <f t="shared" si="13"/>
        <v>0</v>
      </c>
      <c r="AS10" s="67">
        <f t="shared" si="13"/>
        <v>0</v>
      </c>
      <c r="AT10" s="67">
        <f t="shared" si="13"/>
        <v>0</v>
      </c>
      <c r="AU10" s="67">
        <f t="shared" si="13"/>
        <v>0</v>
      </c>
      <c r="AV10" s="67">
        <f t="shared" si="13"/>
        <v>0</v>
      </c>
      <c r="AW10" s="67">
        <f t="shared" si="13"/>
        <v>0</v>
      </c>
      <c r="AX10" s="67"/>
      <c r="AY10" s="67"/>
    </row>
    <row r="11" spans="1:51" ht="10.5" customHeight="1">
      <c r="A11" s="62" t="s">
        <v>24</v>
      </c>
      <c r="B11" s="491" t="s">
        <v>24</v>
      </c>
      <c r="C11" s="532"/>
      <c r="D11" s="565"/>
      <c r="E11" s="566"/>
      <c r="F11" s="566"/>
      <c r="G11" s="566"/>
      <c r="H11" s="567"/>
      <c r="I11" s="567"/>
      <c r="J11" s="567"/>
      <c r="K11" s="324"/>
      <c r="L11" s="325"/>
      <c r="M11" s="532"/>
      <c r="N11" s="565"/>
      <c r="O11" s="328"/>
      <c r="P11" s="426"/>
      <c r="Q11" s="822" t="e">
        <f t="shared" si="9"/>
        <v>#DIV/0!</v>
      </c>
      <c r="R11" s="822" t="e">
        <f t="shared" si="10"/>
        <v>#DIV/0!</v>
      </c>
      <c r="S11" s="822" t="e">
        <f t="shared" si="2"/>
        <v>#DIV/0!</v>
      </c>
      <c r="T11" s="822">
        <f t="shared" si="11"/>
        <v>0</v>
      </c>
      <c r="U11" s="822">
        <f t="shared" si="12"/>
        <v>0</v>
      </c>
      <c r="V11" s="532"/>
      <c r="W11" s="565"/>
      <c r="X11" s="566"/>
      <c r="Y11" s="566"/>
      <c r="Z11" s="566"/>
      <c r="AA11" s="566"/>
      <c r="AB11" s="567"/>
      <c r="AC11" s="567"/>
      <c r="AD11" s="324"/>
      <c r="AE11" s="325"/>
      <c r="AF11" s="532"/>
      <c r="AG11" s="533"/>
      <c r="AH11" s="328"/>
      <c r="AK11" s="67">
        <f t="shared" si="3"/>
        <v>0</v>
      </c>
      <c r="AL11" s="67">
        <f t="shared" si="4"/>
        <v>0</v>
      </c>
      <c r="AM11" s="67">
        <f t="shared" si="5"/>
        <v>0</v>
      </c>
      <c r="AN11" s="67">
        <f t="shared" si="6"/>
        <v>0</v>
      </c>
      <c r="AO11" s="67">
        <f t="shared" si="7"/>
        <v>0</v>
      </c>
      <c r="AP11" s="67">
        <f t="shared" si="14"/>
        <v>0</v>
      </c>
      <c r="AQ11" s="67">
        <f t="shared" si="13"/>
        <v>0</v>
      </c>
      <c r="AR11" s="67">
        <f t="shared" si="13"/>
        <v>0</v>
      </c>
      <c r="AS11" s="67">
        <f t="shared" si="13"/>
        <v>0</v>
      </c>
      <c r="AT11" s="67">
        <f t="shared" si="13"/>
        <v>0</v>
      </c>
      <c r="AU11" s="67">
        <f t="shared" si="13"/>
        <v>0</v>
      </c>
      <c r="AV11" s="67">
        <f t="shared" si="13"/>
        <v>0</v>
      </c>
      <c r="AW11" s="67">
        <f t="shared" si="13"/>
        <v>0</v>
      </c>
      <c r="AX11" s="67"/>
      <c r="AY11" s="67"/>
    </row>
    <row r="12" spans="1:51" ht="10.5" customHeight="1">
      <c r="A12" s="62" t="s">
        <v>13</v>
      </c>
      <c r="B12" s="491" t="s">
        <v>13</v>
      </c>
      <c r="C12" s="532"/>
      <c r="D12" s="533"/>
      <c r="E12" s="567"/>
      <c r="F12" s="567"/>
      <c r="G12" s="567"/>
      <c r="H12" s="567"/>
      <c r="I12" s="567"/>
      <c r="J12" s="567"/>
      <c r="K12" s="324"/>
      <c r="L12" s="325"/>
      <c r="M12" s="532"/>
      <c r="N12" s="533"/>
      <c r="O12" s="328"/>
      <c r="P12" s="426"/>
      <c r="Q12" s="822" t="e">
        <f t="shared" si="9"/>
        <v>#DIV/0!</v>
      </c>
      <c r="R12" s="822" t="e">
        <f t="shared" si="10"/>
        <v>#DIV/0!</v>
      </c>
      <c r="S12" s="822" t="e">
        <f t="shared" si="2"/>
        <v>#DIV/0!</v>
      </c>
      <c r="T12" s="822">
        <f t="shared" si="11"/>
        <v>0</v>
      </c>
      <c r="U12" s="822">
        <f t="shared" si="12"/>
        <v>0</v>
      </c>
      <c r="V12" s="532"/>
      <c r="W12" s="533"/>
      <c r="X12" s="567"/>
      <c r="Y12" s="567"/>
      <c r="Z12" s="567"/>
      <c r="AA12" s="567"/>
      <c r="AB12" s="567"/>
      <c r="AC12" s="567"/>
      <c r="AD12" s="324"/>
      <c r="AE12" s="325"/>
      <c r="AF12" s="532"/>
      <c r="AG12" s="533"/>
      <c r="AH12" s="328"/>
      <c r="AK12" s="67">
        <f t="shared" si="3"/>
        <v>0</v>
      </c>
      <c r="AL12" s="67">
        <f t="shared" si="4"/>
        <v>0</v>
      </c>
      <c r="AM12" s="67">
        <f t="shared" si="5"/>
        <v>0</v>
      </c>
      <c r="AN12" s="67">
        <f t="shared" si="6"/>
        <v>0</v>
      </c>
      <c r="AO12" s="67">
        <f t="shared" si="7"/>
        <v>0</v>
      </c>
      <c r="AP12" s="67">
        <f t="shared" si="14"/>
        <v>0</v>
      </c>
      <c r="AQ12" s="67">
        <f t="shared" si="13"/>
        <v>0</v>
      </c>
      <c r="AR12" s="67">
        <f t="shared" si="13"/>
        <v>0</v>
      </c>
      <c r="AS12" s="67">
        <f t="shared" si="13"/>
        <v>0</v>
      </c>
      <c r="AT12" s="67">
        <f t="shared" si="13"/>
        <v>0</v>
      </c>
      <c r="AU12" s="67">
        <f t="shared" si="13"/>
        <v>0</v>
      </c>
      <c r="AV12" s="67">
        <f t="shared" si="13"/>
        <v>0</v>
      </c>
      <c r="AW12" s="67">
        <f t="shared" si="13"/>
        <v>0</v>
      </c>
      <c r="AX12" s="67"/>
      <c r="AY12" s="67"/>
    </row>
    <row r="13" spans="1:51" ht="10.5" customHeight="1">
      <c r="A13" s="56" t="s">
        <v>23</v>
      </c>
      <c r="B13" s="481" t="s">
        <v>23</v>
      </c>
      <c r="C13" s="530"/>
      <c r="D13" s="529"/>
      <c r="E13" s="536"/>
      <c r="F13" s="536"/>
      <c r="G13" s="536"/>
      <c r="H13" s="536"/>
      <c r="I13" s="536"/>
      <c r="J13" s="536"/>
      <c r="K13" s="321"/>
      <c r="L13" s="322"/>
      <c r="M13" s="530"/>
      <c r="N13" s="529"/>
      <c r="O13" s="316"/>
      <c r="P13" s="426"/>
      <c r="Q13" s="822" t="e">
        <f t="shared" si="9"/>
        <v>#DIV/0!</v>
      </c>
      <c r="R13" s="822" t="e">
        <f t="shared" si="10"/>
        <v>#DIV/0!</v>
      </c>
      <c r="S13" s="822" t="e">
        <f t="shared" si="2"/>
        <v>#DIV/0!</v>
      </c>
      <c r="T13" s="822">
        <f t="shared" si="11"/>
        <v>0</v>
      </c>
      <c r="U13" s="822">
        <f t="shared" si="12"/>
        <v>0</v>
      </c>
      <c r="V13" s="530"/>
      <c r="W13" s="529"/>
      <c r="X13" s="536"/>
      <c r="Y13" s="536"/>
      <c r="Z13" s="536"/>
      <c r="AA13" s="536"/>
      <c r="AB13" s="536"/>
      <c r="AC13" s="536"/>
      <c r="AD13" s="321"/>
      <c r="AE13" s="322"/>
      <c r="AF13" s="530"/>
      <c r="AG13" s="529"/>
      <c r="AH13" s="316"/>
      <c r="AK13" s="67">
        <f t="shared" si="3"/>
        <v>0</v>
      </c>
      <c r="AL13" s="67">
        <f t="shared" si="4"/>
        <v>0</v>
      </c>
      <c r="AM13" s="67">
        <f t="shared" si="5"/>
        <v>0</v>
      </c>
      <c r="AN13" s="67">
        <f t="shared" si="6"/>
        <v>0</v>
      </c>
      <c r="AO13" s="67">
        <f t="shared" si="7"/>
        <v>0</v>
      </c>
      <c r="AP13" s="67">
        <f t="shared" si="14"/>
        <v>0</v>
      </c>
      <c r="AQ13" s="67">
        <f t="shared" si="13"/>
        <v>0</v>
      </c>
      <c r="AR13" s="67">
        <f t="shared" si="13"/>
        <v>0</v>
      </c>
      <c r="AS13" s="67">
        <f t="shared" si="13"/>
        <v>0</v>
      </c>
      <c r="AT13" s="67">
        <f t="shared" si="13"/>
        <v>0</v>
      </c>
      <c r="AU13" s="67">
        <f t="shared" si="13"/>
        <v>0</v>
      </c>
      <c r="AV13" s="67">
        <f t="shared" si="13"/>
        <v>0</v>
      </c>
      <c r="AW13" s="67">
        <f t="shared" si="13"/>
        <v>0</v>
      </c>
      <c r="AX13" s="67"/>
      <c r="AY13" s="67"/>
    </row>
    <row r="14" spans="1:51" ht="10.5" hidden="1" customHeight="1" outlineLevel="1">
      <c r="A14" s="210" t="s">
        <v>126</v>
      </c>
      <c r="B14" s="481" t="s">
        <v>126</v>
      </c>
      <c r="C14" s="530"/>
      <c r="D14" s="529"/>
      <c r="E14" s="536"/>
      <c r="F14" s="536"/>
      <c r="G14" s="536"/>
      <c r="H14" s="536"/>
      <c r="I14" s="536"/>
      <c r="J14" s="536"/>
      <c r="K14" s="321"/>
      <c r="L14" s="322"/>
      <c r="M14" s="530"/>
      <c r="N14" s="529"/>
      <c r="O14" s="316"/>
      <c r="P14" s="426"/>
      <c r="Q14" s="822" t="e">
        <f>((C14-D14)/D14)-K14</f>
        <v>#DIV/0!</v>
      </c>
      <c r="R14" s="823" t="e">
        <f>((C14-G14)/G14)-L14</f>
        <v>#DIV/0!</v>
      </c>
      <c r="S14" s="822" t="e">
        <f>((M14-N14)/N14)-O14</f>
        <v>#DIV/0!</v>
      </c>
      <c r="T14" s="822">
        <f t="shared" si="11"/>
        <v>0</v>
      </c>
      <c r="U14" s="822">
        <f t="shared" si="12"/>
        <v>0</v>
      </c>
      <c r="V14" s="530"/>
      <c r="W14" s="529"/>
      <c r="X14" s="536"/>
      <c r="Y14" s="536"/>
      <c r="Z14" s="536"/>
      <c r="AA14" s="536"/>
      <c r="AB14" s="536"/>
      <c r="AC14" s="536"/>
      <c r="AD14" s="321"/>
      <c r="AE14" s="322"/>
      <c r="AF14" s="530"/>
      <c r="AG14" s="529"/>
      <c r="AH14" s="316"/>
      <c r="AK14" s="67">
        <f>C14-V14</f>
        <v>0</v>
      </c>
      <c r="AL14" s="67">
        <f>D14-W14</f>
        <v>0</v>
      </c>
      <c r="AM14" s="67">
        <f>E14-X14</f>
        <v>0</v>
      </c>
      <c r="AN14" s="67">
        <f>F14-Y14</f>
        <v>0</v>
      </c>
      <c r="AO14" s="67">
        <f>G14-Z14</f>
        <v>0</v>
      </c>
      <c r="AP14" s="67">
        <f t="shared" si="14"/>
        <v>0</v>
      </c>
      <c r="AQ14" s="67">
        <f t="shared" si="13"/>
        <v>0</v>
      </c>
      <c r="AR14" s="67">
        <f t="shared" si="13"/>
        <v>0</v>
      </c>
      <c r="AS14" s="67">
        <f t="shared" si="13"/>
        <v>0</v>
      </c>
      <c r="AT14" s="67">
        <f t="shared" si="13"/>
        <v>0</v>
      </c>
      <c r="AU14" s="67">
        <f t="shared" si="13"/>
        <v>0</v>
      </c>
      <c r="AV14" s="67">
        <f t="shared" si="13"/>
        <v>0</v>
      </c>
      <c r="AW14" s="67">
        <f t="shared" si="13"/>
        <v>0</v>
      </c>
      <c r="AX14" s="67"/>
      <c r="AY14" s="67"/>
    </row>
    <row r="15" spans="1:51" ht="10.5" customHeight="1" collapsed="1">
      <c r="A15" s="62" t="s">
        <v>4</v>
      </c>
      <c r="B15" s="498" t="s">
        <v>4</v>
      </c>
      <c r="C15" s="534"/>
      <c r="D15" s="535"/>
      <c r="E15" s="568"/>
      <c r="F15" s="568"/>
      <c r="G15" s="568"/>
      <c r="H15" s="568"/>
      <c r="I15" s="568"/>
      <c r="J15" s="568"/>
      <c r="K15" s="336"/>
      <c r="L15" s="739"/>
      <c r="M15" s="534"/>
      <c r="N15" s="535"/>
      <c r="O15" s="328"/>
      <c r="P15" s="426"/>
      <c r="Q15" s="822" t="e">
        <f t="shared" si="9"/>
        <v>#DIV/0!</v>
      </c>
      <c r="R15" s="822" t="e">
        <f t="shared" si="10"/>
        <v>#DIV/0!</v>
      </c>
      <c r="S15" s="822" t="e">
        <f t="shared" si="2"/>
        <v>#DIV/0!</v>
      </c>
      <c r="T15" s="822">
        <f t="shared" si="11"/>
        <v>0</v>
      </c>
      <c r="U15" s="822">
        <f t="shared" si="12"/>
        <v>0</v>
      </c>
      <c r="V15" s="534"/>
      <c r="W15" s="535"/>
      <c r="X15" s="568"/>
      <c r="Y15" s="568"/>
      <c r="Z15" s="568"/>
      <c r="AA15" s="568"/>
      <c r="AB15" s="568"/>
      <c r="AC15" s="568"/>
      <c r="AD15" s="336"/>
      <c r="AE15" s="739"/>
      <c r="AF15" s="534"/>
      <c r="AG15" s="689"/>
      <c r="AH15" s="339"/>
      <c r="AK15" s="67">
        <f t="shared" si="3"/>
        <v>0</v>
      </c>
      <c r="AL15" s="67">
        <f t="shared" si="4"/>
        <v>0</v>
      </c>
      <c r="AM15" s="67">
        <f t="shared" si="5"/>
        <v>0</v>
      </c>
      <c r="AN15" s="67">
        <f t="shared" si="6"/>
        <v>0</v>
      </c>
      <c r="AO15" s="67">
        <f t="shared" si="7"/>
        <v>0</v>
      </c>
      <c r="AP15" s="67">
        <f t="shared" si="14"/>
        <v>0</v>
      </c>
      <c r="AQ15" s="67">
        <f t="shared" si="13"/>
        <v>0</v>
      </c>
      <c r="AR15" s="67">
        <f t="shared" si="13"/>
        <v>0</v>
      </c>
      <c r="AS15" s="67">
        <f t="shared" si="13"/>
        <v>0</v>
      </c>
      <c r="AT15" s="67">
        <f t="shared" si="13"/>
        <v>0</v>
      </c>
      <c r="AU15" s="67">
        <f t="shared" si="13"/>
        <v>0</v>
      </c>
      <c r="AV15" s="67">
        <f t="shared" si="13"/>
        <v>0</v>
      </c>
      <c r="AW15" s="67">
        <f t="shared" si="13"/>
        <v>0</v>
      </c>
      <c r="AX15" s="67"/>
      <c r="AY15" s="67"/>
    </row>
    <row r="16" spans="1:51" ht="10.5" customHeight="1">
      <c r="A16" s="56" t="s">
        <v>9</v>
      </c>
      <c r="B16" s="481" t="s">
        <v>9</v>
      </c>
      <c r="C16" s="507"/>
      <c r="D16" s="536"/>
      <c r="E16" s="536"/>
      <c r="F16" s="536"/>
      <c r="G16" s="536"/>
      <c r="H16" s="536"/>
      <c r="I16" s="536"/>
      <c r="J16" s="536"/>
      <c r="K16" s="321"/>
      <c r="L16" s="322"/>
      <c r="M16" s="507"/>
      <c r="N16" s="536"/>
      <c r="O16" s="767"/>
      <c r="P16" s="421"/>
      <c r="Q16" s="822"/>
      <c r="R16" s="822"/>
      <c r="S16" s="822"/>
      <c r="T16" s="822"/>
      <c r="U16" s="801"/>
      <c r="V16" s="507"/>
      <c r="W16" s="536"/>
      <c r="X16" s="536"/>
      <c r="Y16" s="536"/>
      <c r="Z16" s="536"/>
      <c r="AA16" s="536"/>
      <c r="AB16" s="536"/>
      <c r="AC16" s="536"/>
      <c r="AD16" s="321"/>
      <c r="AE16" s="322"/>
      <c r="AF16" s="507"/>
      <c r="AG16" s="536"/>
      <c r="AH16" s="798"/>
      <c r="AK16" s="67">
        <f t="shared" si="3"/>
        <v>0</v>
      </c>
      <c r="AL16" s="67">
        <f t="shared" si="4"/>
        <v>0</v>
      </c>
      <c r="AM16" s="67">
        <f t="shared" si="5"/>
        <v>0</v>
      </c>
      <c r="AN16" s="67">
        <f t="shared" si="6"/>
        <v>0</v>
      </c>
      <c r="AO16" s="67">
        <f t="shared" si="7"/>
        <v>0</v>
      </c>
      <c r="AP16" s="67">
        <f t="shared" si="14"/>
        <v>0</v>
      </c>
      <c r="AQ16" s="67">
        <f t="shared" si="13"/>
        <v>0</v>
      </c>
      <c r="AR16" s="67">
        <f t="shared" si="13"/>
        <v>0</v>
      </c>
      <c r="AS16" s="67">
        <f t="shared" si="13"/>
        <v>0</v>
      </c>
      <c r="AT16" s="67">
        <f t="shared" si="13"/>
        <v>0</v>
      </c>
      <c r="AU16" s="67">
        <f t="shared" si="13"/>
        <v>0</v>
      </c>
      <c r="AV16" s="67">
        <f t="shared" si="13"/>
        <v>0</v>
      </c>
      <c r="AW16" s="67">
        <f t="shared" si="13"/>
        <v>0</v>
      </c>
      <c r="AX16" s="67"/>
      <c r="AY16" s="67"/>
    </row>
    <row r="17" spans="1:51" ht="10.5" customHeight="1">
      <c r="A17" s="56" t="s">
        <v>5</v>
      </c>
      <c r="B17" s="481" t="s">
        <v>106</v>
      </c>
      <c r="C17" s="507"/>
      <c r="D17" s="536"/>
      <c r="E17" s="536"/>
      <c r="F17" s="536"/>
      <c r="G17" s="536"/>
      <c r="H17" s="536"/>
      <c r="I17" s="536"/>
      <c r="J17" s="536"/>
      <c r="K17" s="321"/>
      <c r="L17" s="322"/>
      <c r="M17" s="507"/>
      <c r="N17" s="536"/>
      <c r="O17" s="316"/>
      <c r="P17" s="365"/>
      <c r="Q17" s="822"/>
      <c r="R17" s="822"/>
      <c r="S17" s="822"/>
      <c r="T17" s="822"/>
      <c r="U17" s="801"/>
      <c r="V17" s="507"/>
      <c r="W17" s="536"/>
      <c r="X17" s="536"/>
      <c r="Y17" s="536"/>
      <c r="Z17" s="536"/>
      <c r="AA17" s="536"/>
      <c r="AB17" s="536"/>
      <c r="AC17" s="536"/>
      <c r="AD17" s="321"/>
      <c r="AE17" s="322"/>
      <c r="AF17" s="507"/>
      <c r="AG17" s="536"/>
      <c r="AH17" s="798"/>
      <c r="AK17" s="67">
        <f>C17-V17</f>
        <v>0</v>
      </c>
      <c r="AL17" s="67">
        <f>D17-W17</f>
        <v>0</v>
      </c>
      <c r="AM17" s="67">
        <f>E17-X17</f>
        <v>0</v>
      </c>
      <c r="AN17" s="67">
        <f>F17-Y17</f>
        <v>0</v>
      </c>
      <c r="AO17" s="67">
        <f>G17-Z17</f>
        <v>0</v>
      </c>
      <c r="AP17" s="67">
        <f t="shared" si="14"/>
        <v>0</v>
      </c>
      <c r="AQ17" s="67">
        <f t="shared" si="13"/>
        <v>0</v>
      </c>
      <c r="AR17" s="67">
        <f t="shared" si="13"/>
        <v>0</v>
      </c>
      <c r="AS17" s="67">
        <f t="shared" si="13"/>
        <v>0</v>
      </c>
      <c r="AT17" s="67">
        <f t="shared" si="13"/>
        <v>0</v>
      </c>
      <c r="AU17" s="67">
        <f t="shared" si="13"/>
        <v>0</v>
      </c>
      <c r="AV17" s="67">
        <f t="shared" si="13"/>
        <v>0</v>
      </c>
      <c r="AW17" s="67">
        <f t="shared" si="13"/>
        <v>0</v>
      </c>
      <c r="AX17" s="67"/>
      <c r="AY17" s="67"/>
    </row>
    <row r="18" spans="1:51" ht="10.5" hidden="1" customHeight="1" outlineLevel="1">
      <c r="A18" s="56" t="s">
        <v>5</v>
      </c>
      <c r="B18" s="481" t="s">
        <v>5</v>
      </c>
      <c r="C18" s="507"/>
      <c r="D18" s="536"/>
      <c r="E18" s="536"/>
      <c r="F18" s="536"/>
      <c r="G18" s="536"/>
      <c r="H18" s="536"/>
      <c r="I18" s="536"/>
      <c r="J18" s="536"/>
      <c r="K18" s="321"/>
      <c r="L18" s="322"/>
      <c r="M18" s="507"/>
      <c r="N18" s="536"/>
      <c r="O18" s="316"/>
      <c r="P18" s="365"/>
      <c r="Q18" s="822"/>
      <c r="R18" s="822"/>
      <c r="S18" s="822"/>
      <c r="T18" s="822"/>
      <c r="U18" s="801"/>
      <c r="V18" s="507"/>
      <c r="W18" s="536"/>
      <c r="X18" s="536"/>
      <c r="Y18" s="536"/>
      <c r="Z18" s="536"/>
      <c r="AA18" s="536"/>
      <c r="AB18" s="536"/>
      <c r="AC18" s="536"/>
      <c r="AD18" s="321"/>
      <c r="AE18" s="322"/>
      <c r="AF18" s="507"/>
      <c r="AG18" s="536"/>
      <c r="AH18" s="798"/>
      <c r="AK18" s="67">
        <f t="shared" si="3"/>
        <v>0</v>
      </c>
      <c r="AL18" s="67">
        <f t="shared" si="4"/>
        <v>0</v>
      </c>
      <c r="AM18" s="67">
        <f t="shared" si="5"/>
        <v>0</v>
      </c>
      <c r="AN18" s="67">
        <f t="shared" si="6"/>
        <v>0</v>
      </c>
      <c r="AO18" s="67">
        <f t="shared" si="7"/>
        <v>0</v>
      </c>
      <c r="AP18" s="67">
        <f t="shared" si="14"/>
        <v>0</v>
      </c>
      <c r="AQ18" s="67">
        <f t="shared" si="13"/>
        <v>0</v>
      </c>
      <c r="AR18" s="67">
        <f t="shared" si="13"/>
        <v>0</v>
      </c>
      <c r="AS18" s="67">
        <f t="shared" si="13"/>
        <v>0</v>
      </c>
      <c r="AT18" s="67">
        <f t="shared" si="13"/>
        <v>0</v>
      </c>
      <c r="AU18" s="67">
        <f t="shared" si="13"/>
        <v>0</v>
      </c>
      <c r="AV18" s="67">
        <f t="shared" si="13"/>
        <v>0</v>
      </c>
      <c r="AW18" s="67">
        <f t="shared" si="13"/>
        <v>0</v>
      </c>
      <c r="AX18" s="67"/>
      <c r="AY18" s="67"/>
    </row>
    <row r="19" spans="1:51" ht="10.5" customHeight="1" collapsed="1">
      <c r="A19" s="56" t="s">
        <v>28</v>
      </c>
      <c r="B19" s="481" t="s">
        <v>28</v>
      </c>
      <c r="C19" s="474"/>
      <c r="D19" s="537"/>
      <c r="E19" s="537"/>
      <c r="F19" s="537"/>
      <c r="G19" s="537"/>
      <c r="H19" s="537"/>
      <c r="I19" s="537"/>
      <c r="J19" s="537"/>
      <c r="K19" s="321"/>
      <c r="L19" s="322"/>
      <c r="M19" s="474"/>
      <c r="N19" s="537"/>
      <c r="O19" s="316"/>
      <c r="P19" s="365"/>
      <c r="Q19" s="822" t="e">
        <f t="shared" si="9"/>
        <v>#DIV/0!</v>
      </c>
      <c r="R19" s="822" t="e">
        <f t="shared" si="10"/>
        <v>#DIV/0!</v>
      </c>
      <c r="S19" s="822" t="e">
        <f>((M19-N19)/N19)-O19</f>
        <v>#DIV/0!</v>
      </c>
      <c r="T19" s="822">
        <f>C19-M19</f>
        <v>0</v>
      </c>
      <c r="U19" s="822">
        <f>G19-N19</f>
        <v>0</v>
      </c>
      <c r="V19" s="474"/>
      <c r="W19" s="537"/>
      <c r="X19" s="537"/>
      <c r="Y19" s="537"/>
      <c r="Z19" s="537"/>
      <c r="AA19" s="537"/>
      <c r="AB19" s="537"/>
      <c r="AC19" s="537"/>
      <c r="AD19" s="321"/>
      <c r="AE19" s="322"/>
      <c r="AF19" s="474"/>
      <c r="AG19" s="537"/>
      <c r="AH19" s="316"/>
      <c r="AK19" s="67">
        <f t="shared" si="3"/>
        <v>0</v>
      </c>
      <c r="AL19" s="67">
        <f t="shared" si="4"/>
        <v>0</v>
      </c>
      <c r="AM19" s="67">
        <f t="shared" si="5"/>
        <v>0</v>
      </c>
      <c r="AN19" s="67">
        <f t="shared" si="6"/>
        <v>0</v>
      </c>
      <c r="AO19" s="67">
        <f t="shared" si="7"/>
        <v>0</v>
      </c>
      <c r="AP19" s="67">
        <f t="shared" si="14"/>
        <v>0</v>
      </c>
      <c r="AQ19" s="67">
        <f t="shared" si="13"/>
        <v>0</v>
      </c>
      <c r="AR19" s="67">
        <f t="shared" si="13"/>
        <v>0</v>
      </c>
      <c r="AS19" s="67">
        <f t="shared" si="13"/>
        <v>0</v>
      </c>
      <c r="AT19" s="67">
        <f t="shared" si="13"/>
        <v>0</v>
      </c>
      <c r="AU19" s="67">
        <f t="shared" si="13"/>
        <v>0</v>
      </c>
      <c r="AV19" s="67">
        <f t="shared" si="13"/>
        <v>0</v>
      </c>
      <c r="AW19" s="67">
        <f t="shared" si="13"/>
        <v>0</v>
      </c>
      <c r="AX19" s="67"/>
      <c r="AY19" s="67"/>
    </row>
    <row r="20" spans="1:51" ht="10.5" customHeight="1">
      <c r="A20" s="56" t="s">
        <v>27</v>
      </c>
      <c r="B20" s="479" t="s">
        <v>90</v>
      </c>
      <c r="C20" s="474"/>
      <c r="D20" s="537"/>
      <c r="E20" s="537"/>
      <c r="F20" s="537"/>
      <c r="G20" s="537"/>
      <c r="H20" s="537"/>
      <c r="I20" s="537"/>
      <c r="J20" s="537"/>
      <c r="K20" s="321"/>
      <c r="L20" s="322"/>
      <c r="M20" s="474"/>
      <c r="N20" s="537"/>
      <c r="O20" s="316"/>
      <c r="P20" s="365"/>
      <c r="Q20" s="822" t="e">
        <f t="shared" si="9"/>
        <v>#DIV/0!</v>
      </c>
      <c r="R20" s="822" t="e">
        <f t="shared" si="10"/>
        <v>#DIV/0!</v>
      </c>
      <c r="S20" s="822" t="e">
        <f>((M20-N20)/N20)-O20</f>
        <v>#DIV/0!</v>
      </c>
      <c r="T20" s="822">
        <f>C20-M20</f>
        <v>0</v>
      </c>
      <c r="U20" s="822">
        <f>G20-N20</f>
        <v>0</v>
      </c>
      <c r="V20" s="474"/>
      <c r="W20" s="537"/>
      <c r="X20" s="537"/>
      <c r="Y20" s="537"/>
      <c r="Z20" s="537"/>
      <c r="AA20" s="537"/>
      <c r="AB20" s="537"/>
      <c r="AC20" s="537"/>
      <c r="AD20" s="321"/>
      <c r="AE20" s="322"/>
      <c r="AF20" s="474"/>
      <c r="AG20" s="537"/>
      <c r="AH20" s="316"/>
      <c r="AK20" s="67">
        <f t="shared" si="3"/>
        <v>0</v>
      </c>
      <c r="AL20" s="67">
        <f t="shared" si="4"/>
        <v>0</v>
      </c>
      <c r="AM20" s="67">
        <f t="shared" si="5"/>
        <v>0</v>
      </c>
      <c r="AN20" s="67">
        <f t="shared" si="6"/>
        <v>0</v>
      </c>
      <c r="AO20" s="67">
        <f t="shared" si="7"/>
        <v>0</v>
      </c>
      <c r="AP20" s="67">
        <f t="shared" si="14"/>
        <v>0</v>
      </c>
      <c r="AQ20" s="67">
        <f t="shared" si="13"/>
        <v>0</v>
      </c>
      <c r="AR20" s="67">
        <f t="shared" si="13"/>
        <v>0</v>
      </c>
      <c r="AS20" s="67">
        <f t="shared" si="13"/>
        <v>0</v>
      </c>
      <c r="AT20" s="67">
        <f t="shared" si="13"/>
        <v>0</v>
      </c>
      <c r="AU20" s="67">
        <f t="shared" si="13"/>
        <v>0</v>
      </c>
      <c r="AV20" s="67">
        <f t="shared" si="13"/>
        <v>0</v>
      </c>
      <c r="AW20" s="67">
        <f t="shared" si="13"/>
        <v>0</v>
      </c>
      <c r="AX20" s="67"/>
      <c r="AY20" s="67"/>
    </row>
    <row r="21" spans="1:51" ht="10.5" customHeight="1">
      <c r="A21" s="56" t="s">
        <v>14</v>
      </c>
      <c r="B21" s="511" t="s">
        <v>14</v>
      </c>
      <c r="C21" s="512"/>
      <c r="D21" s="538"/>
      <c r="E21" s="538"/>
      <c r="F21" s="538"/>
      <c r="G21" s="538"/>
      <c r="H21" s="538"/>
      <c r="I21" s="538"/>
      <c r="J21" s="538"/>
      <c r="K21" s="735"/>
      <c r="L21" s="736"/>
      <c r="M21" s="512"/>
      <c r="N21" s="538"/>
      <c r="O21" s="316"/>
      <c r="P21" s="365"/>
      <c r="Q21" s="822" t="e">
        <f t="shared" si="9"/>
        <v>#DIV/0!</v>
      </c>
      <c r="R21" s="822" t="e">
        <f t="shared" si="10"/>
        <v>#DIV/0!</v>
      </c>
      <c r="S21" s="822" t="e">
        <f>((M21-N21)/N21)-O21</f>
        <v>#DIV/0!</v>
      </c>
      <c r="T21" s="822">
        <f>C21-M21</f>
        <v>0</v>
      </c>
      <c r="U21" s="822">
        <f>G21-N21</f>
        <v>0</v>
      </c>
      <c r="V21" s="512"/>
      <c r="W21" s="538"/>
      <c r="X21" s="538"/>
      <c r="Y21" s="538"/>
      <c r="Z21" s="538"/>
      <c r="AA21" s="538"/>
      <c r="AB21" s="538"/>
      <c r="AC21" s="538"/>
      <c r="AD21" s="735"/>
      <c r="AE21" s="736"/>
      <c r="AF21" s="512"/>
      <c r="AG21" s="538"/>
      <c r="AH21" s="453"/>
      <c r="AK21" s="67">
        <f t="shared" si="3"/>
        <v>0</v>
      </c>
      <c r="AL21" s="67">
        <f t="shared" si="4"/>
        <v>0</v>
      </c>
      <c r="AM21" s="67">
        <f t="shared" si="5"/>
        <v>0</v>
      </c>
      <c r="AN21" s="67">
        <f t="shared" si="6"/>
        <v>0</v>
      </c>
      <c r="AO21" s="67">
        <f t="shared" si="7"/>
        <v>0</v>
      </c>
      <c r="AP21" s="67">
        <f t="shared" si="14"/>
        <v>0</v>
      </c>
      <c r="AQ21" s="67">
        <f t="shared" si="13"/>
        <v>0</v>
      </c>
      <c r="AR21" s="67">
        <f t="shared" si="13"/>
        <v>0</v>
      </c>
      <c r="AS21" s="67">
        <f t="shared" si="13"/>
        <v>0</v>
      </c>
      <c r="AT21" s="67">
        <f t="shared" si="13"/>
        <v>0</v>
      </c>
      <c r="AU21" s="67">
        <f t="shared" si="13"/>
        <v>0</v>
      </c>
      <c r="AV21" s="67">
        <f t="shared" si="13"/>
        <v>0</v>
      </c>
      <c r="AW21" s="67">
        <f t="shared" si="13"/>
        <v>0</v>
      </c>
      <c r="AX21" s="67"/>
      <c r="AY21" s="67"/>
    </row>
    <row r="22" spans="1:51" ht="10.5" customHeight="1">
      <c r="A22" s="62" t="s">
        <v>22</v>
      </c>
      <c r="B22" s="491" t="s">
        <v>22</v>
      </c>
      <c r="C22" s="517"/>
      <c r="D22" s="554"/>
      <c r="E22" s="554"/>
      <c r="F22" s="554"/>
      <c r="G22" s="554"/>
      <c r="H22" s="554"/>
      <c r="I22" s="554"/>
      <c r="J22" s="554"/>
      <c r="K22" s="324"/>
      <c r="L22" s="325"/>
      <c r="M22" s="517"/>
      <c r="N22" s="554"/>
      <c r="O22" s="767"/>
      <c r="P22" s="365"/>
      <c r="Q22" s="822"/>
      <c r="R22" s="822"/>
      <c r="S22" s="822"/>
      <c r="T22" s="822"/>
      <c r="U22" s="801"/>
      <c r="V22" s="574"/>
      <c r="W22" s="554"/>
      <c r="X22" s="554"/>
      <c r="Y22" s="554"/>
      <c r="Z22" s="554"/>
      <c r="AA22" s="554"/>
      <c r="AB22" s="554"/>
      <c r="AC22" s="554"/>
      <c r="AD22" s="324"/>
      <c r="AE22" s="325"/>
      <c r="AF22" s="474"/>
      <c r="AG22" s="537"/>
      <c r="AH22" s="730"/>
      <c r="AK22" s="67">
        <f t="shared" si="3"/>
        <v>0</v>
      </c>
      <c r="AL22" s="67">
        <f t="shared" si="4"/>
        <v>0</v>
      </c>
      <c r="AM22" s="67">
        <f t="shared" si="5"/>
        <v>0</v>
      </c>
      <c r="AN22" s="67">
        <f t="shared" si="6"/>
        <v>0</v>
      </c>
      <c r="AO22" s="67">
        <f t="shared" si="7"/>
        <v>0</v>
      </c>
      <c r="AP22" s="67">
        <f t="shared" si="14"/>
        <v>0</v>
      </c>
      <c r="AQ22" s="67">
        <f t="shared" si="13"/>
        <v>0</v>
      </c>
      <c r="AR22" s="67">
        <f t="shared" si="13"/>
        <v>0</v>
      </c>
      <c r="AS22" s="67">
        <f t="shared" si="13"/>
        <v>0</v>
      </c>
      <c r="AT22" s="67">
        <f t="shared" si="13"/>
        <v>0</v>
      </c>
      <c r="AU22" s="67">
        <f t="shared" si="13"/>
        <v>0</v>
      </c>
      <c r="AV22" s="67">
        <f t="shared" si="13"/>
        <v>0</v>
      </c>
      <c r="AW22" s="67">
        <f t="shared" si="13"/>
        <v>0</v>
      </c>
      <c r="AX22" s="67"/>
      <c r="AY22" s="67"/>
    </row>
    <row r="23" spans="1:51" ht="10.5" customHeight="1">
      <c r="A23" s="62" t="s">
        <v>25</v>
      </c>
      <c r="B23" s="481" t="s">
        <v>25</v>
      </c>
      <c r="C23" s="509"/>
      <c r="D23" s="544"/>
      <c r="E23" s="544"/>
      <c r="F23" s="544"/>
      <c r="G23" s="544"/>
      <c r="H23" s="544"/>
      <c r="I23" s="544"/>
      <c r="J23" s="544"/>
      <c r="K23" s="321"/>
      <c r="L23" s="322"/>
      <c r="M23" s="509"/>
      <c r="N23" s="544"/>
      <c r="O23" s="316"/>
      <c r="P23" s="365"/>
      <c r="Q23" s="879" t="e">
        <f t="shared" si="9"/>
        <v>#DIV/0!</v>
      </c>
      <c r="R23" s="879" t="e">
        <f t="shared" si="10"/>
        <v>#DIV/0!</v>
      </c>
      <c r="S23" s="822" t="e">
        <f>((M23-N23)/N23)-O23</f>
        <v>#DIV/0!</v>
      </c>
      <c r="T23" s="822">
        <f>C23-M23</f>
        <v>0</v>
      </c>
      <c r="U23" s="822">
        <f>G23-N23</f>
        <v>0</v>
      </c>
      <c r="V23" s="509"/>
      <c r="W23" s="544"/>
      <c r="X23" s="544"/>
      <c r="Y23" s="544"/>
      <c r="Z23" s="544"/>
      <c r="AA23" s="544"/>
      <c r="AB23" s="544"/>
      <c r="AC23" s="544"/>
      <c r="AD23" s="321"/>
      <c r="AE23" s="322"/>
      <c r="AF23" s="797"/>
      <c r="AG23" s="579"/>
      <c r="AH23" s="316"/>
      <c r="AK23" s="67">
        <f t="shared" si="3"/>
        <v>0</v>
      </c>
      <c r="AL23" s="67">
        <f t="shared" si="4"/>
        <v>0</v>
      </c>
      <c r="AM23" s="67">
        <f t="shared" si="5"/>
        <v>0</v>
      </c>
      <c r="AN23" s="67">
        <f t="shared" si="6"/>
        <v>0</v>
      </c>
      <c r="AO23" s="67">
        <f t="shared" si="7"/>
        <v>0</v>
      </c>
      <c r="AP23" s="67">
        <f t="shared" si="14"/>
        <v>0</v>
      </c>
      <c r="AQ23" s="67">
        <f t="shared" si="13"/>
        <v>0</v>
      </c>
      <c r="AR23" s="67">
        <f t="shared" si="13"/>
        <v>0</v>
      </c>
      <c r="AS23" s="67">
        <f t="shared" si="13"/>
        <v>0</v>
      </c>
      <c r="AT23" s="67">
        <f t="shared" si="13"/>
        <v>0</v>
      </c>
      <c r="AU23" s="67">
        <f t="shared" si="13"/>
        <v>0</v>
      </c>
      <c r="AV23" s="67">
        <f t="shared" si="13"/>
        <v>0</v>
      </c>
      <c r="AW23" s="67">
        <f t="shared" si="13"/>
        <v>0</v>
      </c>
      <c r="AX23" s="67"/>
      <c r="AY23" s="67"/>
    </row>
    <row r="24" spans="1:51" ht="10.5" customHeight="1">
      <c r="A24" s="62" t="s">
        <v>15</v>
      </c>
      <c r="B24" s="511" t="s">
        <v>15</v>
      </c>
      <c r="C24" s="580"/>
      <c r="D24" s="581"/>
      <c r="E24" s="581"/>
      <c r="F24" s="581"/>
      <c r="G24" s="581"/>
      <c r="H24" s="581"/>
      <c r="I24" s="581"/>
      <c r="J24" s="581"/>
      <c r="K24" s="735"/>
      <c r="L24" s="736"/>
      <c r="M24" s="580"/>
      <c r="N24" s="581"/>
      <c r="O24" s="453"/>
      <c r="P24" s="365"/>
      <c r="Q24" s="879" t="e">
        <f t="shared" si="9"/>
        <v>#DIV/0!</v>
      </c>
      <c r="R24" s="879" t="e">
        <f t="shared" si="10"/>
        <v>#DIV/0!</v>
      </c>
      <c r="S24" s="822" t="e">
        <f>((M24-N24)/N24)-O24</f>
        <v>#DIV/0!</v>
      </c>
      <c r="T24" s="822">
        <f>C24-M24</f>
        <v>0</v>
      </c>
      <c r="U24" s="822">
        <f>G24-N24</f>
        <v>0</v>
      </c>
      <c r="V24" s="580"/>
      <c r="W24" s="581"/>
      <c r="X24" s="581"/>
      <c r="Y24" s="581"/>
      <c r="Z24" s="581"/>
      <c r="AA24" s="581"/>
      <c r="AB24" s="581"/>
      <c r="AC24" s="581"/>
      <c r="AD24" s="735"/>
      <c r="AE24" s="736"/>
      <c r="AF24" s="582"/>
      <c r="AG24" s="806"/>
      <c r="AH24" s="453"/>
      <c r="AK24" s="67">
        <f t="shared" si="3"/>
        <v>0</v>
      </c>
      <c r="AL24" s="67">
        <f t="shared" si="4"/>
        <v>0</v>
      </c>
      <c r="AM24" s="67">
        <f t="shared" si="5"/>
        <v>0</v>
      </c>
      <c r="AN24" s="67">
        <f t="shared" si="6"/>
        <v>0</v>
      </c>
      <c r="AO24" s="67">
        <f t="shared" si="7"/>
        <v>0</v>
      </c>
      <c r="AP24" s="67">
        <f t="shared" si="14"/>
        <v>0</v>
      </c>
      <c r="AQ24" s="67">
        <f t="shared" si="13"/>
        <v>0</v>
      </c>
      <c r="AR24" s="67">
        <f t="shared" si="13"/>
        <v>0</v>
      </c>
      <c r="AS24" s="67">
        <f t="shared" si="13"/>
        <v>0</v>
      </c>
      <c r="AT24" s="67">
        <f t="shared" si="13"/>
        <v>0</v>
      </c>
      <c r="AU24" s="67">
        <f t="shared" si="13"/>
        <v>0</v>
      </c>
      <c r="AV24" s="67">
        <f t="shared" si="13"/>
        <v>0</v>
      </c>
      <c r="AW24" s="67">
        <f t="shared" si="13"/>
        <v>0</v>
      </c>
      <c r="AX24" s="67"/>
      <c r="AY24" s="67"/>
    </row>
    <row r="25" spans="1:51" ht="14.25" customHeight="1">
      <c r="A25" s="77"/>
      <c r="B25" s="1287"/>
      <c r="C25" s="1287"/>
      <c r="D25" s="1287"/>
      <c r="E25" s="1287"/>
      <c r="F25" s="1287"/>
      <c r="G25" s="1287"/>
      <c r="H25" s="1287"/>
      <c r="I25" s="1287"/>
      <c r="J25" s="1287"/>
      <c r="K25" s="1287"/>
      <c r="L25" s="1287"/>
      <c r="M25" s="1287"/>
      <c r="N25" s="1287"/>
      <c r="O25" s="1287"/>
      <c r="P25" s="424"/>
      <c r="Q25" s="822"/>
      <c r="R25" s="822"/>
      <c r="S25" s="822"/>
      <c r="T25" s="822"/>
      <c r="U25" s="823"/>
    </row>
    <row r="26" spans="1:51">
      <c r="B26" s="931"/>
      <c r="C26" s="931"/>
      <c r="D26" s="931"/>
      <c r="E26" s="931"/>
      <c r="F26" s="931"/>
      <c r="G26" s="931"/>
      <c r="H26" s="931"/>
      <c r="I26" s="931"/>
      <c r="J26" s="931"/>
      <c r="K26" s="931"/>
      <c r="L26" s="931"/>
      <c r="O26" s="53"/>
      <c r="Q26" s="822"/>
      <c r="R26" s="822"/>
      <c r="S26" s="822"/>
      <c r="T26" s="822"/>
      <c r="U26" s="823"/>
    </row>
    <row r="27" spans="1:51">
      <c r="O27" s="53"/>
      <c r="Q27" s="822"/>
      <c r="R27" s="822"/>
      <c r="S27" s="822"/>
      <c r="T27" s="822"/>
      <c r="U27" s="823"/>
    </row>
    <row r="28" spans="1:51">
      <c r="B28" s="799" t="s">
        <v>98</v>
      </c>
      <c r="C28" s="800">
        <f>(C4+C5+C6+C7-C8)+(C8+C11-C12)+(C12+C13-C15)</f>
        <v>0</v>
      </c>
      <c r="D28" s="800">
        <f t="shared" ref="D28:I28" si="15">(D4+D5+D6+D7-D8)+(D8+D11-D12)+(D12+D13-D15)</f>
        <v>0</v>
      </c>
      <c r="E28" s="800">
        <f t="shared" si="15"/>
        <v>0</v>
      </c>
      <c r="F28" s="800">
        <f t="shared" si="15"/>
        <v>0</v>
      </c>
      <c r="G28" s="800">
        <f t="shared" si="15"/>
        <v>0</v>
      </c>
      <c r="H28" s="800">
        <f t="shared" si="15"/>
        <v>0</v>
      </c>
      <c r="I28" s="800">
        <f t="shared" si="15"/>
        <v>0</v>
      </c>
      <c r="J28" s="800"/>
      <c r="K28" s="799"/>
      <c r="L28" s="799"/>
      <c r="M28" s="800">
        <f>(M4+M5+M6+M7-M8)+(M8+M11-M12)+(M12+M13-M15)</f>
        <v>0</v>
      </c>
      <c r="N28" s="800">
        <f>(N4+N5+N6+N7-N8)+(N8+N11-N12)+(N12+N13-N15)</f>
        <v>0</v>
      </c>
      <c r="O28" s="800"/>
      <c r="P28" s="800"/>
      <c r="Q28" s="822"/>
      <c r="R28" s="822"/>
      <c r="S28" s="822"/>
      <c r="T28" s="822"/>
      <c r="U28" s="822"/>
    </row>
    <row r="29" spans="1:51">
      <c r="B29" s="799"/>
      <c r="C29" s="800"/>
      <c r="D29" s="800"/>
      <c r="E29" s="800"/>
      <c r="F29" s="800"/>
      <c r="G29" s="800"/>
      <c r="H29" s="800"/>
      <c r="I29" s="800"/>
      <c r="J29" s="800"/>
      <c r="K29" s="799"/>
      <c r="L29" s="799"/>
      <c r="M29" s="801"/>
      <c r="N29" s="801"/>
      <c r="O29" s="800"/>
      <c r="P29" s="800"/>
      <c r="Q29" s="822"/>
      <c r="R29" s="822"/>
      <c r="S29" s="822"/>
      <c r="T29" s="822"/>
      <c r="U29" s="823"/>
    </row>
    <row r="35" spans="1:10" hidden="1"/>
    <row r="36" spans="1:10" hidden="1"/>
    <row r="37" spans="1:10" hidden="1"/>
    <row r="38" spans="1:10" hidden="1"/>
    <row r="39" spans="1:10" hidden="1"/>
    <row r="40" spans="1:10" hidden="1"/>
    <row r="41" spans="1:10" hidden="1"/>
    <row r="42" spans="1:10" hidden="1"/>
    <row r="43" spans="1:10" hidden="1"/>
    <row r="44" spans="1:10" hidden="1"/>
    <row r="45" spans="1:10" hidden="1"/>
    <row r="46" spans="1:10" hidden="1"/>
    <row r="47" spans="1:10" hidden="1">
      <c r="A47" s="53"/>
      <c r="C47" s="53"/>
      <c r="D47" s="53"/>
      <c r="E47" s="53"/>
      <c r="F47" s="53"/>
      <c r="G47" s="53"/>
      <c r="H47" s="153"/>
      <c r="I47" s="153"/>
      <c r="J47" s="154"/>
    </row>
    <row r="48" spans="1:10" hidden="1">
      <c r="A48" s="53"/>
      <c r="C48" s="53"/>
      <c r="D48" s="53"/>
      <c r="E48" s="53"/>
      <c r="F48" s="53"/>
      <c r="G48" s="53"/>
      <c r="H48" s="164"/>
      <c r="I48" s="164"/>
      <c r="J48" s="165"/>
    </row>
    <row r="49" spans="1:30" hidden="1">
      <c r="A49" s="53"/>
      <c r="C49" s="53"/>
      <c r="D49" s="53"/>
      <c r="E49" s="53"/>
      <c r="F49" s="53"/>
      <c r="G49" s="53"/>
      <c r="H49" s="155"/>
      <c r="I49" s="155"/>
      <c r="J49" s="156"/>
    </row>
    <row r="50" spans="1:30" s="13" customFormat="1">
      <c r="H50" s="22"/>
      <c r="I50" s="22"/>
      <c r="J50" s="22"/>
      <c r="K50" s="22"/>
    </row>
    <row r="51" spans="1:30" s="221" customFormat="1" ht="18.75" customHeight="1">
      <c r="A51" s="219"/>
      <c r="B51" s="220" t="s">
        <v>75</v>
      </c>
      <c r="C51" s="271"/>
      <c r="D51" s="271"/>
      <c r="E51" s="271"/>
      <c r="F51" s="271"/>
      <c r="G51" s="271"/>
      <c r="H51" s="271"/>
      <c r="I51" s="271"/>
      <c r="J51" s="271"/>
      <c r="K51" s="271"/>
      <c r="L51" s="271"/>
      <c r="M51" s="272"/>
      <c r="N51" s="273"/>
      <c r="Q51" s="220" t="s">
        <v>86</v>
      </c>
      <c r="R51" s="220"/>
      <c r="S51" s="220"/>
      <c r="T51" s="220"/>
      <c r="U51" s="220"/>
      <c r="V51" s="220"/>
    </row>
    <row r="52" spans="1:30" s="221" customFormat="1" ht="10.5" customHeight="1">
      <c r="A52" s="219"/>
      <c r="B52" s="173" t="s">
        <v>1</v>
      </c>
      <c r="C52" s="174" t="e">
        <f>D3</f>
        <v>#REF!</v>
      </c>
      <c r="D52" s="175" t="e">
        <f t="shared" ref="D52:I52" si="16">E3</f>
        <v>#REF!</v>
      </c>
      <c r="E52" s="175" t="e">
        <f t="shared" si="16"/>
        <v>#REF!</v>
      </c>
      <c r="F52" s="175" t="e">
        <f t="shared" si="16"/>
        <v>#REF!</v>
      </c>
      <c r="G52" s="175" t="e">
        <f t="shared" si="16"/>
        <v>#REF!</v>
      </c>
      <c r="H52" s="175" t="e">
        <f t="shared" si="16"/>
        <v>#REF!</v>
      </c>
      <c r="I52" s="175" t="e">
        <f t="shared" si="16"/>
        <v>#REF!</v>
      </c>
      <c r="J52" s="175"/>
      <c r="K52" s="177"/>
      <c r="L52" s="176"/>
      <c r="M52" s="219"/>
      <c r="N52" s="219"/>
      <c r="Q52" s="173" t="s">
        <v>1</v>
      </c>
      <c r="R52" s="174"/>
      <c r="S52" s="835"/>
      <c r="T52" s="835"/>
      <c r="U52" s="175" t="e">
        <f t="shared" ref="U52:AA52" si="17">+C52</f>
        <v>#REF!</v>
      </c>
      <c r="V52" s="175" t="e">
        <f t="shared" si="17"/>
        <v>#REF!</v>
      </c>
      <c r="W52" s="175" t="e">
        <f t="shared" si="17"/>
        <v>#REF!</v>
      </c>
      <c r="X52" s="175" t="e">
        <f t="shared" si="17"/>
        <v>#REF!</v>
      </c>
      <c r="Y52" s="175" t="e">
        <f t="shared" si="17"/>
        <v>#REF!</v>
      </c>
      <c r="Z52" s="175" t="e">
        <f t="shared" si="17"/>
        <v>#REF!</v>
      </c>
      <c r="AA52" s="175" t="e">
        <f t="shared" si="17"/>
        <v>#REF!</v>
      </c>
      <c r="AB52" s="175"/>
      <c r="AC52" s="177"/>
      <c r="AD52" s="176"/>
    </row>
    <row r="53" spans="1:30" s="221" customFormat="1">
      <c r="B53" s="70" t="s">
        <v>7</v>
      </c>
      <c r="C53" s="14">
        <v>123</v>
      </c>
      <c r="D53" s="44">
        <v>134</v>
      </c>
      <c r="E53" s="15">
        <v>134</v>
      </c>
      <c r="F53" s="15">
        <v>127</v>
      </c>
      <c r="G53" s="15">
        <v>129</v>
      </c>
      <c r="H53" s="22">
        <v>130</v>
      </c>
      <c r="I53" s="22">
        <v>131</v>
      </c>
      <c r="J53" s="22">
        <v>149</v>
      </c>
      <c r="K53" s="285"/>
      <c r="L53" s="286"/>
      <c r="Q53" s="57" t="s">
        <v>7</v>
      </c>
      <c r="R53" s="14"/>
      <c r="S53" s="44"/>
      <c r="T53" s="44"/>
      <c r="U53" s="44">
        <f t="shared" ref="U53:U73" si="18">+D4-C53</f>
        <v>-123</v>
      </c>
      <c r="V53" s="15">
        <f t="shared" ref="V53:V73" si="19">+E4-D53</f>
        <v>-134</v>
      </c>
      <c r="W53" s="15">
        <f t="shared" ref="W53:W73" si="20">+F4-E53</f>
        <v>-134</v>
      </c>
      <c r="X53" s="15">
        <f t="shared" ref="X53:X73" si="21">+G4-F53</f>
        <v>-127</v>
      </c>
      <c r="Y53" s="15">
        <f t="shared" ref="Y53:Y73" si="22">+H4-G53</f>
        <v>-129</v>
      </c>
      <c r="Z53" s="15">
        <f t="shared" ref="Z53:Z73" si="23">+I4-H53</f>
        <v>-130</v>
      </c>
      <c r="AA53" s="15">
        <f t="shared" ref="AA53:AA73" si="24">+J4-I53</f>
        <v>-131</v>
      </c>
      <c r="AB53" s="15"/>
      <c r="AC53" s="16"/>
      <c r="AD53" s="146"/>
    </row>
    <row r="54" spans="1:30" s="221" customFormat="1">
      <c r="B54" s="70" t="s">
        <v>2</v>
      </c>
      <c r="C54" s="14">
        <v>131</v>
      </c>
      <c r="D54" s="44">
        <v>117</v>
      </c>
      <c r="E54" s="15">
        <v>138</v>
      </c>
      <c r="F54" s="15">
        <v>141</v>
      </c>
      <c r="G54" s="15">
        <v>144</v>
      </c>
      <c r="H54" s="22">
        <v>130</v>
      </c>
      <c r="I54" s="22">
        <v>157</v>
      </c>
      <c r="J54" s="22">
        <v>146</v>
      </c>
      <c r="K54" s="201"/>
      <c r="L54" s="202"/>
      <c r="Q54" s="57" t="s">
        <v>2</v>
      </c>
      <c r="R54" s="14"/>
      <c r="S54" s="44"/>
      <c r="T54" s="44"/>
      <c r="U54" s="44">
        <f t="shared" si="18"/>
        <v>-131</v>
      </c>
      <c r="V54" s="15">
        <f t="shared" si="19"/>
        <v>-117</v>
      </c>
      <c r="W54" s="15">
        <f t="shared" si="20"/>
        <v>-138</v>
      </c>
      <c r="X54" s="15">
        <f t="shared" si="21"/>
        <v>-141</v>
      </c>
      <c r="Y54" s="15">
        <f t="shared" si="22"/>
        <v>-144</v>
      </c>
      <c r="Z54" s="15">
        <f t="shared" si="23"/>
        <v>-130</v>
      </c>
      <c r="AA54" s="15">
        <f t="shared" si="24"/>
        <v>-157</v>
      </c>
      <c r="AB54" s="9"/>
      <c r="AC54" s="20"/>
      <c r="AD54" s="17"/>
    </row>
    <row r="55" spans="1:30" s="221" customFormat="1">
      <c r="B55" s="70" t="s">
        <v>0</v>
      </c>
      <c r="C55" s="14">
        <v>84</v>
      </c>
      <c r="D55" s="44">
        <v>60</v>
      </c>
      <c r="E55" s="22">
        <v>77</v>
      </c>
      <c r="F55" s="22">
        <v>84</v>
      </c>
      <c r="G55" s="22">
        <v>102</v>
      </c>
      <c r="H55" s="22">
        <v>63</v>
      </c>
      <c r="I55" s="22">
        <v>79</v>
      </c>
      <c r="J55" s="22">
        <v>74</v>
      </c>
      <c r="K55" s="201"/>
      <c r="L55" s="202"/>
      <c r="Q55" s="57" t="s">
        <v>0</v>
      </c>
      <c r="R55" s="14"/>
      <c r="S55" s="44"/>
      <c r="T55" s="44"/>
      <c r="U55" s="44">
        <f t="shared" si="18"/>
        <v>-84</v>
      </c>
      <c r="V55" s="22">
        <f t="shared" si="19"/>
        <v>-60</v>
      </c>
      <c r="W55" s="22">
        <f t="shared" si="20"/>
        <v>-77</v>
      </c>
      <c r="X55" s="22">
        <f t="shared" si="21"/>
        <v>-84</v>
      </c>
      <c r="Y55" s="22">
        <f t="shared" si="22"/>
        <v>-102</v>
      </c>
      <c r="Z55" s="22">
        <f t="shared" si="23"/>
        <v>-63</v>
      </c>
      <c r="AA55" s="22">
        <f t="shared" si="24"/>
        <v>-79</v>
      </c>
      <c r="AB55" s="21"/>
      <c r="AC55" s="20"/>
      <c r="AD55" s="17"/>
    </row>
    <row r="56" spans="1:30" s="221" customFormat="1">
      <c r="B56" s="70" t="s">
        <v>18</v>
      </c>
      <c r="C56" s="14">
        <v>0</v>
      </c>
      <c r="D56" s="44">
        <v>0</v>
      </c>
      <c r="E56" s="22">
        <v>0</v>
      </c>
      <c r="F56" s="22">
        <v>0</v>
      </c>
      <c r="G56" s="22">
        <v>0</v>
      </c>
      <c r="H56" s="22">
        <v>0</v>
      </c>
      <c r="I56" s="22">
        <v>0</v>
      </c>
      <c r="J56" s="22">
        <v>0</v>
      </c>
      <c r="K56" s="201"/>
      <c r="L56" s="202"/>
      <c r="Q56" s="57" t="s">
        <v>18</v>
      </c>
      <c r="R56" s="14"/>
      <c r="S56" s="44"/>
      <c r="T56" s="44"/>
      <c r="U56" s="44">
        <f t="shared" si="18"/>
        <v>0</v>
      </c>
      <c r="V56" s="22">
        <f t="shared" si="19"/>
        <v>0</v>
      </c>
      <c r="W56" s="22">
        <f t="shared" si="20"/>
        <v>0</v>
      </c>
      <c r="X56" s="22">
        <f t="shared" si="21"/>
        <v>0</v>
      </c>
      <c r="Y56" s="22">
        <f t="shared" si="22"/>
        <v>0</v>
      </c>
      <c r="Z56" s="22">
        <f t="shared" si="23"/>
        <v>0</v>
      </c>
      <c r="AA56" s="22">
        <f t="shared" si="24"/>
        <v>0</v>
      </c>
      <c r="AB56" s="21"/>
      <c r="AC56" s="20"/>
      <c r="AD56" s="17"/>
    </row>
    <row r="57" spans="1:30" s="221" customFormat="1">
      <c r="B57" s="81" t="s">
        <v>8</v>
      </c>
      <c r="C57" s="45">
        <v>338</v>
      </c>
      <c r="D57" s="46">
        <v>311</v>
      </c>
      <c r="E57" s="29">
        <v>349</v>
      </c>
      <c r="F57" s="29">
        <v>352</v>
      </c>
      <c r="G57" s="29">
        <v>375</v>
      </c>
      <c r="H57" s="29">
        <v>323</v>
      </c>
      <c r="I57" s="29">
        <v>367</v>
      </c>
      <c r="J57" s="29">
        <v>369</v>
      </c>
      <c r="K57" s="287"/>
      <c r="L57" s="288"/>
      <c r="Q57" s="64" t="s">
        <v>8</v>
      </c>
      <c r="R57" s="45"/>
      <c r="S57" s="46"/>
      <c r="T57" s="46"/>
      <c r="U57" s="46">
        <f t="shared" si="18"/>
        <v>-338</v>
      </c>
      <c r="V57" s="29">
        <f t="shared" si="19"/>
        <v>-311</v>
      </c>
      <c r="W57" s="29">
        <f t="shared" si="20"/>
        <v>-349</v>
      </c>
      <c r="X57" s="29">
        <f t="shared" si="21"/>
        <v>-352</v>
      </c>
      <c r="Y57" s="29">
        <f t="shared" si="22"/>
        <v>-375</v>
      </c>
      <c r="Z57" s="29">
        <f t="shared" si="23"/>
        <v>-323</v>
      </c>
      <c r="AA57" s="29">
        <f t="shared" si="24"/>
        <v>-367</v>
      </c>
      <c r="AB57" s="25"/>
      <c r="AC57" s="27"/>
      <c r="AD57" s="28"/>
    </row>
    <row r="58" spans="1:30" s="221" customFormat="1">
      <c r="B58" s="70" t="s">
        <v>3</v>
      </c>
      <c r="C58" s="14">
        <v>-6</v>
      </c>
      <c r="D58" s="44">
        <v>-7</v>
      </c>
      <c r="E58" s="22">
        <v>-7</v>
      </c>
      <c r="F58" s="22">
        <v>-7</v>
      </c>
      <c r="G58" s="22">
        <v>-7</v>
      </c>
      <c r="H58" s="22">
        <v>-6</v>
      </c>
      <c r="I58" s="22">
        <v>-7</v>
      </c>
      <c r="J58" s="22">
        <v>-9</v>
      </c>
      <c r="K58" s="201"/>
      <c r="L58" s="202"/>
      <c r="Q58" s="57" t="s">
        <v>3</v>
      </c>
      <c r="R58" s="14"/>
      <c r="S58" s="44"/>
      <c r="T58" s="44"/>
      <c r="U58" s="44">
        <f t="shared" si="18"/>
        <v>6</v>
      </c>
      <c r="V58" s="22">
        <f t="shared" si="19"/>
        <v>7</v>
      </c>
      <c r="W58" s="22">
        <f t="shared" si="20"/>
        <v>7</v>
      </c>
      <c r="X58" s="22">
        <f t="shared" si="21"/>
        <v>7</v>
      </c>
      <c r="Y58" s="22">
        <f t="shared" si="22"/>
        <v>7</v>
      </c>
      <c r="Z58" s="22">
        <f t="shared" si="23"/>
        <v>6</v>
      </c>
      <c r="AA58" s="22">
        <f t="shared" si="24"/>
        <v>7</v>
      </c>
      <c r="AB58" s="21"/>
      <c r="AC58" s="20"/>
      <c r="AD58" s="17"/>
    </row>
    <row r="59" spans="1:30" s="221" customFormat="1">
      <c r="B59" s="70" t="s">
        <v>88</v>
      </c>
      <c r="C59" s="14">
        <v>-121</v>
      </c>
      <c r="D59" s="44">
        <v>-124</v>
      </c>
      <c r="E59" s="22">
        <v>-125</v>
      </c>
      <c r="F59" s="22">
        <v>-128</v>
      </c>
      <c r="G59" s="22">
        <v>-136</v>
      </c>
      <c r="H59" s="22">
        <v>-136</v>
      </c>
      <c r="I59" s="22">
        <v>-139</v>
      </c>
      <c r="J59" s="22">
        <v>-100</v>
      </c>
      <c r="K59" s="201"/>
      <c r="L59" s="202"/>
      <c r="Q59" s="70" t="s">
        <v>88</v>
      </c>
      <c r="R59" s="14"/>
      <c r="S59" s="44"/>
      <c r="T59" s="44"/>
      <c r="U59" s="44">
        <f t="shared" si="18"/>
        <v>121</v>
      </c>
      <c r="V59" s="22">
        <f t="shared" si="19"/>
        <v>124</v>
      </c>
      <c r="W59" s="22">
        <f t="shared" si="20"/>
        <v>125</v>
      </c>
      <c r="X59" s="22">
        <f t="shared" si="21"/>
        <v>128</v>
      </c>
      <c r="Y59" s="22">
        <f t="shared" si="22"/>
        <v>136</v>
      </c>
      <c r="Z59" s="22">
        <f t="shared" si="23"/>
        <v>136</v>
      </c>
      <c r="AA59" s="22">
        <f t="shared" si="24"/>
        <v>139</v>
      </c>
      <c r="AB59" s="21"/>
      <c r="AC59" s="20"/>
      <c r="AD59" s="17"/>
    </row>
    <row r="60" spans="1:30" s="221" customFormat="1">
      <c r="B60" s="81" t="s">
        <v>24</v>
      </c>
      <c r="C60" s="45">
        <v>-127</v>
      </c>
      <c r="D60" s="46">
        <v>-131</v>
      </c>
      <c r="E60" s="29">
        <v>-132</v>
      </c>
      <c r="F60" s="29">
        <v>-134</v>
      </c>
      <c r="G60" s="29">
        <v>-143</v>
      </c>
      <c r="H60" s="29">
        <v>-142</v>
      </c>
      <c r="I60" s="29">
        <v>-146</v>
      </c>
      <c r="J60" s="29">
        <v>-110</v>
      </c>
      <c r="K60" s="287"/>
      <c r="L60" s="288"/>
      <c r="Q60" s="64" t="s">
        <v>24</v>
      </c>
      <c r="R60" s="45"/>
      <c r="S60" s="46"/>
      <c r="T60" s="46"/>
      <c r="U60" s="46">
        <f t="shared" si="18"/>
        <v>127</v>
      </c>
      <c r="V60" s="29">
        <f t="shared" si="19"/>
        <v>131</v>
      </c>
      <c r="W60" s="29">
        <f t="shared" si="20"/>
        <v>132</v>
      </c>
      <c r="X60" s="29">
        <f t="shared" si="21"/>
        <v>134</v>
      </c>
      <c r="Y60" s="29">
        <f t="shared" si="22"/>
        <v>143</v>
      </c>
      <c r="Z60" s="29">
        <f t="shared" si="23"/>
        <v>142</v>
      </c>
      <c r="AA60" s="29">
        <f t="shared" si="24"/>
        <v>146</v>
      </c>
      <c r="AB60" s="25"/>
      <c r="AC60" s="27"/>
      <c r="AD60" s="28"/>
    </row>
    <row r="61" spans="1:30" s="221" customFormat="1">
      <c r="B61" s="81" t="s">
        <v>13</v>
      </c>
      <c r="C61" s="45">
        <v>211</v>
      </c>
      <c r="D61" s="46">
        <v>180</v>
      </c>
      <c r="E61" s="29">
        <v>217</v>
      </c>
      <c r="F61" s="29">
        <v>218</v>
      </c>
      <c r="G61" s="29">
        <v>232</v>
      </c>
      <c r="H61" s="29">
        <v>181</v>
      </c>
      <c r="I61" s="29">
        <v>221</v>
      </c>
      <c r="J61" s="29">
        <v>259</v>
      </c>
      <c r="K61" s="287"/>
      <c r="L61" s="288"/>
      <c r="Q61" s="64" t="s">
        <v>13</v>
      </c>
      <c r="R61" s="45"/>
      <c r="S61" s="46"/>
      <c r="T61" s="46"/>
      <c r="U61" s="46">
        <f t="shared" si="18"/>
        <v>-211</v>
      </c>
      <c r="V61" s="29">
        <f t="shared" si="19"/>
        <v>-180</v>
      </c>
      <c r="W61" s="29">
        <f t="shared" si="20"/>
        <v>-217</v>
      </c>
      <c r="X61" s="29">
        <f t="shared" si="21"/>
        <v>-218</v>
      </c>
      <c r="Y61" s="29">
        <f t="shared" si="22"/>
        <v>-232</v>
      </c>
      <c r="Z61" s="29">
        <f t="shared" si="23"/>
        <v>-181</v>
      </c>
      <c r="AA61" s="29">
        <f t="shared" si="24"/>
        <v>-221</v>
      </c>
      <c r="AB61" s="25"/>
      <c r="AC61" s="27"/>
      <c r="AD61" s="28"/>
    </row>
    <row r="62" spans="1:30" s="221" customFormat="1">
      <c r="B62" s="70" t="s">
        <v>23</v>
      </c>
      <c r="C62" s="14">
        <v>-25</v>
      </c>
      <c r="D62" s="44">
        <v>-13</v>
      </c>
      <c r="E62" s="22">
        <v>-17</v>
      </c>
      <c r="F62" s="22">
        <v>-17</v>
      </c>
      <c r="G62" s="22">
        <v>-38</v>
      </c>
      <c r="H62" s="22">
        <v>-9</v>
      </c>
      <c r="I62" s="22">
        <v>-17</v>
      </c>
      <c r="J62" s="22">
        <v>-57</v>
      </c>
      <c r="K62" s="201"/>
      <c r="L62" s="202"/>
      <c r="Q62" s="57" t="s">
        <v>23</v>
      </c>
      <c r="R62" s="14"/>
      <c r="S62" s="44"/>
      <c r="T62" s="44"/>
      <c r="U62" s="44">
        <f t="shared" si="18"/>
        <v>25</v>
      </c>
      <c r="V62" s="22">
        <f t="shared" si="19"/>
        <v>13</v>
      </c>
      <c r="W62" s="22">
        <f t="shared" si="20"/>
        <v>17</v>
      </c>
      <c r="X62" s="22">
        <f t="shared" si="21"/>
        <v>17</v>
      </c>
      <c r="Y62" s="22">
        <f t="shared" si="22"/>
        <v>38</v>
      </c>
      <c r="Z62" s="22">
        <f t="shared" si="23"/>
        <v>9</v>
      </c>
      <c r="AA62" s="22">
        <f t="shared" si="24"/>
        <v>17</v>
      </c>
      <c r="AB62" s="21"/>
      <c r="AC62" s="20"/>
      <c r="AD62" s="17"/>
    </row>
    <row r="63" spans="1:30" s="221" customFormat="1">
      <c r="B63" s="481" t="s">
        <v>126</v>
      </c>
      <c r="C63" s="14"/>
      <c r="D63" s="44"/>
      <c r="E63" s="22"/>
      <c r="F63" s="22"/>
      <c r="G63" s="22"/>
      <c r="H63" s="22"/>
      <c r="I63" s="22"/>
      <c r="J63" s="22"/>
      <c r="K63" s="201"/>
      <c r="L63" s="202"/>
      <c r="Q63" s="481" t="s">
        <v>126</v>
      </c>
      <c r="R63" s="14"/>
      <c r="S63" s="44"/>
      <c r="T63" s="44"/>
      <c r="U63" s="44">
        <f t="shared" si="18"/>
        <v>0</v>
      </c>
      <c r="V63" s="22">
        <f t="shared" si="19"/>
        <v>0</v>
      </c>
      <c r="W63" s="22">
        <f t="shared" si="20"/>
        <v>0</v>
      </c>
      <c r="X63" s="22">
        <f t="shared" si="21"/>
        <v>0</v>
      </c>
      <c r="Y63" s="22">
        <f t="shared" si="22"/>
        <v>0</v>
      </c>
      <c r="Z63" s="22">
        <f t="shared" si="23"/>
        <v>0</v>
      </c>
      <c r="AA63" s="22">
        <f t="shared" si="24"/>
        <v>0</v>
      </c>
      <c r="AB63" s="21"/>
      <c r="AC63" s="20"/>
      <c r="AD63" s="17"/>
    </row>
    <row r="64" spans="1:30" s="221" customFormat="1">
      <c r="B64" s="87" t="s">
        <v>4</v>
      </c>
      <c r="C64" s="47">
        <v>186</v>
      </c>
      <c r="D64" s="48">
        <v>167</v>
      </c>
      <c r="E64" s="33">
        <v>200</v>
      </c>
      <c r="F64" s="33">
        <v>201</v>
      </c>
      <c r="G64" s="33">
        <v>194</v>
      </c>
      <c r="H64" s="33">
        <v>172</v>
      </c>
      <c r="I64" s="33">
        <v>204</v>
      </c>
      <c r="J64" s="33">
        <v>202</v>
      </c>
      <c r="K64" s="289"/>
      <c r="L64" s="37"/>
      <c r="Q64" s="66" t="s">
        <v>4</v>
      </c>
      <c r="R64" s="47"/>
      <c r="S64" s="48"/>
      <c r="T64" s="48"/>
      <c r="U64" s="48">
        <f t="shared" si="18"/>
        <v>-186</v>
      </c>
      <c r="V64" s="33">
        <f t="shared" si="19"/>
        <v>-167</v>
      </c>
      <c r="W64" s="33">
        <f t="shared" si="20"/>
        <v>-200</v>
      </c>
      <c r="X64" s="33">
        <f t="shared" si="21"/>
        <v>-201</v>
      </c>
      <c r="Y64" s="33">
        <f t="shared" si="22"/>
        <v>-194</v>
      </c>
      <c r="Z64" s="33">
        <f t="shared" si="23"/>
        <v>-172</v>
      </c>
      <c r="AA64" s="33">
        <f t="shared" si="24"/>
        <v>-204</v>
      </c>
      <c r="AB64" s="35"/>
      <c r="AC64" s="36"/>
      <c r="AD64" s="37"/>
    </row>
    <row r="65" spans="2:30" s="221" customFormat="1">
      <c r="B65" s="70" t="s">
        <v>9</v>
      </c>
      <c r="C65" s="90">
        <v>38</v>
      </c>
      <c r="D65" s="22">
        <v>42</v>
      </c>
      <c r="E65" s="22">
        <v>38</v>
      </c>
      <c r="F65" s="22">
        <v>38</v>
      </c>
      <c r="G65" s="22">
        <v>38</v>
      </c>
      <c r="H65" s="22">
        <v>44</v>
      </c>
      <c r="I65" s="22">
        <v>40</v>
      </c>
      <c r="J65" s="22">
        <v>30</v>
      </c>
      <c r="K65" s="201"/>
      <c r="L65" s="202"/>
      <c r="Q65" s="57" t="s">
        <v>9</v>
      </c>
      <c r="R65" s="90"/>
      <c r="S65" s="22"/>
      <c r="T65" s="22"/>
      <c r="U65" s="22">
        <f t="shared" si="18"/>
        <v>-38</v>
      </c>
      <c r="V65" s="22">
        <f t="shared" si="19"/>
        <v>-42</v>
      </c>
      <c r="W65" s="22">
        <f t="shared" si="20"/>
        <v>-38</v>
      </c>
      <c r="X65" s="22">
        <f t="shared" si="21"/>
        <v>-38</v>
      </c>
      <c r="Y65" s="22">
        <f t="shared" si="22"/>
        <v>-38</v>
      </c>
      <c r="Z65" s="22">
        <f t="shared" si="23"/>
        <v>-44</v>
      </c>
      <c r="AA65" s="22">
        <f t="shared" si="24"/>
        <v>-40</v>
      </c>
      <c r="AB65" s="22"/>
      <c r="AC65" s="20"/>
      <c r="AD65" s="17"/>
    </row>
    <row r="66" spans="2:30" s="221" customFormat="1">
      <c r="B66" s="70" t="s">
        <v>106</v>
      </c>
      <c r="C66" s="90">
        <v>12</v>
      </c>
      <c r="D66" s="22">
        <v>11</v>
      </c>
      <c r="E66" s="22">
        <v>13</v>
      </c>
      <c r="F66" s="22">
        <v>12</v>
      </c>
      <c r="G66" s="22">
        <v>14</v>
      </c>
      <c r="H66" s="22">
        <v>12</v>
      </c>
      <c r="I66" s="22">
        <v>13</v>
      </c>
      <c r="J66" s="22">
        <v>15</v>
      </c>
      <c r="K66" s="201"/>
      <c r="L66" s="202"/>
      <c r="Q66" s="57" t="s">
        <v>5</v>
      </c>
      <c r="R66" s="90"/>
      <c r="S66" s="22"/>
      <c r="T66" s="22"/>
      <c r="U66" s="22">
        <f t="shared" si="18"/>
        <v>-12</v>
      </c>
      <c r="V66" s="22">
        <f t="shared" si="19"/>
        <v>-11</v>
      </c>
      <c r="W66" s="22">
        <f t="shared" si="20"/>
        <v>-13</v>
      </c>
      <c r="X66" s="22">
        <f t="shared" si="21"/>
        <v>-12</v>
      </c>
      <c r="Y66" s="22">
        <f t="shared" si="22"/>
        <v>-14</v>
      </c>
      <c r="Z66" s="22">
        <f t="shared" si="23"/>
        <v>-12</v>
      </c>
      <c r="AA66" s="22">
        <f t="shared" si="24"/>
        <v>-13</v>
      </c>
      <c r="AB66" s="22"/>
      <c r="AC66" s="20"/>
      <c r="AD66" s="17"/>
    </row>
    <row r="67" spans="2:30" s="221" customFormat="1">
      <c r="B67" s="70" t="s">
        <v>5</v>
      </c>
      <c r="C67" s="90">
        <v>13</v>
      </c>
      <c r="D67" s="22">
        <v>11</v>
      </c>
      <c r="E67" s="22">
        <v>13</v>
      </c>
      <c r="F67" s="22">
        <v>13</v>
      </c>
      <c r="G67" s="22">
        <v>15</v>
      </c>
      <c r="H67" s="22">
        <v>11</v>
      </c>
      <c r="I67" s="22">
        <v>13</v>
      </c>
      <c r="J67" s="22">
        <v>18</v>
      </c>
      <c r="K67" s="201"/>
      <c r="L67" s="202"/>
      <c r="Q67" s="57" t="s">
        <v>5</v>
      </c>
      <c r="R67" s="90"/>
      <c r="S67" s="22"/>
      <c r="T67" s="22"/>
      <c r="U67" s="22">
        <f t="shared" si="18"/>
        <v>-13</v>
      </c>
      <c r="V67" s="22">
        <f t="shared" si="19"/>
        <v>-11</v>
      </c>
      <c r="W67" s="22">
        <f t="shared" si="20"/>
        <v>-13</v>
      </c>
      <c r="X67" s="22">
        <f t="shared" si="21"/>
        <v>-13</v>
      </c>
      <c r="Y67" s="22">
        <f t="shared" si="22"/>
        <v>-15</v>
      </c>
      <c r="Z67" s="22">
        <f t="shared" si="23"/>
        <v>-11</v>
      </c>
      <c r="AA67" s="22">
        <f t="shared" si="24"/>
        <v>-13</v>
      </c>
      <c r="AB67" s="22"/>
      <c r="AC67" s="20"/>
      <c r="AD67" s="17"/>
    </row>
    <row r="68" spans="2:30" s="221" customFormat="1">
      <c r="B68" s="70" t="s">
        <v>28</v>
      </c>
      <c r="C68" s="38">
        <v>4516</v>
      </c>
      <c r="D68" s="30">
        <v>4593</v>
      </c>
      <c r="E68" s="30">
        <v>4578</v>
      </c>
      <c r="F68" s="30">
        <v>5344</v>
      </c>
      <c r="G68" s="30">
        <v>4398</v>
      </c>
      <c r="H68" s="30">
        <v>4581</v>
      </c>
      <c r="I68" s="30">
        <v>5028</v>
      </c>
      <c r="J68" s="30">
        <v>4194</v>
      </c>
      <c r="K68" s="201"/>
      <c r="L68" s="202"/>
      <c r="Q68" s="57" t="s">
        <v>28</v>
      </c>
      <c r="R68" s="38"/>
      <c r="S68" s="30"/>
      <c r="T68" s="30"/>
      <c r="U68" s="30">
        <f t="shared" si="18"/>
        <v>-4516</v>
      </c>
      <c r="V68" s="30">
        <f t="shared" si="19"/>
        <v>-4593</v>
      </c>
      <c r="W68" s="30">
        <f t="shared" si="20"/>
        <v>-4578</v>
      </c>
      <c r="X68" s="30">
        <f t="shared" si="21"/>
        <v>-5344</v>
      </c>
      <c r="Y68" s="30">
        <f t="shared" si="22"/>
        <v>-4398</v>
      </c>
      <c r="Z68" s="30">
        <f t="shared" si="23"/>
        <v>-4581</v>
      </c>
      <c r="AA68" s="30">
        <f t="shared" si="24"/>
        <v>-5028</v>
      </c>
      <c r="AB68" s="30"/>
      <c r="AC68" s="20"/>
      <c r="AD68" s="17"/>
    </row>
    <row r="69" spans="2:30" s="221" customFormat="1">
      <c r="B69" s="301" t="s">
        <v>90</v>
      </c>
      <c r="C69" s="38">
        <v>24419</v>
      </c>
      <c r="D69" s="30">
        <v>24587</v>
      </c>
      <c r="E69" s="30">
        <v>23930</v>
      </c>
      <c r="F69" s="30">
        <v>27126</v>
      </c>
      <c r="G69" s="30">
        <v>26750</v>
      </c>
      <c r="H69" s="30">
        <v>28018</v>
      </c>
      <c r="I69" s="30">
        <v>30807</v>
      </c>
      <c r="J69" s="30">
        <v>28748</v>
      </c>
      <c r="K69" s="201"/>
      <c r="L69" s="202"/>
      <c r="Q69" s="301" t="s">
        <v>90</v>
      </c>
      <c r="R69" s="38"/>
      <c r="S69" s="30"/>
      <c r="T69" s="30"/>
      <c r="U69" s="30">
        <f t="shared" si="18"/>
        <v>-24419</v>
      </c>
      <c r="V69" s="30">
        <f t="shared" si="19"/>
        <v>-24587</v>
      </c>
      <c r="W69" s="30">
        <f t="shared" si="20"/>
        <v>-23930</v>
      </c>
      <c r="X69" s="30">
        <f t="shared" si="21"/>
        <v>-27126</v>
      </c>
      <c r="Y69" s="30">
        <f t="shared" si="22"/>
        <v>-26750</v>
      </c>
      <c r="Z69" s="30">
        <f t="shared" si="23"/>
        <v>-28018</v>
      </c>
      <c r="AA69" s="30">
        <f t="shared" si="24"/>
        <v>-30807</v>
      </c>
      <c r="AB69" s="30"/>
      <c r="AC69" s="20"/>
      <c r="AD69" s="17"/>
    </row>
    <row r="70" spans="2:30" s="221" customFormat="1">
      <c r="B70" s="147" t="s">
        <v>14</v>
      </c>
      <c r="C70" s="39">
        <v>169</v>
      </c>
      <c r="D70" s="40">
        <v>167</v>
      </c>
      <c r="E70" s="40">
        <v>167</v>
      </c>
      <c r="F70" s="40">
        <v>169</v>
      </c>
      <c r="G70" s="40">
        <v>168</v>
      </c>
      <c r="H70" s="40">
        <v>171</v>
      </c>
      <c r="I70" s="40">
        <v>168</v>
      </c>
      <c r="J70" s="40">
        <v>174</v>
      </c>
      <c r="K70" s="290"/>
      <c r="L70" s="291"/>
      <c r="Q70" s="55" t="s">
        <v>14</v>
      </c>
      <c r="R70" s="39"/>
      <c r="S70" s="40"/>
      <c r="T70" s="40"/>
      <c r="U70" s="40">
        <f t="shared" si="18"/>
        <v>-169</v>
      </c>
      <c r="V70" s="40">
        <f t="shared" si="19"/>
        <v>-167</v>
      </c>
      <c r="W70" s="40">
        <f t="shared" si="20"/>
        <v>-167</v>
      </c>
      <c r="X70" s="40">
        <f t="shared" si="21"/>
        <v>-169</v>
      </c>
      <c r="Y70" s="40">
        <f t="shared" si="22"/>
        <v>-168</v>
      </c>
      <c r="Z70" s="40">
        <f t="shared" si="23"/>
        <v>-171</v>
      </c>
      <c r="AA70" s="40">
        <f t="shared" si="24"/>
        <v>-168</v>
      </c>
      <c r="AB70" s="40"/>
      <c r="AC70" s="41"/>
      <c r="AD70" s="42"/>
    </row>
    <row r="71" spans="2:30" s="221" customFormat="1">
      <c r="B71" s="81" t="s">
        <v>22</v>
      </c>
      <c r="C71" s="116"/>
      <c r="D71" s="21"/>
      <c r="E71" s="21"/>
      <c r="F71" s="21"/>
      <c r="G71" s="21"/>
      <c r="H71" s="21"/>
      <c r="I71" s="21"/>
      <c r="J71" s="21"/>
      <c r="K71" s="201"/>
      <c r="L71" s="202"/>
      <c r="Q71" s="64" t="s">
        <v>22</v>
      </c>
      <c r="R71" s="116"/>
      <c r="S71" s="21"/>
      <c r="T71" s="21"/>
      <c r="U71" s="21">
        <f t="shared" si="18"/>
        <v>0</v>
      </c>
      <c r="V71" s="21">
        <f t="shared" si="19"/>
        <v>0</v>
      </c>
      <c r="W71" s="21">
        <f t="shared" si="20"/>
        <v>0</v>
      </c>
      <c r="X71" s="21">
        <f t="shared" si="21"/>
        <v>0</v>
      </c>
      <c r="Y71" s="21">
        <f t="shared" si="22"/>
        <v>0</v>
      </c>
      <c r="Z71" s="21">
        <f t="shared" si="23"/>
        <v>0</v>
      </c>
      <c r="AA71" s="21">
        <f t="shared" si="24"/>
        <v>0</v>
      </c>
      <c r="AB71" s="21"/>
      <c r="AC71" s="20"/>
      <c r="AD71" s="17"/>
    </row>
    <row r="72" spans="2:30" s="221" customFormat="1">
      <c r="B72" s="70" t="s">
        <v>25</v>
      </c>
      <c r="C72" s="91">
        <v>36.4</v>
      </c>
      <c r="D72" s="92">
        <v>36.200000000000003</v>
      </c>
      <c r="E72" s="92">
        <v>37.5</v>
      </c>
      <c r="F72" s="92">
        <v>38.4</v>
      </c>
      <c r="G72" s="92">
        <v>37.9</v>
      </c>
      <c r="H72" s="92">
        <v>38.700000000000003</v>
      </c>
      <c r="I72" s="92">
        <v>40.799999999999997</v>
      </c>
      <c r="J72" s="92">
        <v>41.4</v>
      </c>
      <c r="K72" s="201"/>
      <c r="L72" s="202"/>
      <c r="Q72" s="57" t="s">
        <v>25</v>
      </c>
      <c r="R72" s="91"/>
      <c r="S72" s="92"/>
      <c r="T72" s="92"/>
      <c r="U72" s="92">
        <f t="shared" si="18"/>
        <v>-36.4</v>
      </c>
      <c r="V72" s="92">
        <f t="shared" si="19"/>
        <v>-36.200000000000003</v>
      </c>
      <c r="W72" s="92">
        <f t="shared" si="20"/>
        <v>-37.5</v>
      </c>
      <c r="X72" s="92">
        <f t="shared" si="21"/>
        <v>-38.4</v>
      </c>
      <c r="Y72" s="92">
        <f t="shared" si="22"/>
        <v>-37.9</v>
      </c>
      <c r="Z72" s="92">
        <f t="shared" si="23"/>
        <v>-38.700000000000003</v>
      </c>
      <c r="AA72" s="92">
        <f t="shared" si="24"/>
        <v>-40.799999999999997</v>
      </c>
      <c r="AB72" s="92"/>
      <c r="AC72" s="20"/>
      <c r="AD72" s="17"/>
    </row>
    <row r="73" spans="2:30" s="221" customFormat="1">
      <c r="B73" s="147" t="s">
        <v>15</v>
      </c>
      <c r="C73" s="136">
        <v>33.5</v>
      </c>
      <c r="D73" s="163">
        <v>35.9</v>
      </c>
      <c r="E73" s="163">
        <v>35.9</v>
      </c>
      <c r="F73" s="163">
        <v>36.4</v>
      </c>
      <c r="G73" s="163">
        <v>35.5</v>
      </c>
      <c r="H73" s="163">
        <v>34.799999999999997</v>
      </c>
      <c r="I73" s="163">
        <v>33.700000000000003</v>
      </c>
      <c r="J73" s="163">
        <v>40</v>
      </c>
      <c r="K73" s="290"/>
      <c r="L73" s="291"/>
      <c r="O73" s="215"/>
      <c r="P73" s="13"/>
      <c r="Q73" s="55" t="s">
        <v>15</v>
      </c>
      <c r="R73" s="136"/>
      <c r="S73" s="163"/>
      <c r="T73" s="163"/>
      <c r="U73" s="163">
        <f t="shared" si="18"/>
        <v>-33.5</v>
      </c>
      <c r="V73" s="163">
        <f t="shared" si="19"/>
        <v>-35.9</v>
      </c>
      <c r="W73" s="163">
        <f t="shared" si="20"/>
        <v>-35.9</v>
      </c>
      <c r="X73" s="163">
        <f t="shared" si="21"/>
        <v>-36.4</v>
      </c>
      <c r="Y73" s="163">
        <f t="shared" si="22"/>
        <v>-35.5</v>
      </c>
      <c r="Z73" s="163">
        <f t="shared" si="23"/>
        <v>-34.799999999999997</v>
      </c>
      <c r="AA73" s="163">
        <f t="shared" si="24"/>
        <v>-33.700000000000003</v>
      </c>
      <c r="AB73" s="163"/>
      <c r="AC73" s="41"/>
      <c r="AD73" s="42"/>
    </row>
    <row r="74" spans="2:30" s="221" customFormat="1">
      <c r="B74" s="932"/>
      <c r="C74" s="283"/>
      <c r="D74" s="283"/>
      <c r="E74" s="283"/>
      <c r="F74" s="283"/>
      <c r="G74" s="283"/>
      <c r="H74" s="283"/>
      <c r="I74" s="283"/>
      <c r="J74" s="283"/>
      <c r="K74" s="283"/>
      <c r="L74" s="284"/>
      <c r="O74" s="215"/>
      <c r="P74" s="215"/>
      <c r="Q74" s="215"/>
      <c r="R74" s="215"/>
      <c r="S74" s="215"/>
      <c r="T74" s="215"/>
      <c r="U74" s="215"/>
      <c r="V74" s="215"/>
      <c r="W74" s="215"/>
      <c r="X74" s="215"/>
      <c r="Y74" s="215"/>
      <c r="Z74" s="215"/>
      <c r="AA74" s="215"/>
      <c r="AB74" s="215"/>
      <c r="AC74" s="215"/>
      <c r="AD74" s="215"/>
    </row>
    <row r="75" spans="2:30" s="221" customFormat="1">
      <c r="B75" s="215"/>
      <c r="C75" s="215"/>
      <c r="D75" s="215"/>
      <c r="E75" s="215"/>
      <c r="F75" s="215"/>
      <c r="G75" s="215"/>
      <c r="H75" s="215"/>
      <c r="I75" s="215"/>
      <c r="J75" s="215"/>
      <c r="K75" s="215"/>
      <c r="L75" s="166"/>
      <c r="O75" s="215"/>
      <c r="P75" s="13"/>
      <c r="Q75" s="13"/>
      <c r="R75" s="13"/>
      <c r="S75" s="13"/>
      <c r="T75" s="13"/>
      <c r="U75" s="13"/>
      <c r="V75" s="13"/>
      <c r="W75" s="13"/>
      <c r="X75" s="13"/>
      <c r="Y75" s="13"/>
      <c r="Z75" s="13"/>
      <c r="AA75" s="13"/>
      <c r="AB75" s="13"/>
    </row>
    <row r="76" spans="2:30" s="221" customFormat="1">
      <c r="B76" s="100"/>
      <c r="C76" s="100"/>
      <c r="D76" s="100"/>
      <c r="E76" s="100"/>
      <c r="F76" s="100"/>
      <c r="G76" s="100"/>
      <c r="H76" s="100"/>
      <c r="I76" s="100"/>
      <c r="J76" s="100"/>
      <c r="K76" s="100"/>
      <c r="L76" s="166"/>
      <c r="O76" s="53"/>
      <c r="P76" s="13"/>
      <c r="Q76" s="13"/>
      <c r="R76" s="13"/>
      <c r="S76" s="13"/>
      <c r="T76" s="13"/>
      <c r="U76" s="13"/>
      <c r="V76" s="13"/>
      <c r="W76" s="13"/>
      <c r="X76" s="13"/>
      <c r="Y76" s="13"/>
      <c r="Z76" s="13"/>
      <c r="AA76" s="13"/>
      <c r="AB76" s="13"/>
    </row>
    <row r="77" spans="2:30" s="221" customFormat="1">
      <c r="B77" s="100"/>
      <c r="C77" s="100"/>
      <c r="D77" s="100"/>
      <c r="E77" s="100"/>
      <c r="F77" s="100"/>
      <c r="G77" s="100"/>
      <c r="H77" s="100"/>
      <c r="I77" s="100"/>
      <c r="J77" s="100"/>
      <c r="K77" s="100"/>
      <c r="L77" s="166"/>
      <c r="O77" s="53"/>
      <c r="P77" s="13"/>
      <c r="Q77" s="13"/>
      <c r="R77" s="13"/>
      <c r="S77" s="13"/>
      <c r="T77" s="13"/>
      <c r="U77" s="13"/>
      <c r="V77" s="13"/>
      <c r="W77" s="13"/>
      <c r="X77" s="13"/>
      <c r="Y77" s="13"/>
      <c r="Z77" s="13"/>
      <c r="AA77" s="13"/>
      <c r="AB77" s="13"/>
    </row>
    <row r="78" spans="2:30" s="221" customFormat="1">
      <c r="B78" s="53"/>
      <c r="C78" s="53"/>
      <c r="D78" s="53"/>
      <c r="E78" s="53"/>
      <c r="F78" s="53"/>
      <c r="G78" s="53"/>
      <c r="H78" s="53"/>
      <c r="I78" s="53"/>
      <c r="J78" s="53"/>
      <c r="K78" s="53"/>
      <c r="L78" s="13"/>
      <c r="O78" s="53"/>
      <c r="P78" s="13"/>
      <c r="Q78" s="13"/>
      <c r="R78" s="13"/>
      <c r="S78" s="13"/>
      <c r="T78" s="13"/>
      <c r="U78" s="13"/>
      <c r="V78" s="13"/>
      <c r="W78" s="13"/>
      <c r="X78" s="13"/>
      <c r="Y78" s="13"/>
      <c r="Z78" s="13"/>
      <c r="AA78" s="13"/>
      <c r="AB78" s="13"/>
    </row>
    <row r="79" spans="2:30" s="221" customFormat="1">
      <c r="B79" s="53"/>
      <c r="C79" s="13"/>
      <c r="D79" s="13"/>
      <c r="E79" s="13"/>
      <c r="F79" s="13"/>
      <c r="G79" s="13"/>
      <c r="H79" s="13"/>
      <c r="I79" s="13"/>
      <c r="J79" s="13"/>
      <c r="K79" s="13"/>
      <c r="L79" s="13"/>
      <c r="O79" s="53"/>
      <c r="P79" s="13"/>
      <c r="Q79" s="13"/>
      <c r="R79" s="13"/>
      <c r="S79" s="13"/>
      <c r="T79" s="13"/>
      <c r="U79" s="13"/>
      <c r="V79" s="13"/>
      <c r="W79" s="13"/>
      <c r="X79" s="13"/>
      <c r="Y79" s="13"/>
      <c r="Z79" s="13"/>
      <c r="AA79" s="13"/>
      <c r="AB79" s="13"/>
    </row>
    <row r="80" spans="2:30" s="221" customFormat="1">
      <c r="B80" s="53"/>
      <c r="C80" s="13"/>
      <c r="D80" s="13"/>
      <c r="E80" s="13"/>
      <c r="F80" s="13"/>
      <c r="G80" s="13"/>
      <c r="H80" s="13"/>
      <c r="I80" s="13"/>
      <c r="J80" s="13"/>
      <c r="K80" s="13"/>
      <c r="L80" s="13"/>
      <c r="O80" s="53"/>
      <c r="P80" s="13"/>
      <c r="Q80" s="13"/>
      <c r="R80" s="13"/>
      <c r="S80" s="13"/>
      <c r="T80" s="13"/>
      <c r="U80" s="13"/>
      <c r="V80" s="13"/>
      <c r="W80" s="13"/>
      <c r="X80" s="13"/>
      <c r="Y80" s="13"/>
      <c r="Z80" s="13"/>
      <c r="AA80" s="13"/>
      <c r="AB80" s="13"/>
    </row>
    <row r="81" spans="2:28" s="221" customFormat="1">
      <c r="B81" s="53"/>
      <c r="C81" s="13"/>
      <c r="D81" s="13"/>
      <c r="E81" s="13"/>
      <c r="F81" s="13"/>
      <c r="G81" s="13"/>
      <c r="H81" s="13"/>
      <c r="I81" s="13"/>
      <c r="J81" s="13"/>
      <c r="K81" s="13"/>
      <c r="L81" s="13"/>
      <c r="O81" s="53"/>
      <c r="P81" s="13"/>
      <c r="Q81" s="13"/>
      <c r="R81" s="13"/>
      <c r="S81" s="13"/>
      <c r="T81" s="13"/>
      <c r="U81" s="13"/>
      <c r="V81" s="13"/>
      <c r="W81" s="13"/>
      <c r="X81" s="13"/>
      <c r="Y81" s="13"/>
      <c r="Z81" s="13"/>
      <c r="AA81" s="13"/>
      <c r="AB81" s="13"/>
    </row>
    <row r="82" spans="2:28" s="221" customFormat="1">
      <c r="B82" s="53"/>
      <c r="C82" s="13"/>
      <c r="D82" s="13"/>
      <c r="E82" s="13"/>
      <c r="F82" s="13"/>
      <c r="G82" s="13"/>
      <c r="H82" s="13"/>
      <c r="I82" s="13"/>
      <c r="J82" s="13"/>
      <c r="K82" s="13"/>
      <c r="L82" s="13"/>
      <c r="O82" s="53"/>
      <c r="P82" s="13"/>
      <c r="Q82" s="13"/>
      <c r="R82" s="13"/>
      <c r="S82" s="13"/>
      <c r="T82" s="13"/>
      <c r="U82" s="13"/>
      <c r="V82" s="13"/>
      <c r="W82" s="13"/>
      <c r="X82" s="13"/>
      <c r="Y82" s="13"/>
      <c r="Z82" s="13"/>
      <c r="AA82" s="13"/>
      <c r="AB82" s="13"/>
    </row>
    <row r="83" spans="2:28" s="221" customFormat="1">
      <c r="B83" s="53"/>
      <c r="C83" s="13"/>
      <c r="D83" s="13"/>
      <c r="E83" s="13"/>
      <c r="F83" s="13"/>
      <c r="G83" s="13"/>
      <c r="H83" s="13"/>
      <c r="I83" s="13"/>
      <c r="J83" s="13"/>
      <c r="K83" s="13"/>
      <c r="L83" s="13"/>
      <c r="O83" s="53"/>
      <c r="P83" s="13"/>
      <c r="Q83" s="13"/>
      <c r="R83" s="13"/>
      <c r="S83" s="13"/>
      <c r="T83" s="13"/>
      <c r="U83" s="13"/>
      <c r="V83" s="13"/>
      <c r="W83" s="13"/>
      <c r="X83" s="13"/>
      <c r="Y83" s="13"/>
      <c r="Z83" s="13"/>
      <c r="AA83" s="13"/>
      <c r="AB83" s="13"/>
    </row>
    <row r="84" spans="2:28" s="221" customFormat="1">
      <c r="B84" s="53"/>
      <c r="C84" s="13"/>
      <c r="D84" s="13"/>
      <c r="E84" s="13"/>
      <c r="F84" s="13"/>
      <c r="G84" s="13"/>
      <c r="H84" s="13"/>
      <c r="I84" s="13"/>
      <c r="J84" s="13"/>
      <c r="K84" s="13"/>
      <c r="L84" s="13"/>
      <c r="O84" s="53"/>
      <c r="P84" s="13"/>
      <c r="Q84" s="13"/>
      <c r="R84" s="13"/>
      <c r="S84" s="13"/>
      <c r="T84" s="13"/>
      <c r="U84" s="13"/>
      <c r="V84" s="13"/>
      <c r="W84" s="13"/>
      <c r="X84" s="13"/>
      <c r="Y84" s="13"/>
      <c r="Z84" s="13"/>
      <c r="AA84" s="13"/>
      <c r="AB84" s="13"/>
    </row>
    <row r="85" spans="2:28" s="221" customFormat="1"/>
    <row r="86" spans="2:28" s="221" customFormat="1"/>
    <row r="87" spans="2:28" s="221" customFormat="1"/>
    <row r="88" spans="2:28" s="221" customFormat="1"/>
    <row r="89" spans="2:28" s="221" customFormat="1"/>
    <row r="90" spans="2:28" s="221" customFormat="1"/>
    <row r="91" spans="2:28" s="221" customFormat="1"/>
    <row r="92" spans="2:28" s="221" customFormat="1"/>
    <row r="93" spans="2:28" s="221" customFormat="1"/>
    <row r="94" spans="2:28" s="221" customFormat="1"/>
    <row r="95" spans="2:28" s="221" customFormat="1"/>
    <row r="96" spans="2:28" s="221" customFormat="1"/>
    <row r="97" s="221" customFormat="1"/>
    <row r="98" s="221" customFormat="1"/>
    <row r="99" s="221" customFormat="1"/>
    <row r="100" s="221" customFormat="1"/>
    <row r="101" s="221" customFormat="1"/>
    <row r="102" s="221" customFormat="1"/>
    <row r="103" s="221" customFormat="1"/>
  </sheetData>
  <mergeCells count="1">
    <mergeCell ref="B25:O25"/>
  </mergeCells>
  <phoneticPr fontId="0"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BE86"/>
  <sheetViews>
    <sheetView zoomScaleNormal="100" workbookViewId="0">
      <selection activeCell="R4" sqref="R4"/>
    </sheetView>
  </sheetViews>
  <sheetFormatPr defaultColWidth="9.33203125" defaultRowHeight="12" outlineLevelRow="1" outlineLevelCol="1"/>
  <cols>
    <col min="1" max="1" width="23.33203125" style="178" customWidth="1"/>
    <col min="2" max="2" width="29.109375" style="53" customWidth="1"/>
    <col min="3" max="3" width="8.109375" style="13" customWidth="1"/>
    <col min="4" max="4" width="8.109375" style="53" bestFit="1" customWidth="1"/>
    <col min="5" max="7" width="8.109375" style="53" customWidth="1"/>
    <col min="8" max="10" width="8.109375" style="53" customWidth="1" outlineLevel="1"/>
    <col min="11" max="11" width="7" style="53" customWidth="1"/>
    <col min="12" max="12" width="8.33203125" style="53" customWidth="1"/>
    <col min="13" max="13" width="7" style="53" customWidth="1"/>
    <col min="14" max="14" width="7.77734375" style="53" customWidth="1"/>
    <col min="15" max="16" width="9.44140625" style="53" customWidth="1" outlineLevel="1"/>
    <col min="17" max="17" width="7.77734375" style="53" customWidth="1" outlineLevel="1"/>
    <col min="18" max="18" width="7.6640625" style="53" customWidth="1" outlineLevel="1"/>
    <col min="19" max="20" width="9.33203125" style="53" customWidth="1"/>
    <col min="21" max="23" width="7.6640625" style="53" customWidth="1"/>
    <col min="24" max="24" width="8.44140625" style="53" customWidth="1"/>
    <col min="25" max="25" width="7.33203125" style="53" customWidth="1"/>
    <col min="26" max="26" width="8.77734375" style="53" customWidth="1"/>
    <col min="27" max="31" width="9.33203125" style="53" customWidth="1"/>
    <col min="32" max="32" width="9" style="53" bestFit="1" customWidth="1"/>
    <col min="33" max="33" width="11.33203125" style="53" bestFit="1" customWidth="1"/>
    <col min="34" max="34" width="9.33203125" style="53" customWidth="1"/>
    <col min="35" max="16384" width="9.33203125" style="53"/>
  </cols>
  <sheetData>
    <row r="1" spans="1:57" s="100" customFormat="1" ht="10.5" customHeight="1">
      <c r="A1" s="100" t="s">
        <v>82</v>
      </c>
      <c r="B1" s="100">
        <v>2</v>
      </c>
      <c r="C1" s="100">
        <f>+B1+1</f>
        <v>3</v>
      </c>
      <c r="D1" s="100">
        <f t="shared" ref="D1:L1" si="0">+C1+1</f>
        <v>4</v>
      </c>
      <c r="E1" s="100">
        <f t="shared" si="0"/>
        <v>5</v>
      </c>
      <c r="F1" s="100">
        <f t="shared" si="0"/>
        <v>6</v>
      </c>
      <c r="G1" s="100">
        <f t="shared" si="0"/>
        <v>7</v>
      </c>
      <c r="H1" s="100">
        <f t="shared" si="0"/>
        <v>8</v>
      </c>
      <c r="I1" s="100">
        <f t="shared" si="0"/>
        <v>9</v>
      </c>
      <c r="J1" s="100">
        <f>+I1+1</f>
        <v>10</v>
      </c>
      <c r="K1" s="100">
        <f>+J1+1</f>
        <v>11</v>
      </c>
      <c r="L1" s="100">
        <f t="shared" si="0"/>
        <v>12</v>
      </c>
      <c r="M1" s="100">
        <f>+L1+1</f>
        <v>13</v>
      </c>
      <c r="N1" s="100">
        <f>+M1+1</f>
        <v>14</v>
      </c>
      <c r="O1" s="100">
        <f>+N1+1</f>
        <v>15</v>
      </c>
      <c r="P1" s="100">
        <f>+O1+1</f>
        <v>16</v>
      </c>
    </row>
    <row r="2" spans="1:57" s="100" customFormat="1" ht="10.5" customHeight="1">
      <c r="A2" s="196"/>
      <c r="B2" s="331" t="s">
        <v>144</v>
      </c>
      <c r="C2" s="376"/>
      <c r="D2" s="320"/>
      <c r="E2" s="320"/>
      <c r="F2" s="320"/>
      <c r="G2" s="320"/>
      <c r="H2" s="320"/>
      <c r="I2" s="320"/>
      <c r="J2" s="320"/>
      <c r="K2" s="320"/>
      <c r="L2" s="320"/>
      <c r="M2" s="305"/>
      <c r="N2" s="306"/>
      <c r="O2" s="306"/>
      <c r="P2" s="306"/>
      <c r="Q2" s="306"/>
      <c r="R2" s="306"/>
      <c r="Y2" s="100" t="s">
        <v>130</v>
      </c>
    </row>
    <row r="3" spans="1:57" s="100" customFormat="1" ht="10.5" customHeight="1">
      <c r="A3" s="196"/>
      <c r="B3" s="445"/>
      <c r="C3" s="443"/>
      <c r="D3" s="442"/>
      <c r="E3" s="442"/>
      <c r="F3" s="442"/>
      <c r="G3" s="442"/>
      <c r="H3" s="442"/>
      <c r="I3" s="442"/>
      <c r="J3" s="444"/>
      <c r="K3" s="442"/>
      <c r="L3" s="444"/>
      <c r="M3" s="1280" t="s">
        <v>108</v>
      </c>
      <c r="N3" s="1281"/>
      <c r="O3" s="1282" t="e">
        <f>+VLOOKUP($A4,#REF!,M$1+1,FALSE)</f>
        <v>#REF!</v>
      </c>
      <c r="P3" s="1284" t="e">
        <f>+VLOOKUP($A4,#REF!,N$1+1,FALSE)</f>
        <v>#REF!</v>
      </c>
      <c r="Q3" s="1195" t="s">
        <v>190</v>
      </c>
      <c r="R3" s="846" t="s">
        <v>191</v>
      </c>
      <c r="AJ3" s="100" t="s">
        <v>108</v>
      </c>
      <c r="AL3" s="1275" t="e">
        <f>O3</f>
        <v>#REF!</v>
      </c>
      <c r="AM3" s="1277" t="e">
        <f>P3</f>
        <v>#REF!</v>
      </c>
      <c r="AN3" s="831" t="str">
        <f>Q3</f>
        <v>Jan-Mar</v>
      </c>
      <c r="AO3" s="831" t="str">
        <f>R3</f>
        <v>20/19</v>
      </c>
    </row>
    <row r="4" spans="1:57" s="100" customFormat="1" ht="13.5" customHeight="1">
      <c r="A4" s="179" t="str">
        <f>+"headingqy"&amp;$A$1</f>
        <v>headingqyGroup</v>
      </c>
      <c r="B4" s="451" t="str">
        <f>+VLOOKUP($A4,[3]Settings!$CN$29:$DB$93,B$1+1,FALSE)</f>
        <v>EURm</v>
      </c>
      <c r="C4" s="1051" t="e">
        <f>+VLOOKUP($A4,#REF!,C$1+1,FALSE)</f>
        <v>#REF!</v>
      </c>
      <c r="D4" s="1052" t="e">
        <f>+VLOOKUP($A4,#REF!,D$1+1,FALSE)</f>
        <v>#REF!</v>
      </c>
      <c r="E4" s="1052" t="e">
        <f>+VLOOKUP($A4,#REF!,E$1+1,FALSE)</f>
        <v>#REF!</v>
      </c>
      <c r="F4" s="1052" t="e">
        <f>+VLOOKUP($A4,#REF!,F$1+1,FALSE)</f>
        <v>#REF!</v>
      </c>
      <c r="G4" s="1052" t="e">
        <f>+VLOOKUP($A4,#REF!,G$1+1,FALSE)</f>
        <v>#REF!</v>
      </c>
      <c r="H4" s="1052" t="e">
        <f>+VLOOKUP($A4,#REF!,H$1+1,FALSE)</f>
        <v>#REF!</v>
      </c>
      <c r="I4" s="1052" t="e">
        <f>+VLOOKUP($A4,#REF!,I$1+1,FALSE)</f>
        <v>#REF!</v>
      </c>
      <c r="J4" s="1053" t="e">
        <f>+VLOOKUP($A4,#REF!,J$1+1,FALSE)</f>
        <v>#REF!</v>
      </c>
      <c r="K4" s="1188" t="e">
        <f>+'PeB Total'!#REF!</f>
        <v>#REF!</v>
      </c>
      <c r="L4" s="1185" t="e">
        <f>+VLOOKUP($A4,#REF!,L$1+1,FALSE)</f>
        <v>#REF!</v>
      </c>
      <c r="M4" s="1050" t="e">
        <f>+'PeB Total'!#REF!</f>
        <v>#REF!</v>
      </c>
      <c r="N4" s="1029" t="e">
        <f>L4</f>
        <v>#REF!</v>
      </c>
      <c r="O4" s="1283"/>
      <c r="P4" s="1285"/>
      <c r="Q4" s="1028" t="str">
        <f>"14 vs
"&amp;"EUR"</f>
        <v>14 vs
EUR</v>
      </c>
      <c r="R4" s="1029" t="str">
        <f>"13
"&amp;"Local"</f>
        <v>13
Local</v>
      </c>
      <c r="Y4" s="1030" t="e">
        <f>C4</f>
        <v>#REF!</v>
      </c>
      <c r="Z4" s="1030" t="e">
        <f t="shared" ref="Z4:AF4" si="1">D4</f>
        <v>#REF!</v>
      </c>
      <c r="AA4" s="1030" t="e">
        <f t="shared" si="1"/>
        <v>#REF!</v>
      </c>
      <c r="AB4" s="1030" t="e">
        <f t="shared" si="1"/>
        <v>#REF!</v>
      </c>
      <c r="AC4" s="1030" t="e">
        <f t="shared" si="1"/>
        <v>#REF!</v>
      </c>
      <c r="AD4" s="1030" t="e">
        <f t="shared" si="1"/>
        <v>#REF!</v>
      </c>
      <c r="AE4" s="1030" t="e">
        <f t="shared" si="1"/>
        <v>#REF!</v>
      </c>
      <c r="AF4" s="1030" t="e">
        <f t="shared" si="1"/>
        <v>#REF!</v>
      </c>
      <c r="AG4" s="1030"/>
      <c r="AH4" s="1028" t="e">
        <f>K4</f>
        <v>#REF!</v>
      </c>
      <c r="AI4" s="1028" t="e">
        <f>L4</f>
        <v>#REF!</v>
      </c>
      <c r="AJ4" s="1028" t="e">
        <f>M4</f>
        <v>#REF!</v>
      </c>
      <c r="AK4" s="1028" t="e">
        <f>N4</f>
        <v>#REF!</v>
      </c>
      <c r="AL4" s="1276"/>
      <c r="AM4" s="1278"/>
      <c r="AN4" s="1028" t="s">
        <v>92</v>
      </c>
      <c r="AO4" s="1029" t="s">
        <v>93</v>
      </c>
    </row>
    <row r="5" spans="1:57" s="100" customFormat="1" ht="10.5" customHeight="1">
      <c r="A5" s="210" t="s">
        <v>7</v>
      </c>
      <c r="B5" s="481" t="s">
        <v>7</v>
      </c>
      <c r="C5" s="1105"/>
      <c r="D5" s="937"/>
      <c r="E5" s="937"/>
      <c r="F5" s="937"/>
      <c r="G5" s="937"/>
      <c r="H5" s="937"/>
      <c r="I5" s="940"/>
      <c r="J5" s="667"/>
      <c r="K5" s="974" t="e">
        <f>((C5-D5)/D5)</f>
        <v>#DIV/0!</v>
      </c>
      <c r="L5" s="727" t="e">
        <f>((C5-G5)/G5)</f>
        <v>#DIV/0!</v>
      </c>
      <c r="M5" s="486"/>
      <c r="N5" s="487"/>
      <c r="O5" s="473"/>
      <c r="P5" s="482"/>
      <c r="Q5" s="742" t="e">
        <f>((O5-P5)/P5)</f>
        <v>#DIV/0!</v>
      </c>
      <c r="R5" s="487"/>
      <c r="T5" s="822" t="e">
        <f>((C5-D5)/D5)-K5</f>
        <v>#DIV/0!</v>
      </c>
      <c r="U5" s="822" t="e">
        <f>((C5-G5)/G5)-L5</f>
        <v>#DIV/0!</v>
      </c>
      <c r="V5" s="822" t="e">
        <f t="shared" ref="V5:V16" si="2">((O5-P5)/P5)-Q5</f>
        <v>#DIV/0!</v>
      </c>
      <c r="W5" s="822">
        <f>C5+D5+E5+F5-O5</f>
        <v>0</v>
      </c>
      <c r="X5" s="822">
        <f>H5+I5+G5+J5-P5</f>
        <v>0</v>
      </c>
      <c r="Y5" s="361"/>
      <c r="Z5" s="313"/>
      <c r="AA5" s="313"/>
      <c r="AB5" s="313"/>
      <c r="AC5" s="313"/>
      <c r="AD5" s="484"/>
      <c r="AE5" s="484"/>
      <c r="AF5" s="484"/>
      <c r="AH5" s="711"/>
      <c r="AI5" s="727"/>
      <c r="AJ5" s="486"/>
      <c r="AK5" s="487"/>
      <c r="AL5" s="473"/>
      <c r="AM5" s="482"/>
      <c r="AN5" s="742"/>
      <c r="AO5" s="487"/>
      <c r="AP5" s="805">
        <f t="shared" ref="AP5:AV30" si="3">C5-Y5</f>
        <v>0</v>
      </c>
      <c r="AQ5" s="805">
        <f t="shared" si="3"/>
        <v>0</v>
      </c>
      <c r="AR5" s="805">
        <f t="shared" si="3"/>
        <v>0</v>
      </c>
      <c r="AS5" s="805">
        <f t="shared" si="3"/>
        <v>0</v>
      </c>
      <c r="AT5" s="805">
        <f t="shared" si="3"/>
        <v>0</v>
      </c>
      <c r="AU5" s="805">
        <f>H5-AD5</f>
        <v>0</v>
      </c>
      <c r="AV5" s="805">
        <f>I5-AE5</f>
        <v>0</v>
      </c>
      <c r="AW5" s="805">
        <f>J5-AF5</f>
        <v>0</v>
      </c>
      <c r="AX5" s="805" t="e">
        <f t="shared" ref="AX5:AX30" si="4">K5-AH5</f>
        <v>#DIV/0!</v>
      </c>
      <c r="AY5" s="805" t="e">
        <f t="shared" ref="AY5:AY30" si="5">L5-AI5</f>
        <v>#DIV/0!</v>
      </c>
      <c r="AZ5" s="805">
        <f t="shared" ref="AZ5:AZ30" si="6">M5-AJ5</f>
        <v>0</v>
      </c>
      <c r="BA5" s="805">
        <f t="shared" ref="BA5:BA30" si="7">N5-AK5</f>
        <v>0</v>
      </c>
      <c r="BB5" s="805">
        <f t="shared" ref="BB5:BB30" si="8">O5-AL5</f>
        <v>0</v>
      </c>
      <c r="BC5" s="805">
        <f t="shared" ref="BC5:BC30" si="9">P5-AM5</f>
        <v>0</v>
      </c>
      <c r="BD5" s="805" t="e">
        <f t="shared" ref="BD5:BD30" si="10">Q5-AN5</f>
        <v>#DIV/0!</v>
      </c>
      <c r="BE5" s="805">
        <f t="shared" ref="BE5:BE30" si="11">R5-AO5</f>
        <v>0</v>
      </c>
    </row>
    <row r="6" spans="1:57" s="100" customFormat="1" ht="10.5" customHeight="1">
      <c r="A6" s="210" t="s">
        <v>2</v>
      </c>
      <c r="B6" s="481" t="s">
        <v>2</v>
      </c>
      <c r="C6" s="311"/>
      <c r="D6" s="320"/>
      <c r="E6" s="320"/>
      <c r="F6" s="320"/>
      <c r="G6" s="314"/>
      <c r="H6" s="314"/>
      <c r="I6" s="489"/>
      <c r="J6" s="508"/>
      <c r="K6" s="713" t="e">
        <f>((C6-D6)/D6)</f>
        <v>#DIV/0!</v>
      </c>
      <c r="L6" s="322" t="e">
        <f t="shared" ref="L6:L16" si="12">((C6-G6)/G6)</f>
        <v>#DIV/0!</v>
      </c>
      <c r="M6" s="486"/>
      <c r="N6" s="490"/>
      <c r="O6" s="473"/>
      <c r="P6" s="482"/>
      <c r="Q6" s="315" t="e">
        <f t="shared" ref="Q6:Q16" si="13">((O6-P6)/P6)</f>
        <v>#DIV/0!</v>
      </c>
      <c r="R6" s="490"/>
      <c r="T6" s="822" t="e">
        <f>((C6-D6)/D6)-K6</f>
        <v>#DIV/0!</v>
      </c>
      <c r="U6" s="822" t="e">
        <f>((C6-G6)/G6)-L6</f>
        <v>#DIV/0!</v>
      </c>
      <c r="V6" s="822" t="e">
        <f t="shared" si="2"/>
        <v>#DIV/0!</v>
      </c>
      <c r="W6" s="822">
        <f t="shared" ref="W6:W16" si="14">C6+D6+E6+F6-O6</f>
        <v>0</v>
      </c>
      <c r="X6" s="822">
        <f t="shared" ref="X6:X13" si="15">H6+I6+G6+J6-P6</f>
        <v>0</v>
      </c>
      <c r="Y6" s="311"/>
      <c r="Z6" s="320"/>
      <c r="AA6" s="320"/>
      <c r="AB6" s="314"/>
      <c r="AC6" s="314"/>
      <c r="AD6" s="489"/>
      <c r="AE6" s="489"/>
      <c r="AF6" s="489"/>
      <c r="AH6" s="321"/>
      <c r="AI6" s="322"/>
      <c r="AJ6" s="486"/>
      <c r="AK6" s="490"/>
      <c r="AL6" s="473"/>
      <c r="AM6" s="482"/>
      <c r="AN6" s="315"/>
      <c r="AO6" s="490"/>
      <c r="AP6" s="805">
        <f t="shared" si="3"/>
        <v>0</v>
      </c>
      <c r="AQ6" s="805">
        <f t="shared" si="3"/>
        <v>0</v>
      </c>
      <c r="AR6" s="805">
        <f t="shared" si="3"/>
        <v>0</v>
      </c>
      <c r="AS6" s="805">
        <f t="shared" si="3"/>
        <v>0</v>
      </c>
      <c r="AT6" s="805">
        <f t="shared" si="3"/>
        <v>0</v>
      </c>
      <c r="AU6" s="805">
        <f t="shared" si="3"/>
        <v>0</v>
      </c>
      <c r="AV6" s="805">
        <f t="shared" si="3"/>
        <v>0</v>
      </c>
      <c r="AW6" s="805">
        <f t="shared" ref="AW6:AW30" si="16">J6-AF6</f>
        <v>0</v>
      </c>
      <c r="AX6" s="805" t="e">
        <f t="shared" si="4"/>
        <v>#DIV/0!</v>
      </c>
      <c r="AY6" s="805" t="e">
        <f t="shared" si="5"/>
        <v>#DIV/0!</v>
      </c>
      <c r="AZ6" s="805">
        <f t="shared" si="6"/>
        <v>0</v>
      </c>
      <c r="BA6" s="805">
        <f t="shared" si="7"/>
        <v>0</v>
      </c>
      <c r="BB6" s="805">
        <f t="shared" si="8"/>
        <v>0</v>
      </c>
      <c r="BC6" s="805">
        <f t="shared" si="9"/>
        <v>0</v>
      </c>
      <c r="BD6" s="805" t="e">
        <f t="shared" si="10"/>
        <v>#DIV/0!</v>
      </c>
      <c r="BE6" s="805">
        <f t="shared" si="11"/>
        <v>0</v>
      </c>
    </row>
    <row r="7" spans="1:57" s="100" customFormat="1" ht="10.5" customHeight="1">
      <c r="A7" s="210" t="s">
        <v>0</v>
      </c>
      <c r="B7" s="481" t="s">
        <v>0</v>
      </c>
      <c r="C7" s="311"/>
      <c r="D7" s="320"/>
      <c r="E7" s="320"/>
      <c r="F7" s="320"/>
      <c r="G7" s="314"/>
      <c r="H7" s="314"/>
      <c r="I7" s="489"/>
      <c r="J7" s="508"/>
      <c r="K7" s="713" t="e">
        <f>((C7-D7)/D7)</f>
        <v>#DIV/0!</v>
      </c>
      <c r="L7" s="322" t="e">
        <f>((C7-G7)/G7)</f>
        <v>#DIV/0!</v>
      </c>
      <c r="M7" s="486"/>
      <c r="N7" s="490"/>
      <c r="O7" s="473"/>
      <c r="P7" s="482"/>
      <c r="Q7" s="315" t="e">
        <f t="shared" si="13"/>
        <v>#DIV/0!</v>
      </c>
      <c r="R7" s="490"/>
      <c r="T7" s="822" t="e">
        <f>((C7-D7)/D7)-K7</f>
        <v>#DIV/0!</v>
      </c>
      <c r="U7" s="822" t="e">
        <f t="shared" ref="U7:U16" si="17">((C7-G7)/G7)-L7</f>
        <v>#DIV/0!</v>
      </c>
      <c r="V7" s="822" t="e">
        <f t="shared" si="2"/>
        <v>#DIV/0!</v>
      </c>
      <c r="W7" s="822">
        <f t="shared" si="14"/>
        <v>0</v>
      </c>
      <c r="X7" s="822">
        <f t="shared" si="15"/>
        <v>0</v>
      </c>
      <c r="Y7" s="311"/>
      <c r="Z7" s="320"/>
      <c r="AA7" s="320"/>
      <c r="AB7" s="314"/>
      <c r="AC7" s="314"/>
      <c r="AD7" s="489"/>
      <c r="AE7" s="489"/>
      <c r="AF7" s="489"/>
      <c r="AH7" s="321"/>
      <c r="AI7" s="322"/>
      <c r="AJ7" s="486"/>
      <c r="AK7" s="490"/>
      <c r="AL7" s="473"/>
      <c r="AM7" s="482"/>
      <c r="AN7" s="315"/>
      <c r="AO7" s="490"/>
      <c r="AP7" s="805">
        <f t="shared" si="3"/>
        <v>0</v>
      </c>
      <c r="AQ7" s="805">
        <f t="shared" si="3"/>
        <v>0</v>
      </c>
      <c r="AR7" s="805">
        <f t="shared" si="3"/>
        <v>0</v>
      </c>
      <c r="AS7" s="805">
        <f t="shared" si="3"/>
        <v>0</v>
      </c>
      <c r="AT7" s="805">
        <f t="shared" si="3"/>
        <v>0</v>
      </c>
      <c r="AU7" s="805">
        <f t="shared" si="3"/>
        <v>0</v>
      </c>
      <c r="AV7" s="805">
        <f t="shared" si="3"/>
        <v>0</v>
      </c>
      <c r="AW7" s="805">
        <f t="shared" si="16"/>
        <v>0</v>
      </c>
      <c r="AX7" s="805" t="e">
        <f t="shared" si="4"/>
        <v>#DIV/0!</v>
      </c>
      <c r="AY7" s="805" t="e">
        <f t="shared" si="5"/>
        <v>#DIV/0!</v>
      </c>
      <c r="AZ7" s="805">
        <f t="shared" si="6"/>
        <v>0</v>
      </c>
      <c r="BA7" s="805">
        <f t="shared" si="7"/>
        <v>0</v>
      </c>
      <c r="BB7" s="805">
        <f t="shared" si="8"/>
        <v>0</v>
      </c>
      <c r="BC7" s="805">
        <f t="shared" si="9"/>
        <v>0</v>
      </c>
      <c r="BD7" s="805" t="e">
        <f t="shared" si="10"/>
        <v>#DIV/0!</v>
      </c>
      <c r="BE7" s="805">
        <f t="shared" si="11"/>
        <v>0</v>
      </c>
    </row>
    <row r="8" spans="1:57" s="100" customFormat="1" ht="10.5" customHeight="1">
      <c r="A8" s="210" t="s">
        <v>18</v>
      </c>
      <c r="B8" s="481" t="s">
        <v>18</v>
      </c>
      <c r="C8" s="311"/>
      <c r="D8" s="320"/>
      <c r="E8" s="320"/>
      <c r="F8" s="320"/>
      <c r="G8" s="314"/>
      <c r="H8" s="314"/>
      <c r="I8" s="489"/>
      <c r="J8" s="508"/>
      <c r="K8" s="713"/>
      <c r="L8" s="322"/>
      <c r="M8" s="486"/>
      <c r="N8" s="490"/>
      <c r="O8" s="473"/>
      <c r="P8" s="482"/>
      <c r="Q8" s="315"/>
      <c r="R8" s="490"/>
      <c r="T8" s="822"/>
      <c r="U8" s="822"/>
      <c r="V8" s="822"/>
      <c r="W8" s="822">
        <f t="shared" si="14"/>
        <v>0</v>
      </c>
      <c r="X8" s="822"/>
      <c r="Y8" s="311"/>
      <c r="Z8" s="320"/>
      <c r="AA8" s="320"/>
      <c r="AB8" s="314"/>
      <c r="AC8" s="314"/>
      <c r="AD8" s="489"/>
      <c r="AE8" s="489"/>
      <c r="AF8" s="489"/>
      <c r="AH8" s="321"/>
      <c r="AI8" s="322"/>
      <c r="AJ8" s="486"/>
      <c r="AK8" s="490"/>
      <c r="AL8" s="473"/>
      <c r="AM8" s="482"/>
      <c r="AN8" s="315"/>
      <c r="AO8" s="490"/>
      <c r="AP8" s="805">
        <f t="shared" si="3"/>
        <v>0</v>
      </c>
      <c r="AQ8" s="805">
        <f t="shared" si="3"/>
        <v>0</v>
      </c>
      <c r="AR8" s="805">
        <f t="shared" si="3"/>
        <v>0</v>
      </c>
      <c r="AS8" s="805">
        <f t="shared" si="3"/>
        <v>0</v>
      </c>
      <c r="AT8" s="805">
        <f t="shared" si="3"/>
        <v>0</v>
      </c>
      <c r="AU8" s="805">
        <f t="shared" si="3"/>
        <v>0</v>
      </c>
      <c r="AV8" s="805">
        <f t="shared" si="3"/>
        <v>0</v>
      </c>
      <c r="AW8" s="805">
        <f t="shared" si="16"/>
        <v>0</v>
      </c>
      <c r="AX8" s="805">
        <f t="shared" si="4"/>
        <v>0</v>
      </c>
      <c r="AY8" s="805">
        <f t="shared" si="5"/>
        <v>0</v>
      </c>
      <c r="AZ8" s="805">
        <f t="shared" si="6"/>
        <v>0</v>
      </c>
      <c r="BA8" s="805">
        <f t="shared" si="7"/>
        <v>0</v>
      </c>
      <c r="BB8" s="805">
        <f t="shared" si="8"/>
        <v>0</v>
      </c>
      <c r="BC8" s="805">
        <f t="shared" si="9"/>
        <v>0</v>
      </c>
      <c r="BD8" s="805">
        <f t="shared" si="10"/>
        <v>0</v>
      </c>
      <c r="BE8" s="805">
        <f t="shared" si="11"/>
        <v>0</v>
      </c>
    </row>
    <row r="9" spans="1:57" s="100" customFormat="1" ht="10.5" customHeight="1">
      <c r="A9" s="211" t="s">
        <v>8</v>
      </c>
      <c r="B9" s="491" t="s">
        <v>8</v>
      </c>
      <c r="C9" s="359"/>
      <c r="D9" s="323"/>
      <c r="E9" s="323"/>
      <c r="F9" s="323"/>
      <c r="G9" s="323"/>
      <c r="H9" s="323"/>
      <c r="I9" s="480"/>
      <c r="J9" s="617"/>
      <c r="K9" s="717" t="e">
        <f>((C9-D9)/D9)</f>
        <v>#DIV/0!</v>
      </c>
      <c r="L9" s="325" t="e">
        <f t="shared" si="12"/>
        <v>#DIV/0!</v>
      </c>
      <c r="M9" s="493"/>
      <c r="N9" s="494"/>
      <c r="O9" s="475"/>
      <c r="P9" s="480"/>
      <c r="Q9" s="326" t="e">
        <f t="shared" si="13"/>
        <v>#DIV/0!</v>
      </c>
      <c r="R9" s="494"/>
      <c r="T9" s="822" t="e">
        <f t="shared" ref="T9:T16" si="18">((C9-D9)/D9)-K9</f>
        <v>#DIV/0!</v>
      </c>
      <c r="U9" s="822" t="e">
        <f t="shared" si="17"/>
        <v>#DIV/0!</v>
      </c>
      <c r="V9" s="822" t="e">
        <f t="shared" si="2"/>
        <v>#DIV/0!</v>
      </c>
      <c r="W9" s="822">
        <f t="shared" si="14"/>
        <v>0</v>
      </c>
      <c r="X9" s="822">
        <f t="shared" si="15"/>
        <v>0</v>
      </c>
      <c r="Y9" s="359"/>
      <c r="Z9" s="323"/>
      <c r="AA9" s="323"/>
      <c r="AB9" s="323"/>
      <c r="AC9" s="323"/>
      <c r="AD9" s="480"/>
      <c r="AE9" s="480"/>
      <c r="AF9" s="480"/>
      <c r="AH9" s="324"/>
      <c r="AI9" s="325"/>
      <c r="AJ9" s="493"/>
      <c r="AK9" s="494"/>
      <c r="AL9" s="475"/>
      <c r="AM9" s="480"/>
      <c r="AN9" s="326"/>
      <c r="AO9" s="494"/>
      <c r="AP9" s="805">
        <f t="shared" si="3"/>
        <v>0</v>
      </c>
      <c r="AQ9" s="805">
        <f t="shared" si="3"/>
        <v>0</v>
      </c>
      <c r="AR9" s="805">
        <f t="shared" si="3"/>
        <v>0</v>
      </c>
      <c r="AS9" s="805">
        <f t="shared" si="3"/>
        <v>0</v>
      </c>
      <c r="AT9" s="805">
        <f t="shared" si="3"/>
        <v>0</v>
      </c>
      <c r="AU9" s="805">
        <f t="shared" si="3"/>
        <v>0</v>
      </c>
      <c r="AV9" s="805">
        <f t="shared" si="3"/>
        <v>0</v>
      </c>
      <c r="AW9" s="805">
        <f t="shared" si="16"/>
        <v>0</v>
      </c>
      <c r="AX9" s="805" t="e">
        <f t="shared" si="4"/>
        <v>#DIV/0!</v>
      </c>
      <c r="AY9" s="805" t="e">
        <f t="shared" si="5"/>
        <v>#DIV/0!</v>
      </c>
      <c r="AZ9" s="805">
        <f t="shared" si="6"/>
        <v>0</v>
      </c>
      <c r="BA9" s="805">
        <f t="shared" si="7"/>
        <v>0</v>
      </c>
      <c r="BB9" s="805">
        <f t="shared" si="8"/>
        <v>0</v>
      </c>
      <c r="BC9" s="805">
        <f t="shared" si="9"/>
        <v>0</v>
      </c>
      <c r="BD9" s="805" t="e">
        <f t="shared" si="10"/>
        <v>#DIV/0!</v>
      </c>
      <c r="BE9" s="805">
        <f t="shared" si="11"/>
        <v>0</v>
      </c>
    </row>
    <row r="10" spans="1:57" s="100" customFormat="1" ht="10.5" customHeight="1">
      <c r="A10" s="210" t="s">
        <v>3</v>
      </c>
      <c r="B10" s="1131" t="s">
        <v>3</v>
      </c>
      <c r="C10" s="1132"/>
      <c r="D10" s="1133"/>
      <c r="E10" s="1144"/>
      <c r="F10" s="1145"/>
      <c r="G10" s="1146"/>
      <c r="H10" s="1146"/>
      <c r="I10" s="1147"/>
      <c r="J10" s="1152"/>
      <c r="K10" s="1153"/>
      <c r="L10" s="1138"/>
      <c r="M10" s="1148"/>
      <c r="N10" s="1149"/>
      <c r="O10" s="1140"/>
      <c r="P10" s="1150"/>
      <c r="Q10" s="1151"/>
      <c r="R10" s="1149"/>
      <c r="S10" s="1142"/>
      <c r="T10" s="1143"/>
      <c r="U10" s="1143"/>
      <c r="V10" s="1143"/>
      <c r="W10" s="822"/>
      <c r="X10" s="1143"/>
      <c r="Y10" s="318"/>
      <c r="Z10" s="319"/>
      <c r="AA10" s="320"/>
      <c r="AB10" s="314"/>
      <c r="AC10" s="314"/>
      <c r="AD10" s="489"/>
      <c r="AE10" s="489"/>
      <c r="AF10" s="489"/>
      <c r="AH10" s="321"/>
      <c r="AI10" s="322"/>
      <c r="AJ10" s="486"/>
      <c r="AK10" s="490"/>
      <c r="AL10" s="473"/>
      <c r="AM10" s="482"/>
      <c r="AN10" s="315"/>
      <c r="AO10" s="490"/>
      <c r="AP10" s="805">
        <f t="shared" si="3"/>
        <v>0</v>
      </c>
      <c r="AQ10" s="805">
        <f t="shared" si="3"/>
        <v>0</v>
      </c>
      <c r="AR10" s="805">
        <f t="shared" si="3"/>
        <v>0</v>
      </c>
      <c r="AS10" s="805">
        <f t="shared" si="3"/>
        <v>0</v>
      </c>
      <c r="AT10" s="805">
        <f t="shared" si="3"/>
        <v>0</v>
      </c>
      <c r="AU10" s="805">
        <f t="shared" si="3"/>
        <v>0</v>
      </c>
      <c r="AV10" s="805">
        <f t="shared" si="3"/>
        <v>0</v>
      </c>
      <c r="AW10" s="805">
        <f t="shared" si="16"/>
        <v>0</v>
      </c>
      <c r="AX10" s="805">
        <f t="shared" si="4"/>
        <v>0</v>
      </c>
      <c r="AY10" s="805">
        <f t="shared" si="5"/>
        <v>0</v>
      </c>
      <c r="AZ10" s="805">
        <f t="shared" si="6"/>
        <v>0</v>
      </c>
      <c r="BA10" s="805">
        <f t="shared" si="7"/>
        <v>0</v>
      </c>
      <c r="BB10" s="805">
        <f t="shared" si="8"/>
        <v>0</v>
      </c>
      <c r="BC10" s="805">
        <f t="shared" si="9"/>
        <v>0</v>
      </c>
      <c r="BD10" s="805">
        <f t="shared" si="10"/>
        <v>0</v>
      </c>
      <c r="BE10" s="805">
        <f t="shared" si="11"/>
        <v>0</v>
      </c>
    </row>
    <row r="11" spans="1:57" s="100" customFormat="1" ht="10.5" customHeight="1">
      <c r="A11" s="210" t="s">
        <v>84</v>
      </c>
      <c r="B11" s="1131" t="s">
        <v>88</v>
      </c>
      <c r="C11" s="1132"/>
      <c r="D11" s="1133"/>
      <c r="E11" s="1144"/>
      <c r="F11" s="1145"/>
      <c r="G11" s="1146"/>
      <c r="H11" s="1146"/>
      <c r="I11" s="1147"/>
      <c r="J11" s="1152"/>
      <c r="K11" s="1153"/>
      <c r="L11" s="1138"/>
      <c r="M11" s="1148"/>
      <c r="N11" s="1149"/>
      <c r="O11" s="1140"/>
      <c r="P11" s="1150"/>
      <c r="Q11" s="1151"/>
      <c r="R11" s="1149"/>
      <c r="S11" s="1142"/>
      <c r="T11" s="1143"/>
      <c r="U11" s="1143"/>
      <c r="V11" s="1143"/>
      <c r="W11" s="822"/>
      <c r="X11" s="1143"/>
      <c r="Y11" s="318"/>
      <c r="Z11" s="319"/>
      <c r="AA11" s="320"/>
      <c r="AB11" s="314"/>
      <c r="AC11" s="314"/>
      <c r="AD11" s="489"/>
      <c r="AE11" s="489"/>
      <c r="AF11" s="489"/>
      <c r="AH11" s="321"/>
      <c r="AI11" s="322"/>
      <c r="AJ11" s="486"/>
      <c r="AK11" s="490"/>
      <c r="AL11" s="473"/>
      <c r="AM11" s="482"/>
      <c r="AN11" s="315"/>
      <c r="AO11" s="490"/>
      <c r="AP11" s="805">
        <f t="shared" si="3"/>
        <v>0</v>
      </c>
      <c r="AQ11" s="805">
        <f t="shared" si="3"/>
        <v>0</v>
      </c>
      <c r="AR11" s="805">
        <f t="shared" si="3"/>
        <v>0</v>
      </c>
      <c r="AS11" s="805">
        <f t="shared" si="3"/>
        <v>0</v>
      </c>
      <c r="AT11" s="805">
        <f t="shared" si="3"/>
        <v>0</v>
      </c>
      <c r="AU11" s="805">
        <f t="shared" si="3"/>
        <v>0</v>
      </c>
      <c r="AV11" s="805">
        <f t="shared" si="3"/>
        <v>0</v>
      </c>
      <c r="AW11" s="805">
        <f t="shared" si="16"/>
        <v>0</v>
      </c>
      <c r="AX11" s="805">
        <f t="shared" si="4"/>
        <v>0</v>
      </c>
      <c r="AY11" s="805">
        <f t="shared" si="5"/>
        <v>0</v>
      </c>
      <c r="AZ11" s="805">
        <f t="shared" si="6"/>
        <v>0</v>
      </c>
      <c r="BA11" s="805">
        <f t="shared" si="7"/>
        <v>0</v>
      </c>
      <c r="BB11" s="805">
        <f t="shared" si="8"/>
        <v>0</v>
      </c>
      <c r="BC11" s="805">
        <f t="shared" si="9"/>
        <v>0</v>
      </c>
      <c r="BD11" s="805">
        <f t="shared" si="10"/>
        <v>0</v>
      </c>
      <c r="BE11" s="805">
        <f t="shared" si="11"/>
        <v>0</v>
      </c>
    </row>
    <row r="12" spans="1:57" s="100" customFormat="1" ht="10.5" customHeight="1">
      <c r="A12" s="211" t="s">
        <v>24</v>
      </c>
      <c r="B12" s="491" t="s">
        <v>24</v>
      </c>
      <c r="C12" s="329"/>
      <c r="D12" s="769"/>
      <c r="E12" s="330"/>
      <c r="F12" s="331"/>
      <c r="G12" s="323"/>
      <c r="H12" s="323"/>
      <c r="I12" s="496"/>
      <c r="J12" s="660"/>
      <c r="K12" s="717" t="e">
        <f>((C12-D12)/D12)</f>
        <v>#DIV/0!</v>
      </c>
      <c r="L12" s="325" t="e">
        <f t="shared" si="12"/>
        <v>#DIV/0!</v>
      </c>
      <c r="M12" s="493"/>
      <c r="N12" s="494"/>
      <c r="O12" s="476"/>
      <c r="P12" s="477"/>
      <c r="Q12" s="326" t="e">
        <f t="shared" si="13"/>
        <v>#DIV/0!</v>
      </c>
      <c r="R12" s="494"/>
      <c r="T12" s="822" t="e">
        <f t="shared" si="18"/>
        <v>#DIV/0!</v>
      </c>
      <c r="U12" s="822" t="e">
        <f t="shared" si="17"/>
        <v>#DIV/0!</v>
      </c>
      <c r="V12" s="822" t="e">
        <f t="shared" si="2"/>
        <v>#DIV/0!</v>
      </c>
      <c r="W12" s="822">
        <f t="shared" si="14"/>
        <v>0</v>
      </c>
      <c r="X12" s="822">
        <f>H12+I12+G12+J12-P12</f>
        <v>0</v>
      </c>
      <c r="Y12" s="329"/>
      <c r="Z12" s="330"/>
      <c r="AA12" s="331"/>
      <c r="AB12" s="323"/>
      <c r="AC12" s="323"/>
      <c r="AD12" s="496"/>
      <c r="AE12" s="496"/>
      <c r="AF12" s="496"/>
      <c r="AH12" s="324"/>
      <c r="AI12" s="325"/>
      <c r="AJ12" s="493"/>
      <c r="AK12" s="494"/>
      <c r="AL12" s="476"/>
      <c r="AM12" s="477"/>
      <c r="AN12" s="326"/>
      <c r="AO12" s="494"/>
      <c r="AP12" s="805">
        <f t="shared" si="3"/>
        <v>0</v>
      </c>
      <c r="AQ12" s="805">
        <f t="shared" si="3"/>
        <v>0</v>
      </c>
      <c r="AR12" s="805">
        <f t="shared" si="3"/>
        <v>0</v>
      </c>
      <c r="AS12" s="805">
        <f t="shared" si="3"/>
        <v>0</v>
      </c>
      <c r="AT12" s="805">
        <f t="shared" si="3"/>
        <v>0</v>
      </c>
      <c r="AU12" s="805">
        <f t="shared" si="3"/>
        <v>0</v>
      </c>
      <c r="AV12" s="805">
        <f t="shared" si="3"/>
        <v>0</v>
      </c>
      <c r="AW12" s="805">
        <f t="shared" si="16"/>
        <v>0</v>
      </c>
      <c r="AX12" s="805" t="e">
        <f t="shared" si="4"/>
        <v>#DIV/0!</v>
      </c>
      <c r="AY12" s="805" t="e">
        <f t="shared" si="5"/>
        <v>#DIV/0!</v>
      </c>
      <c r="AZ12" s="805">
        <f t="shared" si="6"/>
        <v>0</v>
      </c>
      <c r="BA12" s="805">
        <f t="shared" si="7"/>
        <v>0</v>
      </c>
      <c r="BB12" s="805">
        <f t="shared" si="8"/>
        <v>0</v>
      </c>
      <c r="BC12" s="805">
        <f t="shared" si="9"/>
        <v>0</v>
      </c>
      <c r="BD12" s="805" t="e">
        <f t="shared" si="10"/>
        <v>#DIV/0!</v>
      </c>
      <c r="BE12" s="805">
        <f t="shared" si="11"/>
        <v>0</v>
      </c>
    </row>
    <row r="13" spans="1:57" s="100" customFormat="1" ht="10.5" customHeight="1">
      <c r="A13" s="211" t="s">
        <v>13</v>
      </c>
      <c r="B13" s="491" t="s">
        <v>13</v>
      </c>
      <c r="C13" s="329"/>
      <c r="D13" s="769"/>
      <c r="E13" s="330"/>
      <c r="F13" s="331"/>
      <c r="G13" s="331"/>
      <c r="H13" s="331"/>
      <c r="I13" s="496"/>
      <c r="J13" s="660"/>
      <c r="K13" s="717" t="e">
        <f>((C13-D13)/D13)</f>
        <v>#DIV/0!</v>
      </c>
      <c r="L13" s="325" t="e">
        <f t="shared" si="12"/>
        <v>#DIV/0!</v>
      </c>
      <c r="M13" s="493"/>
      <c r="N13" s="494"/>
      <c r="O13" s="476"/>
      <c r="P13" s="477"/>
      <c r="Q13" s="326" t="e">
        <f t="shared" si="13"/>
        <v>#DIV/0!</v>
      </c>
      <c r="R13" s="494"/>
      <c r="T13" s="822" t="e">
        <f t="shared" si="18"/>
        <v>#DIV/0!</v>
      </c>
      <c r="U13" s="822" t="e">
        <f t="shared" si="17"/>
        <v>#DIV/0!</v>
      </c>
      <c r="V13" s="822" t="e">
        <f t="shared" si="2"/>
        <v>#DIV/0!</v>
      </c>
      <c r="W13" s="822">
        <f t="shared" si="14"/>
        <v>0</v>
      </c>
      <c r="X13" s="822">
        <f t="shared" si="15"/>
        <v>0</v>
      </c>
      <c r="Y13" s="329"/>
      <c r="Z13" s="330"/>
      <c r="AA13" s="331"/>
      <c r="AB13" s="331"/>
      <c r="AC13" s="331"/>
      <c r="AD13" s="496"/>
      <c r="AE13" s="496"/>
      <c r="AF13" s="496"/>
      <c r="AH13" s="324"/>
      <c r="AI13" s="325"/>
      <c r="AJ13" s="493"/>
      <c r="AK13" s="494"/>
      <c r="AL13" s="476"/>
      <c r="AM13" s="477"/>
      <c r="AN13" s="326"/>
      <c r="AO13" s="494"/>
      <c r="AP13" s="805">
        <f t="shared" si="3"/>
        <v>0</v>
      </c>
      <c r="AQ13" s="805">
        <f t="shared" si="3"/>
        <v>0</v>
      </c>
      <c r="AR13" s="805">
        <f t="shared" si="3"/>
        <v>0</v>
      </c>
      <c r="AS13" s="805">
        <f t="shared" si="3"/>
        <v>0</v>
      </c>
      <c r="AT13" s="805">
        <f t="shared" si="3"/>
        <v>0</v>
      </c>
      <c r="AU13" s="805">
        <f t="shared" si="3"/>
        <v>0</v>
      </c>
      <c r="AV13" s="805">
        <f t="shared" si="3"/>
        <v>0</v>
      </c>
      <c r="AW13" s="805">
        <f t="shared" si="16"/>
        <v>0</v>
      </c>
      <c r="AX13" s="805" t="e">
        <f t="shared" si="4"/>
        <v>#DIV/0!</v>
      </c>
      <c r="AY13" s="805" t="e">
        <f t="shared" si="5"/>
        <v>#DIV/0!</v>
      </c>
      <c r="AZ13" s="805">
        <f t="shared" si="6"/>
        <v>0</v>
      </c>
      <c r="BA13" s="805">
        <f t="shared" si="7"/>
        <v>0</v>
      </c>
      <c r="BB13" s="805">
        <f t="shared" si="8"/>
        <v>0</v>
      </c>
      <c r="BC13" s="805">
        <f t="shared" si="9"/>
        <v>0</v>
      </c>
      <c r="BD13" s="805" t="e">
        <f t="shared" si="10"/>
        <v>#DIV/0!</v>
      </c>
      <c r="BE13" s="805">
        <f t="shared" si="11"/>
        <v>0</v>
      </c>
    </row>
    <row r="14" spans="1:57" s="100" customFormat="1" ht="10.5" customHeight="1">
      <c r="A14" s="210" t="s">
        <v>23</v>
      </c>
      <c r="B14" s="481" t="s">
        <v>23</v>
      </c>
      <c r="C14" s="318"/>
      <c r="D14" s="374"/>
      <c r="E14" s="319"/>
      <c r="F14" s="320"/>
      <c r="G14" s="313"/>
      <c r="H14" s="313"/>
      <c r="I14" s="489"/>
      <c r="J14" s="508"/>
      <c r="K14" s="713"/>
      <c r="L14" s="322"/>
      <c r="M14" s="497"/>
      <c r="N14" s="490"/>
      <c r="O14" s="473"/>
      <c r="P14" s="482"/>
      <c r="Q14" s="315"/>
      <c r="R14" s="490"/>
      <c r="T14" s="822"/>
      <c r="U14" s="822"/>
      <c r="V14" s="822"/>
      <c r="W14" s="822">
        <f t="shared" si="14"/>
        <v>0</v>
      </c>
      <c r="X14" s="822"/>
      <c r="Y14" s="318"/>
      <c r="Z14" s="319"/>
      <c r="AA14" s="320"/>
      <c r="AB14" s="313"/>
      <c r="AC14" s="313"/>
      <c r="AD14" s="489"/>
      <c r="AE14" s="489"/>
      <c r="AF14" s="489"/>
      <c r="AH14" s="321"/>
      <c r="AI14" s="322"/>
      <c r="AJ14" s="497"/>
      <c r="AK14" s="490"/>
      <c r="AL14" s="473"/>
      <c r="AM14" s="482"/>
      <c r="AN14" s="315"/>
      <c r="AO14" s="490"/>
      <c r="AP14" s="805">
        <f t="shared" si="3"/>
        <v>0</v>
      </c>
      <c r="AQ14" s="805">
        <f t="shared" si="3"/>
        <v>0</v>
      </c>
      <c r="AR14" s="805">
        <f t="shared" si="3"/>
        <v>0</v>
      </c>
      <c r="AS14" s="805">
        <f t="shared" si="3"/>
        <v>0</v>
      </c>
      <c r="AT14" s="805">
        <f t="shared" si="3"/>
        <v>0</v>
      </c>
      <c r="AU14" s="805">
        <f t="shared" si="3"/>
        <v>0</v>
      </c>
      <c r="AV14" s="805">
        <f t="shared" si="3"/>
        <v>0</v>
      </c>
      <c r="AW14" s="805">
        <f t="shared" si="16"/>
        <v>0</v>
      </c>
      <c r="AX14" s="805">
        <f t="shared" si="4"/>
        <v>0</v>
      </c>
      <c r="AY14" s="805">
        <f t="shared" si="5"/>
        <v>0</v>
      </c>
      <c r="AZ14" s="805">
        <f t="shared" si="6"/>
        <v>0</v>
      </c>
      <c r="BA14" s="805">
        <f t="shared" si="7"/>
        <v>0</v>
      </c>
      <c r="BB14" s="805">
        <f t="shared" si="8"/>
        <v>0</v>
      </c>
      <c r="BC14" s="805">
        <f t="shared" si="9"/>
        <v>0</v>
      </c>
      <c r="BD14" s="805">
        <f t="shared" si="10"/>
        <v>0</v>
      </c>
      <c r="BE14" s="805">
        <f t="shared" si="11"/>
        <v>0</v>
      </c>
    </row>
    <row r="15" spans="1:57" s="100" customFormat="1" ht="10.5" hidden="1" customHeight="1" outlineLevel="1">
      <c r="A15" s="210" t="s">
        <v>126</v>
      </c>
      <c r="B15" s="481" t="s">
        <v>126</v>
      </c>
      <c r="C15" s="318"/>
      <c r="D15" s="374"/>
      <c r="E15" s="319"/>
      <c r="F15" s="320"/>
      <c r="G15" s="313"/>
      <c r="H15" s="313"/>
      <c r="I15" s="489"/>
      <c r="J15" s="508"/>
      <c r="K15" s="713" t="e">
        <v>#N/A</v>
      </c>
      <c r="L15" s="322" t="e">
        <f t="shared" si="12"/>
        <v>#DIV/0!</v>
      </c>
      <c r="M15" s="497"/>
      <c r="N15" s="490"/>
      <c r="O15" s="473"/>
      <c r="P15" s="482"/>
      <c r="Q15" s="315" t="e">
        <f>((O15-P15)/P15)</f>
        <v>#DIV/0!</v>
      </c>
      <c r="R15" s="490"/>
      <c r="T15" s="822" t="e">
        <f>((C15-D15)/D15)-K15</f>
        <v>#DIV/0!</v>
      </c>
      <c r="U15" s="822" t="e">
        <f t="shared" si="17"/>
        <v>#DIV/0!</v>
      </c>
      <c r="V15" s="822" t="e">
        <f t="shared" si="2"/>
        <v>#DIV/0!</v>
      </c>
      <c r="W15" s="822">
        <f t="shared" si="14"/>
        <v>0</v>
      </c>
      <c r="X15" s="822">
        <f>H15+I15+G15-P15</f>
        <v>0</v>
      </c>
      <c r="Y15" s="318"/>
      <c r="Z15" s="319"/>
      <c r="AA15" s="320"/>
      <c r="AB15" s="313"/>
      <c r="AC15" s="313"/>
      <c r="AD15" s="489"/>
      <c r="AE15" s="489"/>
      <c r="AF15" s="489"/>
      <c r="AH15" s="321"/>
      <c r="AI15" s="322"/>
      <c r="AJ15" s="497"/>
      <c r="AK15" s="490"/>
      <c r="AL15" s="473"/>
      <c r="AM15" s="482"/>
      <c r="AN15" s="315"/>
      <c r="AO15" s="490"/>
      <c r="AP15" s="805">
        <f t="shared" si="3"/>
        <v>0</v>
      </c>
      <c r="AQ15" s="805">
        <f t="shared" si="3"/>
        <v>0</v>
      </c>
      <c r="AR15" s="805">
        <f t="shared" si="3"/>
        <v>0</v>
      </c>
      <c r="AS15" s="805">
        <f t="shared" si="3"/>
        <v>0</v>
      </c>
      <c r="AT15" s="805">
        <f t="shared" si="3"/>
        <v>0</v>
      </c>
      <c r="AU15" s="805">
        <f t="shared" si="3"/>
        <v>0</v>
      </c>
      <c r="AV15" s="805">
        <f t="shared" si="3"/>
        <v>0</v>
      </c>
      <c r="AW15" s="805">
        <f t="shared" si="16"/>
        <v>0</v>
      </c>
      <c r="AX15" s="805" t="e">
        <f t="shared" si="4"/>
        <v>#N/A</v>
      </c>
      <c r="AY15" s="805" t="e">
        <f t="shared" si="5"/>
        <v>#DIV/0!</v>
      </c>
      <c r="AZ15" s="805">
        <f t="shared" si="6"/>
        <v>0</v>
      </c>
      <c r="BA15" s="805">
        <f t="shared" si="7"/>
        <v>0</v>
      </c>
      <c r="BB15" s="805">
        <f t="shared" si="8"/>
        <v>0</v>
      </c>
      <c r="BC15" s="805">
        <f t="shared" si="9"/>
        <v>0</v>
      </c>
      <c r="BD15" s="805" t="e">
        <f t="shared" si="10"/>
        <v>#DIV/0!</v>
      </c>
      <c r="BE15" s="805">
        <f t="shared" si="11"/>
        <v>0</v>
      </c>
    </row>
    <row r="16" spans="1:57" s="100" customFormat="1" ht="10.5" customHeight="1" collapsed="1">
      <c r="A16" s="211" t="s">
        <v>4</v>
      </c>
      <c r="B16" s="498" t="s">
        <v>4</v>
      </c>
      <c r="C16" s="329"/>
      <c r="D16" s="769"/>
      <c r="E16" s="330"/>
      <c r="F16" s="331"/>
      <c r="G16" s="323"/>
      <c r="H16" s="323"/>
      <c r="I16" s="496"/>
      <c r="J16" s="660"/>
      <c r="K16" s="1027" t="e">
        <f>((C16-D16)/D16)</f>
        <v>#DIV/0!</v>
      </c>
      <c r="L16" s="739" t="e">
        <f t="shared" si="12"/>
        <v>#DIV/0!</v>
      </c>
      <c r="M16" s="504"/>
      <c r="N16" s="505"/>
      <c r="O16" s="476"/>
      <c r="P16" s="477"/>
      <c r="Q16" s="326" t="e">
        <f t="shared" si="13"/>
        <v>#DIV/0!</v>
      </c>
      <c r="R16" s="494"/>
      <c r="T16" s="822" t="e">
        <f t="shared" si="18"/>
        <v>#DIV/0!</v>
      </c>
      <c r="U16" s="822" t="e">
        <f t="shared" si="17"/>
        <v>#DIV/0!</v>
      </c>
      <c r="V16" s="822" t="e">
        <f t="shared" si="2"/>
        <v>#DIV/0!</v>
      </c>
      <c r="W16" s="822">
        <f t="shared" si="14"/>
        <v>0</v>
      </c>
      <c r="X16" s="822">
        <f>H16+I16+G16+J16-P16</f>
        <v>0</v>
      </c>
      <c r="Y16" s="333"/>
      <c r="Z16" s="334"/>
      <c r="AA16" s="302"/>
      <c r="AB16" s="335"/>
      <c r="AC16" s="335"/>
      <c r="AD16" s="501"/>
      <c r="AE16" s="501"/>
      <c r="AF16" s="501"/>
      <c r="AH16" s="336"/>
      <c r="AI16" s="739"/>
      <c r="AJ16" s="504"/>
      <c r="AK16" s="505"/>
      <c r="AL16" s="499"/>
      <c r="AM16" s="703"/>
      <c r="AN16" s="337"/>
      <c r="AO16" s="506"/>
      <c r="AP16" s="805">
        <f t="shared" si="3"/>
        <v>0</v>
      </c>
      <c r="AQ16" s="805">
        <f t="shared" si="3"/>
        <v>0</v>
      </c>
      <c r="AR16" s="805">
        <f t="shared" si="3"/>
        <v>0</v>
      </c>
      <c r="AS16" s="805">
        <f t="shared" si="3"/>
        <v>0</v>
      </c>
      <c r="AT16" s="805">
        <f t="shared" si="3"/>
        <v>0</v>
      </c>
      <c r="AU16" s="805">
        <f t="shared" si="3"/>
        <v>0</v>
      </c>
      <c r="AV16" s="805">
        <f t="shared" si="3"/>
        <v>0</v>
      </c>
      <c r="AW16" s="805">
        <f t="shared" si="16"/>
        <v>0</v>
      </c>
      <c r="AX16" s="805" t="e">
        <f t="shared" si="4"/>
        <v>#DIV/0!</v>
      </c>
      <c r="AY16" s="805" t="e">
        <f t="shared" si="5"/>
        <v>#DIV/0!</v>
      </c>
      <c r="AZ16" s="805">
        <f t="shared" si="6"/>
        <v>0</v>
      </c>
      <c r="BA16" s="805">
        <f t="shared" si="7"/>
        <v>0</v>
      </c>
      <c r="BB16" s="805">
        <f t="shared" si="8"/>
        <v>0</v>
      </c>
      <c r="BC16" s="805">
        <f t="shared" si="9"/>
        <v>0</v>
      </c>
      <c r="BD16" s="805" t="e">
        <f t="shared" si="10"/>
        <v>#DIV/0!</v>
      </c>
      <c r="BE16" s="805">
        <f t="shared" si="11"/>
        <v>0</v>
      </c>
    </row>
    <row r="17" spans="1:57" s="100" customFormat="1" ht="10.5" customHeight="1">
      <c r="A17" s="210" t="s">
        <v>9</v>
      </c>
      <c r="B17" s="481" t="s">
        <v>9</v>
      </c>
      <c r="C17" s="1054"/>
      <c r="D17" s="979"/>
      <c r="E17" s="938"/>
      <c r="F17" s="938"/>
      <c r="G17" s="938"/>
      <c r="H17" s="938"/>
      <c r="I17" s="940"/>
      <c r="J17" s="667"/>
      <c r="K17" s="777"/>
      <c r="L17" s="317"/>
      <c r="M17" s="486"/>
      <c r="N17" s="570"/>
      <c r="O17" s="833"/>
      <c r="P17" s="1122"/>
      <c r="Q17" s="1121"/>
      <c r="R17" s="1107"/>
      <c r="T17" s="822"/>
      <c r="U17" s="822"/>
      <c r="V17" s="822"/>
      <c r="W17" s="822"/>
      <c r="X17" s="206"/>
      <c r="Y17" s="340"/>
      <c r="Z17" s="314"/>
      <c r="AA17" s="314"/>
      <c r="AB17" s="314"/>
      <c r="AC17" s="314"/>
      <c r="AD17" s="484"/>
      <c r="AE17" s="484"/>
      <c r="AF17" s="484"/>
      <c r="AH17" s="315"/>
      <c r="AI17" s="317"/>
      <c r="AJ17" s="486"/>
      <c r="AK17" s="490"/>
      <c r="AL17" s="474"/>
      <c r="AM17" s="483"/>
      <c r="AN17" s="315"/>
      <c r="AO17" s="508"/>
      <c r="AP17" s="805">
        <f t="shared" si="3"/>
        <v>0</v>
      </c>
      <c r="AQ17" s="805">
        <f t="shared" si="3"/>
        <v>0</v>
      </c>
      <c r="AR17" s="805">
        <f t="shared" si="3"/>
        <v>0</v>
      </c>
      <c r="AS17" s="805">
        <f t="shared" si="3"/>
        <v>0</v>
      </c>
      <c r="AT17" s="805">
        <f t="shared" si="3"/>
        <v>0</v>
      </c>
      <c r="AU17" s="805">
        <f t="shared" si="3"/>
        <v>0</v>
      </c>
      <c r="AV17" s="805">
        <f t="shared" si="3"/>
        <v>0</v>
      </c>
      <c r="AW17" s="805">
        <f t="shared" si="16"/>
        <v>0</v>
      </c>
      <c r="AX17" s="805">
        <f t="shared" si="4"/>
        <v>0</v>
      </c>
      <c r="AY17" s="805">
        <f t="shared" si="5"/>
        <v>0</v>
      </c>
      <c r="AZ17" s="805">
        <f t="shared" si="6"/>
        <v>0</v>
      </c>
      <c r="BA17" s="805">
        <f t="shared" si="7"/>
        <v>0</v>
      </c>
      <c r="BB17" s="805">
        <f t="shared" si="8"/>
        <v>0</v>
      </c>
      <c r="BC17" s="805">
        <f t="shared" si="9"/>
        <v>0</v>
      </c>
      <c r="BD17" s="805">
        <f t="shared" si="10"/>
        <v>0</v>
      </c>
      <c r="BE17" s="805">
        <f t="shared" si="11"/>
        <v>0</v>
      </c>
    </row>
    <row r="18" spans="1:57" s="100" customFormat="1" ht="10.5" customHeight="1">
      <c r="A18" s="210" t="s">
        <v>9</v>
      </c>
      <c r="B18" s="481" t="s">
        <v>181</v>
      </c>
      <c r="C18" s="340"/>
      <c r="D18" s="720"/>
      <c r="E18" s="314"/>
      <c r="F18" s="314"/>
      <c r="G18" s="314"/>
      <c r="H18" s="314"/>
      <c r="I18" s="484"/>
      <c r="J18" s="646"/>
      <c r="K18" s="777"/>
      <c r="L18" s="317"/>
      <c r="M18" s="803"/>
      <c r="N18" s="1120"/>
      <c r="O18" s="833"/>
      <c r="P18" s="1122"/>
      <c r="Q18" s="777"/>
      <c r="R18" s="508"/>
      <c r="T18" s="822"/>
      <c r="U18" s="822"/>
      <c r="V18" s="822"/>
      <c r="W18" s="822"/>
      <c r="X18" s="206"/>
      <c r="Y18" s="340"/>
      <c r="Z18" s="314"/>
      <c r="AA18" s="314"/>
      <c r="AB18" s="314"/>
      <c r="AC18" s="314"/>
      <c r="AD18" s="484"/>
      <c r="AE18" s="484"/>
      <c r="AF18" s="484"/>
      <c r="AH18" s="315"/>
      <c r="AI18" s="317"/>
      <c r="AJ18" s="803"/>
      <c r="AK18" s="804"/>
      <c r="AL18" s="474"/>
      <c r="AM18" s="483"/>
      <c r="AN18" s="315"/>
      <c r="AO18" s="508"/>
      <c r="AP18" s="805">
        <f>C18-Y18</f>
        <v>0</v>
      </c>
      <c r="AQ18" s="805">
        <f>D18-Z18</f>
        <v>0</v>
      </c>
      <c r="AR18" s="805">
        <f>E18-AA18</f>
        <v>0</v>
      </c>
      <c r="AS18" s="805">
        <f>F18-AB18</f>
        <v>0</v>
      </c>
      <c r="AT18" s="805">
        <f>G18-AC18</f>
        <v>0</v>
      </c>
      <c r="AU18" s="805">
        <f t="shared" si="3"/>
        <v>0</v>
      </c>
      <c r="AV18" s="805">
        <f t="shared" si="3"/>
        <v>0</v>
      </c>
      <c r="AW18" s="805">
        <f t="shared" si="16"/>
        <v>0</v>
      </c>
      <c r="AX18" s="805">
        <f t="shared" si="4"/>
        <v>0</v>
      </c>
      <c r="AY18" s="805">
        <f t="shared" si="5"/>
        <v>0</v>
      </c>
      <c r="AZ18" s="805">
        <f t="shared" si="6"/>
        <v>0</v>
      </c>
      <c r="BA18" s="805">
        <f t="shared" si="7"/>
        <v>0</v>
      </c>
      <c r="BB18" s="805">
        <f t="shared" si="8"/>
        <v>0</v>
      </c>
      <c r="BC18" s="805">
        <f t="shared" si="9"/>
        <v>0</v>
      </c>
      <c r="BD18" s="805">
        <f t="shared" si="10"/>
        <v>0</v>
      </c>
      <c r="BE18" s="805">
        <f t="shared" si="11"/>
        <v>0</v>
      </c>
    </row>
    <row r="19" spans="1:57" s="100" customFormat="1" ht="10.5" customHeight="1">
      <c r="A19" s="210" t="s">
        <v>106</v>
      </c>
      <c r="B19" s="481" t="s">
        <v>106</v>
      </c>
      <c r="C19" s="340"/>
      <c r="D19" s="720"/>
      <c r="E19" s="314"/>
      <c r="F19" s="314"/>
      <c r="G19" s="314"/>
      <c r="H19" s="314"/>
      <c r="I19" s="484"/>
      <c r="J19" s="646"/>
      <c r="K19" s="777"/>
      <c r="L19" s="317"/>
      <c r="M19" s="803"/>
      <c r="N19" s="1120"/>
      <c r="O19" s="474"/>
      <c r="P19" s="613"/>
      <c r="Q19" s="777"/>
      <c r="R19" s="508"/>
      <c r="T19" s="822"/>
      <c r="U19" s="822"/>
      <c r="V19" s="822"/>
      <c r="W19" s="822"/>
      <c r="X19" s="206"/>
      <c r="Y19" s="340"/>
      <c r="Z19" s="314"/>
      <c r="AA19" s="314"/>
      <c r="AB19" s="314"/>
      <c r="AC19" s="314"/>
      <c r="AD19" s="484"/>
      <c r="AE19" s="484"/>
      <c r="AF19" s="484"/>
      <c r="AH19" s="315"/>
      <c r="AI19" s="317"/>
      <c r="AJ19" s="803"/>
      <c r="AK19" s="804"/>
      <c r="AL19" s="474"/>
      <c r="AM19" s="483"/>
      <c r="AN19" s="315"/>
      <c r="AO19" s="508"/>
      <c r="AP19" s="805">
        <f t="shared" si="3"/>
        <v>0</v>
      </c>
      <c r="AQ19" s="805">
        <f t="shared" si="3"/>
        <v>0</v>
      </c>
      <c r="AR19" s="805">
        <f t="shared" si="3"/>
        <v>0</v>
      </c>
      <c r="AS19" s="805">
        <f t="shared" si="3"/>
        <v>0</v>
      </c>
      <c r="AT19" s="805">
        <f t="shared" si="3"/>
        <v>0</v>
      </c>
      <c r="AU19" s="805">
        <f t="shared" si="3"/>
        <v>0</v>
      </c>
      <c r="AV19" s="805">
        <f t="shared" si="3"/>
        <v>0</v>
      </c>
      <c r="AW19" s="805">
        <f t="shared" si="16"/>
        <v>0</v>
      </c>
      <c r="AX19" s="805">
        <f t="shared" si="4"/>
        <v>0</v>
      </c>
      <c r="AY19" s="805">
        <f t="shared" si="5"/>
        <v>0</v>
      </c>
      <c r="AZ19" s="805">
        <f t="shared" si="6"/>
        <v>0</v>
      </c>
      <c r="BA19" s="805">
        <f t="shared" si="7"/>
        <v>0</v>
      </c>
      <c r="BB19" s="805">
        <f t="shared" si="8"/>
        <v>0</v>
      </c>
      <c r="BC19" s="805">
        <f t="shared" si="9"/>
        <v>0</v>
      </c>
      <c r="BD19" s="805">
        <f t="shared" si="10"/>
        <v>0</v>
      </c>
      <c r="BE19" s="805">
        <f t="shared" si="11"/>
        <v>0</v>
      </c>
    </row>
    <row r="20" spans="1:57" s="100" customFormat="1" ht="10.5" customHeight="1">
      <c r="A20" s="210" t="s">
        <v>28</v>
      </c>
      <c r="B20" s="481" t="s">
        <v>28</v>
      </c>
      <c r="C20" s="343"/>
      <c r="D20" s="369"/>
      <c r="E20" s="313"/>
      <c r="F20" s="313"/>
      <c r="G20" s="313"/>
      <c r="H20" s="313"/>
      <c r="I20" s="483"/>
      <c r="J20" s="613"/>
      <c r="K20" s="713" t="e">
        <f>((C20-D20)/D20)</f>
        <v>#DIV/0!</v>
      </c>
      <c r="L20" s="322" t="e">
        <f>((C20-G20)/G20)</f>
        <v>#DIV/0!</v>
      </c>
      <c r="M20" s="486"/>
      <c r="N20" s="570"/>
      <c r="O20" s="474"/>
      <c r="P20" s="613"/>
      <c r="Q20" s="777" t="e">
        <f t="shared" ref="Q20:Q30" si="19">((O20-P20)/P20)</f>
        <v>#DIV/0!</v>
      </c>
      <c r="R20" s="490"/>
      <c r="T20" s="822" t="e">
        <f>((C20-D20)/D20)-K20</f>
        <v>#DIV/0!</v>
      </c>
      <c r="U20" s="822" t="e">
        <f>((C20-G20)/G20)-L20</f>
        <v>#DIV/0!</v>
      </c>
      <c r="V20" s="822" t="e">
        <f>((O20-P20)/P20)-Q20</f>
        <v>#DIV/0!</v>
      </c>
      <c r="W20" s="822">
        <f>C20-O20</f>
        <v>0</v>
      </c>
      <c r="X20" s="822">
        <f>G20-P20</f>
        <v>0</v>
      </c>
      <c r="Y20" s="343"/>
      <c r="Z20" s="313"/>
      <c r="AA20" s="313"/>
      <c r="AB20" s="313"/>
      <c r="AC20" s="313"/>
      <c r="AD20" s="483"/>
      <c r="AE20" s="483"/>
      <c r="AF20" s="483"/>
      <c r="AH20" s="321"/>
      <c r="AI20" s="322"/>
      <c r="AJ20" s="486"/>
      <c r="AK20" s="490"/>
      <c r="AL20" s="474"/>
      <c r="AM20" s="483"/>
      <c r="AN20" s="315"/>
      <c r="AO20" s="490"/>
      <c r="AP20" s="805">
        <f t="shared" si="3"/>
        <v>0</v>
      </c>
      <c r="AQ20" s="805">
        <f t="shared" si="3"/>
        <v>0</v>
      </c>
      <c r="AR20" s="805">
        <f t="shared" si="3"/>
        <v>0</v>
      </c>
      <c r="AS20" s="805">
        <f t="shared" si="3"/>
        <v>0</v>
      </c>
      <c r="AT20" s="805">
        <f t="shared" si="3"/>
        <v>0</v>
      </c>
      <c r="AU20" s="805">
        <f t="shared" si="3"/>
        <v>0</v>
      </c>
      <c r="AV20" s="805">
        <f t="shared" si="3"/>
        <v>0</v>
      </c>
      <c r="AW20" s="805">
        <f t="shared" si="16"/>
        <v>0</v>
      </c>
      <c r="AX20" s="805" t="e">
        <f t="shared" si="4"/>
        <v>#DIV/0!</v>
      </c>
      <c r="AY20" s="805" t="e">
        <f t="shared" si="5"/>
        <v>#DIV/0!</v>
      </c>
      <c r="AZ20" s="805">
        <f t="shared" si="6"/>
        <v>0</v>
      </c>
      <c r="BA20" s="805">
        <f t="shared" si="7"/>
        <v>0</v>
      </c>
      <c r="BB20" s="805">
        <f t="shared" si="8"/>
        <v>0</v>
      </c>
      <c r="BC20" s="805">
        <f t="shared" si="9"/>
        <v>0</v>
      </c>
      <c r="BD20" s="805" t="e">
        <f t="shared" si="10"/>
        <v>#DIV/0!</v>
      </c>
      <c r="BE20" s="805">
        <f t="shared" si="11"/>
        <v>0</v>
      </c>
    </row>
    <row r="21" spans="1:57" s="100" customFormat="1" ht="10.5" customHeight="1">
      <c r="A21" s="210" t="s">
        <v>27</v>
      </c>
      <c r="B21" s="479" t="s">
        <v>90</v>
      </c>
      <c r="C21" s="343"/>
      <c r="D21" s="369"/>
      <c r="E21" s="313"/>
      <c r="F21" s="313"/>
      <c r="G21" s="313"/>
      <c r="H21" s="313"/>
      <c r="I21" s="483"/>
      <c r="J21" s="613"/>
      <c r="K21" s="713" t="e">
        <f>((C21-D21)/D21)</f>
        <v>#DIV/0!</v>
      </c>
      <c r="L21" s="322" t="e">
        <f>((C21-G21)/G21)</f>
        <v>#DIV/0!</v>
      </c>
      <c r="M21" s="486"/>
      <c r="N21" s="570"/>
      <c r="O21" s="474"/>
      <c r="P21" s="613"/>
      <c r="Q21" s="777" t="e">
        <f t="shared" si="19"/>
        <v>#DIV/0!</v>
      </c>
      <c r="R21" s="490"/>
      <c r="T21" s="822" t="e">
        <f>((C21-D21)/D21)-K21</f>
        <v>#DIV/0!</v>
      </c>
      <c r="U21" s="822" t="e">
        <f t="shared" ref="U21:U30" si="20">((C21-G21)/G21)-L21</f>
        <v>#DIV/0!</v>
      </c>
      <c r="V21" s="822" t="e">
        <f>((O21-P21)/P21)-Q21</f>
        <v>#DIV/0!</v>
      </c>
      <c r="W21" s="822">
        <f>C21-O21</f>
        <v>0</v>
      </c>
      <c r="X21" s="822">
        <f>G21-P21</f>
        <v>0</v>
      </c>
      <c r="Y21" s="343"/>
      <c r="Z21" s="313"/>
      <c r="AA21" s="313"/>
      <c r="AB21" s="313"/>
      <c r="AC21" s="313"/>
      <c r="AD21" s="483"/>
      <c r="AE21" s="483"/>
      <c r="AF21" s="483"/>
      <c r="AH21" s="321"/>
      <c r="AI21" s="322"/>
      <c r="AJ21" s="486"/>
      <c r="AK21" s="490"/>
      <c r="AL21" s="474"/>
      <c r="AM21" s="483"/>
      <c r="AN21" s="315"/>
      <c r="AO21" s="490"/>
      <c r="AP21" s="805">
        <f t="shared" si="3"/>
        <v>0</v>
      </c>
      <c r="AQ21" s="805">
        <f t="shared" si="3"/>
        <v>0</v>
      </c>
      <c r="AR21" s="805">
        <f t="shared" si="3"/>
        <v>0</v>
      </c>
      <c r="AS21" s="805">
        <f t="shared" si="3"/>
        <v>0</v>
      </c>
      <c r="AT21" s="805">
        <f t="shared" si="3"/>
        <v>0</v>
      </c>
      <c r="AU21" s="805">
        <f t="shared" si="3"/>
        <v>0</v>
      </c>
      <c r="AV21" s="805">
        <f t="shared" si="3"/>
        <v>0</v>
      </c>
      <c r="AW21" s="805">
        <f t="shared" si="16"/>
        <v>0</v>
      </c>
      <c r="AX21" s="805" t="e">
        <f t="shared" si="4"/>
        <v>#DIV/0!</v>
      </c>
      <c r="AY21" s="805" t="e">
        <f t="shared" si="5"/>
        <v>#DIV/0!</v>
      </c>
      <c r="AZ21" s="805">
        <f t="shared" si="6"/>
        <v>0</v>
      </c>
      <c r="BA21" s="805">
        <f t="shared" si="7"/>
        <v>0</v>
      </c>
      <c r="BB21" s="805">
        <f t="shared" si="8"/>
        <v>0</v>
      </c>
      <c r="BC21" s="805">
        <f t="shared" si="9"/>
        <v>0</v>
      </c>
      <c r="BD21" s="805" t="e">
        <f t="shared" si="10"/>
        <v>#DIV/0!</v>
      </c>
      <c r="BE21" s="805">
        <f t="shared" si="11"/>
        <v>0</v>
      </c>
    </row>
    <row r="22" spans="1:57" s="100" customFormat="1" ht="10.5" customHeight="1">
      <c r="A22" s="210" t="s">
        <v>14</v>
      </c>
      <c r="B22" s="511" t="s">
        <v>14</v>
      </c>
      <c r="C22" s="343"/>
      <c r="D22" s="369"/>
      <c r="E22" s="313"/>
      <c r="F22" s="313"/>
      <c r="G22" s="313"/>
      <c r="H22" s="313"/>
      <c r="I22" s="483"/>
      <c r="J22" s="613"/>
      <c r="K22" s="1041" t="e">
        <f>((C22-D22)/D22)</f>
        <v>#DIV/0!</v>
      </c>
      <c r="L22" s="736" t="e">
        <f>((C22-G22)/G22)</f>
        <v>#DIV/0!</v>
      </c>
      <c r="M22" s="514"/>
      <c r="N22" s="573"/>
      <c r="O22" s="512"/>
      <c r="P22" s="626"/>
      <c r="Q22" s="778" t="e">
        <f t="shared" si="19"/>
        <v>#DIV/0!</v>
      </c>
      <c r="R22" s="515"/>
      <c r="T22" s="822" t="e">
        <f t="shared" ref="T22:T30" si="21">((C22-D22)/D22)-K22</f>
        <v>#DIV/0!</v>
      </c>
      <c r="U22" s="822" t="e">
        <f t="shared" si="20"/>
        <v>#DIV/0!</v>
      </c>
      <c r="V22" s="822" t="e">
        <f>((O22-P22)/P22)-Q22</f>
        <v>#DIV/0!</v>
      </c>
      <c r="W22" s="822">
        <f>C22-O22</f>
        <v>0</v>
      </c>
      <c r="X22" s="822">
        <f>G22-P22</f>
        <v>0</v>
      </c>
      <c r="Y22" s="346"/>
      <c r="Z22" s="347"/>
      <c r="AA22" s="347"/>
      <c r="AB22" s="347"/>
      <c r="AC22" s="347"/>
      <c r="AD22" s="513"/>
      <c r="AE22" s="513"/>
      <c r="AF22" s="513"/>
      <c r="AH22" s="735"/>
      <c r="AI22" s="736"/>
      <c r="AJ22" s="514"/>
      <c r="AK22" s="515"/>
      <c r="AL22" s="474"/>
      <c r="AM22" s="626"/>
      <c r="AN22" s="348"/>
      <c r="AO22" s="515"/>
      <c r="AP22" s="805">
        <f t="shared" si="3"/>
        <v>0</v>
      </c>
      <c r="AQ22" s="805">
        <f t="shared" si="3"/>
        <v>0</v>
      </c>
      <c r="AR22" s="805">
        <f t="shared" si="3"/>
        <v>0</v>
      </c>
      <c r="AS22" s="805">
        <f t="shared" si="3"/>
        <v>0</v>
      </c>
      <c r="AT22" s="805">
        <f t="shared" si="3"/>
        <v>0</v>
      </c>
      <c r="AU22" s="805">
        <f t="shared" si="3"/>
        <v>0</v>
      </c>
      <c r="AV22" s="805">
        <f t="shared" si="3"/>
        <v>0</v>
      </c>
      <c r="AW22" s="805">
        <f t="shared" si="16"/>
        <v>0</v>
      </c>
      <c r="AX22" s="805" t="e">
        <f t="shared" si="4"/>
        <v>#DIV/0!</v>
      </c>
      <c r="AY22" s="805" t="e">
        <f t="shared" si="5"/>
        <v>#DIV/0!</v>
      </c>
      <c r="AZ22" s="805">
        <f t="shared" si="6"/>
        <v>0</v>
      </c>
      <c r="BA22" s="805">
        <f t="shared" si="7"/>
        <v>0</v>
      </c>
      <c r="BB22" s="805">
        <f t="shared" si="8"/>
        <v>0</v>
      </c>
      <c r="BC22" s="805">
        <f t="shared" si="9"/>
        <v>0</v>
      </c>
      <c r="BD22" s="805" t="e">
        <f t="shared" si="10"/>
        <v>#DIV/0!</v>
      </c>
      <c r="BE22" s="805">
        <f t="shared" si="11"/>
        <v>0</v>
      </c>
    </row>
    <row r="23" spans="1:57" s="100" customFormat="1" ht="10.5" customHeight="1">
      <c r="A23" s="211" t="s">
        <v>22</v>
      </c>
      <c r="B23" s="491" t="s">
        <v>22</v>
      </c>
      <c r="C23" s="443"/>
      <c r="D23" s="761"/>
      <c r="E23" s="442"/>
      <c r="F23" s="442"/>
      <c r="G23" s="442"/>
      <c r="H23" s="442"/>
      <c r="I23" s="1106"/>
      <c r="J23" s="1107"/>
      <c r="K23" s="777"/>
      <c r="L23" s="317"/>
      <c r="M23" s="486"/>
      <c r="N23" s="490"/>
      <c r="O23" s="474"/>
      <c r="P23" s="483"/>
      <c r="Q23" s="311"/>
      <c r="R23" s="508"/>
      <c r="T23" s="822"/>
      <c r="U23" s="822"/>
      <c r="V23" s="822"/>
      <c r="W23" s="822"/>
      <c r="X23" s="206"/>
      <c r="Y23" s="443"/>
      <c r="Z23" s="320"/>
      <c r="AA23" s="320"/>
      <c r="AB23" s="320"/>
      <c r="AC23" s="320"/>
      <c r="AD23" s="489"/>
      <c r="AE23" s="489"/>
      <c r="AF23" s="489"/>
      <c r="AH23" s="315"/>
      <c r="AI23" s="317"/>
      <c r="AJ23" s="486"/>
      <c r="AK23" s="490"/>
      <c r="AL23" s="833"/>
      <c r="AM23" s="483"/>
      <c r="AN23" s="311"/>
      <c r="AO23" s="508"/>
      <c r="AP23" s="805">
        <f t="shared" si="3"/>
        <v>0</v>
      </c>
      <c r="AQ23" s="805">
        <f t="shared" si="3"/>
        <v>0</v>
      </c>
      <c r="AR23" s="805">
        <f t="shared" si="3"/>
        <v>0</v>
      </c>
      <c r="AS23" s="805">
        <f t="shared" si="3"/>
        <v>0</v>
      </c>
      <c r="AT23" s="805">
        <f t="shared" si="3"/>
        <v>0</v>
      </c>
      <c r="AU23" s="805">
        <f t="shared" si="3"/>
        <v>0</v>
      </c>
      <c r="AV23" s="805">
        <f t="shared" si="3"/>
        <v>0</v>
      </c>
      <c r="AW23" s="805">
        <f t="shared" si="16"/>
        <v>0</v>
      </c>
      <c r="AX23" s="805">
        <f t="shared" si="4"/>
        <v>0</v>
      </c>
      <c r="AY23" s="805">
        <f t="shared" si="5"/>
        <v>0</v>
      </c>
      <c r="AZ23" s="805">
        <f t="shared" si="6"/>
        <v>0</v>
      </c>
      <c r="BA23" s="805">
        <f t="shared" si="7"/>
        <v>0</v>
      </c>
      <c r="BB23" s="805">
        <f t="shared" si="8"/>
        <v>0</v>
      </c>
      <c r="BC23" s="805">
        <f t="shared" si="9"/>
        <v>0</v>
      </c>
      <c r="BD23" s="805">
        <f t="shared" si="10"/>
        <v>0</v>
      </c>
      <c r="BE23" s="805">
        <f t="shared" si="11"/>
        <v>0</v>
      </c>
    </row>
    <row r="24" spans="1:57" s="100" customFormat="1" ht="10.5" customHeight="1">
      <c r="A24" s="210" t="s">
        <v>19</v>
      </c>
      <c r="B24" s="481" t="s">
        <v>182</v>
      </c>
      <c r="C24" s="351"/>
      <c r="D24" s="371"/>
      <c r="E24" s="352"/>
      <c r="F24" s="352"/>
      <c r="G24" s="352"/>
      <c r="H24" s="352"/>
      <c r="I24" s="510"/>
      <c r="J24" s="572"/>
      <c r="K24" s="713" t="e">
        <f t="shared" ref="K24:K30" si="22">((C24-D24)/D24)</f>
        <v>#DIV/0!</v>
      </c>
      <c r="L24" s="322" t="e">
        <f t="shared" ref="L24:L30" si="23">((C24-G24)/G24)</f>
        <v>#DIV/0!</v>
      </c>
      <c r="M24" s="486"/>
      <c r="N24" s="490"/>
      <c r="O24" s="797"/>
      <c r="P24" s="838"/>
      <c r="Q24" s="315" t="e">
        <f t="shared" si="19"/>
        <v>#DIV/0!</v>
      </c>
      <c r="R24" s="490"/>
      <c r="T24" s="822" t="e">
        <f>((C24-D24)/D24)-K24</f>
        <v>#DIV/0!</v>
      </c>
      <c r="U24" s="822" t="e">
        <f>((C24-G24)/G24)-L24</f>
        <v>#DIV/0!</v>
      </c>
      <c r="V24" s="822" t="e">
        <f>((O24-P24)/P24)-Q24</f>
        <v>#DIV/0!</v>
      </c>
      <c r="W24" s="822">
        <f>C24-O24</f>
        <v>0</v>
      </c>
      <c r="X24" s="822">
        <f>G24-P24</f>
        <v>0</v>
      </c>
      <c r="Y24" s="351"/>
      <c r="Z24" s="352"/>
      <c r="AA24" s="352"/>
      <c r="AB24" s="352"/>
      <c r="AC24" s="352"/>
      <c r="AD24" s="510"/>
      <c r="AE24" s="510"/>
      <c r="AF24" s="510"/>
      <c r="AH24" s="321"/>
      <c r="AI24" s="322"/>
      <c r="AJ24" s="486"/>
      <c r="AK24" s="490"/>
      <c r="AL24" s="797"/>
      <c r="AM24" s="838"/>
      <c r="AN24" s="315"/>
      <c r="AO24" s="490"/>
      <c r="AP24" s="805">
        <f t="shared" si="3"/>
        <v>0</v>
      </c>
      <c r="AQ24" s="805">
        <f t="shared" si="3"/>
        <v>0</v>
      </c>
      <c r="AR24" s="805">
        <f t="shared" si="3"/>
        <v>0</v>
      </c>
      <c r="AS24" s="805">
        <f t="shared" si="3"/>
        <v>0</v>
      </c>
      <c r="AT24" s="805">
        <f t="shared" si="3"/>
        <v>0</v>
      </c>
      <c r="AU24" s="805">
        <f t="shared" si="3"/>
        <v>0</v>
      </c>
      <c r="AV24" s="805">
        <f t="shared" si="3"/>
        <v>0</v>
      </c>
      <c r="AW24" s="805">
        <f t="shared" si="16"/>
        <v>0</v>
      </c>
      <c r="AX24" s="805" t="e">
        <f t="shared" si="4"/>
        <v>#DIV/0!</v>
      </c>
      <c r="AY24" s="805" t="e">
        <f t="shared" si="5"/>
        <v>#DIV/0!</v>
      </c>
      <c r="AZ24" s="805">
        <f t="shared" si="6"/>
        <v>0</v>
      </c>
      <c r="BA24" s="805">
        <f t="shared" si="7"/>
        <v>0</v>
      </c>
      <c r="BB24" s="805">
        <f t="shared" si="8"/>
        <v>0</v>
      </c>
      <c r="BC24" s="805">
        <f t="shared" si="9"/>
        <v>0</v>
      </c>
      <c r="BD24" s="805" t="e">
        <f t="shared" si="10"/>
        <v>#DIV/0!</v>
      </c>
      <c r="BE24" s="805">
        <f t="shared" si="11"/>
        <v>0</v>
      </c>
    </row>
    <row r="25" spans="1:57" s="100" customFormat="1" ht="10.5" customHeight="1">
      <c r="A25" s="210" t="s">
        <v>20</v>
      </c>
      <c r="B25" s="481" t="s">
        <v>20</v>
      </c>
      <c r="C25" s="351"/>
      <c r="D25" s="371"/>
      <c r="E25" s="352"/>
      <c r="F25" s="352"/>
      <c r="G25" s="352"/>
      <c r="H25" s="352"/>
      <c r="I25" s="510"/>
      <c r="J25" s="572"/>
      <c r="K25" s="713" t="e">
        <f t="shared" si="22"/>
        <v>#DIV/0!</v>
      </c>
      <c r="L25" s="322" t="e">
        <f t="shared" si="23"/>
        <v>#DIV/0!</v>
      </c>
      <c r="M25" s="486"/>
      <c r="N25" s="490"/>
      <c r="O25" s="797"/>
      <c r="P25" s="838"/>
      <c r="Q25" s="315" t="e">
        <f t="shared" si="19"/>
        <v>#DIV/0!</v>
      </c>
      <c r="R25" s="490"/>
      <c r="S25" s="100" t="s">
        <v>80</v>
      </c>
      <c r="T25" s="822" t="e">
        <f t="shared" si="21"/>
        <v>#DIV/0!</v>
      </c>
      <c r="U25" s="822" t="e">
        <f t="shared" si="20"/>
        <v>#DIV/0!</v>
      </c>
      <c r="V25" s="822" t="e">
        <f t="shared" ref="V25:V30" si="24">((O25-P25)/P25)-Q25</f>
        <v>#DIV/0!</v>
      </c>
      <c r="W25" s="822">
        <f t="shared" ref="W25:W30" si="25">C25-O25</f>
        <v>0</v>
      </c>
      <c r="X25" s="822">
        <f t="shared" ref="X25:X30" si="26">G25-P25</f>
        <v>0</v>
      </c>
      <c r="Y25" s="351"/>
      <c r="Z25" s="352"/>
      <c r="AA25" s="352"/>
      <c r="AB25" s="352"/>
      <c r="AC25" s="352"/>
      <c r="AD25" s="510"/>
      <c r="AE25" s="510"/>
      <c r="AF25" s="510"/>
      <c r="AH25" s="321"/>
      <c r="AI25" s="322"/>
      <c r="AJ25" s="486"/>
      <c r="AK25" s="490"/>
      <c r="AL25" s="797"/>
      <c r="AM25" s="838"/>
      <c r="AN25" s="315"/>
      <c r="AO25" s="490"/>
      <c r="AP25" s="805">
        <f t="shared" si="3"/>
        <v>0</v>
      </c>
      <c r="AQ25" s="805">
        <f t="shared" si="3"/>
        <v>0</v>
      </c>
      <c r="AR25" s="805">
        <f t="shared" si="3"/>
        <v>0</v>
      </c>
      <c r="AS25" s="805">
        <f t="shared" si="3"/>
        <v>0</v>
      </c>
      <c r="AT25" s="805">
        <f t="shared" si="3"/>
        <v>0</v>
      </c>
      <c r="AU25" s="805">
        <f t="shared" si="3"/>
        <v>0</v>
      </c>
      <c r="AV25" s="805">
        <f t="shared" si="3"/>
        <v>0</v>
      </c>
      <c r="AW25" s="805">
        <f t="shared" si="16"/>
        <v>0</v>
      </c>
      <c r="AX25" s="805" t="e">
        <f t="shared" si="4"/>
        <v>#DIV/0!</v>
      </c>
      <c r="AY25" s="805" t="e">
        <f t="shared" si="5"/>
        <v>#DIV/0!</v>
      </c>
      <c r="AZ25" s="805">
        <f t="shared" si="6"/>
        <v>0</v>
      </c>
      <c r="BA25" s="805">
        <f t="shared" si="7"/>
        <v>0</v>
      </c>
      <c r="BB25" s="805">
        <f t="shared" si="8"/>
        <v>0</v>
      </c>
      <c r="BC25" s="805">
        <f t="shared" si="9"/>
        <v>0</v>
      </c>
      <c r="BD25" s="805" t="e">
        <f t="shared" si="10"/>
        <v>#DIV/0!</v>
      </c>
      <c r="BE25" s="805">
        <f t="shared" si="11"/>
        <v>0</v>
      </c>
    </row>
    <row r="26" spans="1:57" s="100" customFormat="1" ht="10.5" customHeight="1">
      <c r="A26" s="210" t="s">
        <v>21</v>
      </c>
      <c r="B26" s="481" t="s">
        <v>21</v>
      </c>
      <c r="C26" s="351"/>
      <c r="D26" s="371"/>
      <c r="E26" s="352"/>
      <c r="F26" s="352"/>
      <c r="G26" s="352"/>
      <c r="H26" s="352"/>
      <c r="I26" s="510"/>
      <c r="J26" s="572"/>
      <c r="K26" s="713" t="e">
        <f t="shared" si="22"/>
        <v>#DIV/0!</v>
      </c>
      <c r="L26" s="322" t="e">
        <f t="shared" si="23"/>
        <v>#DIV/0!</v>
      </c>
      <c r="M26" s="486"/>
      <c r="N26" s="490"/>
      <c r="O26" s="797"/>
      <c r="P26" s="838"/>
      <c r="Q26" s="315" t="e">
        <f t="shared" si="19"/>
        <v>#DIV/0!</v>
      </c>
      <c r="R26" s="490"/>
      <c r="T26" s="822" t="e">
        <f t="shared" si="21"/>
        <v>#DIV/0!</v>
      </c>
      <c r="U26" s="822" t="e">
        <f t="shared" si="20"/>
        <v>#DIV/0!</v>
      </c>
      <c r="V26" s="822" t="e">
        <f t="shared" si="24"/>
        <v>#DIV/0!</v>
      </c>
      <c r="W26" s="822">
        <f t="shared" si="25"/>
        <v>0</v>
      </c>
      <c r="X26" s="822">
        <f t="shared" si="26"/>
        <v>0</v>
      </c>
      <c r="Y26" s="351"/>
      <c r="Z26" s="352"/>
      <c r="AA26" s="352"/>
      <c r="AB26" s="352"/>
      <c r="AC26" s="352"/>
      <c r="AD26" s="510"/>
      <c r="AE26" s="510"/>
      <c r="AF26" s="510"/>
      <c r="AH26" s="321"/>
      <c r="AI26" s="322"/>
      <c r="AJ26" s="486"/>
      <c r="AK26" s="490"/>
      <c r="AL26" s="797"/>
      <c r="AM26" s="838"/>
      <c r="AN26" s="315"/>
      <c r="AO26" s="490"/>
      <c r="AP26" s="805">
        <f t="shared" si="3"/>
        <v>0</v>
      </c>
      <c r="AQ26" s="805">
        <f t="shared" si="3"/>
        <v>0</v>
      </c>
      <c r="AR26" s="805">
        <f t="shared" si="3"/>
        <v>0</v>
      </c>
      <c r="AS26" s="805">
        <f t="shared" si="3"/>
        <v>0</v>
      </c>
      <c r="AT26" s="805">
        <f t="shared" si="3"/>
        <v>0</v>
      </c>
      <c r="AU26" s="805">
        <f t="shared" si="3"/>
        <v>0</v>
      </c>
      <c r="AV26" s="805">
        <f t="shared" si="3"/>
        <v>0</v>
      </c>
      <c r="AW26" s="805">
        <f t="shared" si="16"/>
        <v>0</v>
      </c>
      <c r="AX26" s="805" t="e">
        <f t="shared" si="4"/>
        <v>#DIV/0!</v>
      </c>
      <c r="AY26" s="805" t="e">
        <f t="shared" si="5"/>
        <v>#DIV/0!</v>
      </c>
      <c r="AZ26" s="805">
        <f t="shared" si="6"/>
        <v>0</v>
      </c>
      <c r="BA26" s="805">
        <f t="shared" si="7"/>
        <v>0</v>
      </c>
      <c r="BB26" s="805">
        <f t="shared" si="8"/>
        <v>0</v>
      </c>
      <c r="BC26" s="805">
        <f t="shared" si="9"/>
        <v>0</v>
      </c>
      <c r="BD26" s="805" t="e">
        <f t="shared" si="10"/>
        <v>#DIV/0!</v>
      </c>
      <c r="BE26" s="805">
        <f t="shared" si="11"/>
        <v>0</v>
      </c>
    </row>
    <row r="27" spans="1:57" s="100" customFormat="1" ht="10.5" customHeight="1">
      <c r="A27" s="211" t="s">
        <v>25</v>
      </c>
      <c r="B27" s="491" t="s">
        <v>25</v>
      </c>
      <c r="C27" s="353"/>
      <c r="D27" s="372"/>
      <c r="E27" s="354"/>
      <c r="F27" s="354"/>
      <c r="G27" s="354"/>
      <c r="H27" s="354"/>
      <c r="I27" s="519"/>
      <c r="J27" s="705"/>
      <c r="K27" s="717" t="e">
        <f t="shared" si="22"/>
        <v>#DIV/0!</v>
      </c>
      <c r="L27" s="325" t="e">
        <f t="shared" si="23"/>
        <v>#DIV/0!</v>
      </c>
      <c r="M27" s="493"/>
      <c r="N27" s="494"/>
      <c r="O27" s="527"/>
      <c r="P27" s="839"/>
      <c r="Q27" s="326" t="e">
        <f t="shared" si="19"/>
        <v>#DIV/0!</v>
      </c>
      <c r="R27" s="494"/>
      <c r="T27" s="822" t="e">
        <f t="shared" si="21"/>
        <v>#DIV/0!</v>
      </c>
      <c r="U27" s="822" t="e">
        <f t="shared" si="20"/>
        <v>#DIV/0!</v>
      </c>
      <c r="V27" s="822" t="e">
        <f t="shared" si="24"/>
        <v>#DIV/0!</v>
      </c>
      <c r="W27" s="822">
        <f t="shared" si="25"/>
        <v>0</v>
      </c>
      <c r="X27" s="822">
        <f t="shared" si="26"/>
        <v>0</v>
      </c>
      <c r="Y27" s="353"/>
      <c r="Z27" s="354"/>
      <c r="AA27" s="354"/>
      <c r="AB27" s="354"/>
      <c r="AC27" s="354"/>
      <c r="AD27" s="519"/>
      <c r="AE27" s="519"/>
      <c r="AF27" s="519"/>
      <c r="AH27" s="324"/>
      <c r="AI27" s="325"/>
      <c r="AJ27" s="493"/>
      <c r="AK27" s="494"/>
      <c r="AL27" s="527"/>
      <c r="AM27" s="839"/>
      <c r="AN27" s="326"/>
      <c r="AO27" s="494"/>
      <c r="AP27" s="805">
        <f t="shared" si="3"/>
        <v>0</v>
      </c>
      <c r="AQ27" s="805">
        <f t="shared" si="3"/>
        <v>0</v>
      </c>
      <c r="AR27" s="805">
        <f t="shared" si="3"/>
        <v>0</v>
      </c>
      <c r="AS27" s="805">
        <f t="shared" si="3"/>
        <v>0</v>
      </c>
      <c r="AT27" s="805">
        <f t="shared" si="3"/>
        <v>0</v>
      </c>
      <c r="AU27" s="805">
        <f t="shared" si="3"/>
        <v>0</v>
      </c>
      <c r="AV27" s="805">
        <f t="shared" si="3"/>
        <v>0</v>
      </c>
      <c r="AW27" s="805">
        <f t="shared" si="16"/>
        <v>0</v>
      </c>
      <c r="AX27" s="805" t="e">
        <f t="shared" si="4"/>
        <v>#DIV/0!</v>
      </c>
      <c r="AY27" s="805" t="e">
        <f t="shared" si="5"/>
        <v>#DIV/0!</v>
      </c>
      <c r="AZ27" s="805">
        <f t="shared" si="6"/>
        <v>0</v>
      </c>
      <c r="BA27" s="805">
        <f t="shared" si="7"/>
        <v>0</v>
      </c>
      <c r="BB27" s="805">
        <f t="shared" si="8"/>
        <v>0</v>
      </c>
      <c r="BC27" s="805">
        <f t="shared" si="9"/>
        <v>0</v>
      </c>
      <c r="BD27" s="805" t="e">
        <f t="shared" si="10"/>
        <v>#DIV/0!</v>
      </c>
      <c r="BE27" s="805">
        <f t="shared" si="11"/>
        <v>0</v>
      </c>
    </row>
    <row r="28" spans="1:57" s="100" customFormat="1" ht="10.5" customHeight="1">
      <c r="A28" s="210" t="s">
        <v>17</v>
      </c>
      <c r="B28" s="481" t="s">
        <v>183</v>
      </c>
      <c r="C28" s="351"/>
      <c r="D28" s="371"/>
      <c r="E28" s="352"/>
      <c r="F28" s="352"/>
      <c r="G28" s="352"/>
      <c r="H28" s="352"/>
      <c r="I28" s="510"/>
      <c r="J28" s="572"/>
      <c r="K28" s="713" t="e">
        <f t="shared" si="22"/>
        <v>#DIV/0!</v>
      </c>
      <c r="L28" s="322" t="e">
        <f t="shared" si="23"/>
        <v>#DIV/0!</v>
      </c>
      <c r="M28" s="486"/>
      <c r="N28" s="490"/>
      <c r="O28" s="797"/>
      <c r="P28" s="838"/>
      <c r="Q28" s="315" t="e">
        <f t="shared" si="19"/>
        <v>#DIV/0!</v>
      </c>
      <c r="R28" s="490"/>
      <c r="T28" s="822" t="e">
        <f t="shared" si="21"/>
        <v>#DIV/0!</v>
      </c>
      <c r="U28" s="822" t="e">
        <f t="shared" si="20"/>
        <v>#DIV/0!</v>
      </c>
      <c r="V28" s="822" t="e">
        <f t="shared" si="24"/>
        <v>#DIV/0!</v>
      </c>
      <c r="W28" s="822">
        <f t="shared" si="25"/>
        <v>0</v>
      </c>
      <c r="X28" s="822">
        <f t="shared" si="26"/>
        <v>0</v>
      </c>
      <c r="Y28" s="351"/>
      <c r="Z28" s="352"/>
      <c r="AA28" s="352"/>
      <c r="AB28" s="352"/>
      <c r="AC28" s="352"/>
      <c r="AD28" s="510"/>
      <c r="AE28" s="510"/>
      <c r="AF28" s="510"/>
      <c r="AH28" s="321"/>
      <c r="AI28" s="322"/>
      <c r="AJ28" s="486"/>
      <c r="AK28" s="490"/>
      <c r="AL28" s="797"/>
      <c r="AM28" s="838"/>
      <c r="AN28" s="315"/>
      <c r="AO28" s="490"/>
      <c r="AP28" s="805">
        <f t="shared" si="3"/>
        <v>0</v>
      </c>
      <c r="AQ28" s="805">
        <f t="shared" si="3"/>
        <v>0</v>
      </c>
      <c r="AR28" s="805">
        <f t="shared" si="3"/>
        <v>0</v>
      </c>
      <c r="AS28" s="805">
        <f t="shared" si="3"/>
        <v>0</v>
      </c>
      <c r="AT28" s="805">
        <f t="shared" si="3"/>
        <v>0</v>
      </c>
      <c r="AU28" s="805">
        <f t="shared" si="3"/>
        <v>0</v>
      </c>
      <c r="AV28" s="805">
        <f t="shared" si="3"/>
        <v>0</v>
      </c>
      <c r="AW28" s="805">
        <f t="shared" si="16"/>
        <v>0</v>
      </c>
      <c r="AX28" s="805" t="e">
        <f t="shared" si="4"/>
        <v>#DIV/0!</v>
      </c>
      <c r="AY28" s="805" t="e">
        <f t="shared" si="5"/>
        <v>#DIV/0!</v>
      </c>
      <c r="AZ28" s="805">
        <f t="shared" si="6"/>
        <v>0</v>
      </c>
      <c r="BA28" s="805">
        <f t="shared" si="7"/>
        <v>0</v>
      </c>
      <c r="BB28" s="805">
        <f t="shared" si="8"/>
        <v>0</v>
      </c>
      <c r="BC28" s="805">
        <f t="shared" si="9"/>
        <v>0</v>
      </c>
      <c r="BD28" s="805" t="e">
        <f t="shared" si="10"/>
        <v>#DIV/0!</v>
      </c>
      <c r="BE28" s="805">
        <f t="shared" si="11"/>
        <v>0</v>
      </c>
    </row>
    <row r="29" spans="1:57" s="100" customFormat="1" ht="10.5" customHeight="1">
      <c r="A29" s="210" t="s">
        <v>16</v>
      </c>
      <c r="B29" s="481" t="s">
        <v>16</v>
      </c>
      <c r="C29" s="351"/>
      <c r="D29" s="371"/>
      <c r="E29" s="352"/>
      <c r="F29" s="352"/>
      <c r="G29" s="352"/>
      <c r="H29" s="352"/>
      <c r="I29" s="510"/>
      <c r="J29" s="572"/>
      <c r="K29" s="713" t="e">
        <f t="shared" si="22"/>
        <v>#DIV/0!</v>
      </c>
      <c r="L29" s="322" t="e">
        <f t="shared" si="23"/>
        <v>#DIV/0!</v>
      </c>
      <c r="M29" s="486"/>
      <c r="N29" s="490"/>
      <c r="O29" s="797"/>
      <c r="P29" s="838"/>
      <c r="Q29" s="315" t="e">
        <f t="shared" si="19"/>
        <v>#DIV/0!</v>
      </c>
      <c r="R29" s="490"/>
      <c r="T29" s="822" t="e">
        <f t="shared" si="21"/>
        <v>#DIV/0!</v>
      </c>
      <c r="U29" s="822" t="e">
        <f t="shared" si="20"/>
        <v>#DIV/0!</v>
      </c>
      <c r="V29" s="822" t="e">
        <f t="shared" si="24"/>
        <v>#DIV/0!</v>
      </c>
      <c r="W29" s="822">
        <f t="shared" si="25"/>
        <v>0</v>
      </c>
      <c r="X29" s="822">
        <f t="shared" si="26"/>
        <v>0</v>
      </c>
      <c r="Y29" s="351"/>
      <c r="Z29" s="352"/>
      <c r="AA29" s="352"/>
      <c r="AB29" s="352"/>
      <c r="AC29" s="352"/>
      <c r="AD29" s="510"/>
      <c r="AE29" s="510"/>
      <c r="AF29" s="510"/>
      <c r="AH29" s="321"/>
      <c r="AI29" s="322"/>
      <c r="AJ29" s="486"/>
      <c r="AK29" s="490"/>
      <c r="AL29" s="797"/>
      <c r="AM29" s="838"/>
      <c r="AN29" s="315"/>
      <c r="AO29" s="490"/>
      <c r="AP29" s="805">
        <f t="shared" si="3"/>
        <v>0</v>
      </c>
      <c r="AQ29" s="805">
        <f t="shared" si="3"/>
        <v>0</v>
      </c>
      <c r="AR29" s="805">
        <f t="shared" si="3"/>
        <v>0</v>
      </c>
      <c r="AS29" s="805">
        <f t="shared" si="3"/>
        <v>0</v>
      </c>
      <c r="AT29" s="805">
        <f t="shared" si="3"/>
        <v>0</v>
      </c>
      <c r="AU29" s="805">
        <f t="shared" si="3"/>
        <v>0</v>
      </c>
      <c r="AV29" s="805">
        <f t="shared" si="3"/>
        <v>0</v>
      </c>
      <c r="AW29" s="805">
        <f t="shared" si="16"/>
        <v>0</v>
      </c>
      <c r="AX29" s="805" t="e">
        <f t="shared" si="4"/>
        <v>#DIV/0!</v>
      </c>
      <c r="AY29" s="805" t="e">
        <f t="shared" si="5"/>
        <v>#DIV/0!</v>
      </c>
      <c r="AZ29" s="805">
        <f t="shared" si="6"/>
        <v>0</v>
      </c>
      <c r="BA29" s="805">
        <f t="shared" si="7"/>
        <v>0</v>
      </c>
      <c r="BB29" s="805">
        <f t="shared" si="8"/>
        <v>0</v>
      </c>
      <c r="BC29" s="805">
        <f t="shared" si="9"/>
        <v>0</v>
      </c>
      <c r="BD29" s="805" t="e">
        <f t="shared" si="10"/>
        <v>#DIV/0!</v>
      </c>
      <c r="BE29" s="805">
        <f t="shared" si="11"/>
        <v>0</v>
      </c>
    </row>
    <row r="30" spans="1:57" s="100" customFormat="1" ht="10.5" customHeight="1">
      <c r="A30" s="211" t="s">
        <v>15</v>
      </c>
      <c r="B30" s="498" t="s">
        <v>15</v>
      </c>
      <c r="C30" s="355"/>
      <c r="D30" s="373"/>
      <c r="E30" s="356"/>
      <c r="F30" s="356"/>
      <c r="G30" s="356"/>
      <c r="H30" s="356"/>
      <c r="I30" s="521"/>
      <c r="J30" s="706"/>
      <c r="K30" s="1027" t="e">
        <f t="shared" si="22"/>
        <v>#DIV/0!</v>
      </c>
      <c r="L30" s="739" t="e">
        <f t="shared" si="23"/>
        <v>#DIV/0!</v>
      </c>
      <c r="M30" s="504"/>
      <c r="N30" s="506"/>
      <c r="O30" s="528"/>
      <c r="P30" s="632"/>
      <c r="Q30" s="337" t="e">
        <f t="shared" si="19"/>
        <v>#DIV/0!</v>
      </c>
      <c r="R30" s="506"/>
      <c r="T30" s="822" t="e">
        <f t="shared" si="21"/>
        <v>#DIV/0!</v>
      </c>
      <c r="U30" s="822" t="e">
        <f t="shared" si="20"/>
        <v>#DIV/0!</v>
      </c>
      <c r="V30" s="822" t="e">
        <f t="shared" si="24"/>
        <v>#DIV/0!</v>
      </c>
      <c r="W30" s="822">
        <f t="shared" si="25"/>
        <v>0</v>
      </c>
      <c r="X30" s="822">
        <f t="shared" si="26"/>
        <v>0</v>
      </c>
      <c r="Y30" s="355"/>
      <c r="Z30" s="356"/>
      <c r="AA30" s="356"/>
      <c r="AB30" s="356"/>
      <c r="AC30" s="356"/>
      <c r="AD30" s="521"/>
      <c r="AE30" s="521"/>
      <c r="AF30" s="521"/>
      <c r="AH30" s="336"/>
      <c r="AI30" s="739"/>
      <c r="AJ30" s="504"/>
      <c r="AK30" s="506"/>
      <c r="AL30" s="528"/>
      <c r="AM30" s="632"/>
      <c r="AN30" s="337"/>
      <c r="AO30" s="506"/>
      <c r="AP30" s="805">
        <f t="shared" si="3"/>
        <v>0</v>
      </c>
      <c r="AQ30" s="805">
        <f t="shared" si="3"/>
        <v>0</v>
      </c>
      <c r="AR30" s="805">
        <f t="shared" si="3"/>
        <v>0</v>
      </c>
      <c r="AS30" s="805">
        <f t="shared" si="3"/>
        <v>0</v>
      </c>
      <c r="AT30" s="805">
        <f t="shared" si="3"/>
        <v>0</v>
      </c>
      <c r="AU30" s="805">
        <f t="shared" si="3"/>
        <v>0</v>
      </c>
      <c r="AV30" s="805">
        <f t="shared" si="3"/>
        <v>0</v>
      </c>
      <c r="AW30" s="805">
        <f t="shared" si="16"/>
        <v>0</v>
      </c>
      <c r="AX30" s="805" t="e">
        <f t="shared" si="4"/>
        <v>#DIV/0!</v>
      </c>
      <c r="AY30" s="805" t="e">
        <f t="shared" si="5"/>
        <v>#DIV/0!</v>
      </c>
      <c r="AZ30" s="805">
        <f t="shared" si="6"/>
        <v>0</v>
      </c>
      <c r="BA30" s="805">
        <f t="shared" si="7"/>
        <v>0</v>
      </c>
      <c r="BB30" s="805">
        <f t="shared" si="8"/>
        <v>0</v>
      </c>
      <c r="BC30" s="805">
        <f t="shared" si="9"/>
        <v>0</v>
      </c>
      <c r="BD30" s="805" t="e">
        <f t="shared" si="10"/>
        <v>#DIV/0!</v>
      </c>
      <c r="BE30" s="805">
        <f t="shared" si="11"/>
        <v>0</v>
      </c>
    </row>
    <row r="31" spans="1:57" s="100" customFormat="1" ht="10.5" customHeight="1">
      <c r="A31" s="1057"/>
      <c r="B31" s="1287" t="s">
        <v>153</v>
      </c>
      <c r="C31" s="1287"/>
      <c r="D31" s="1287"/>
      <c r="E31" s="1287"/>
      <c r="F31" s="1287"/>
      <c r="G31" s="1287"/>
      <c r="H31" s="1287"/>
      <c r="I31" s="1287"/>
      <c r="J31" s="1287"/>
      <c r="K31" s="1287"/>
      <c r="L31" s="1287"/>
      <c r="M31" s="1287"/>
      <c r="N31" s="1287"/>
      <c r="O31" s="1287"/>
      <c r="P31" s="839"/>
      <c r="Q31" s="832"/>
      <c r="R31" s="576"/>
      <c r="T31" s="822"/>
      <c r="U31" s="822"/>
      <c r="V31" s="822"/>
      <c r="W31" s="822"/>
      <c r="X31" s="919"/>
      <c r="Y31" s="372"/>
      <c r="Z31" s="354"/>
      <c r="AA31" s="354"/>
      <c r="AB31" s="354"/>
      <c r="AC31" s="354"/>
      <c r="AD31" s="519"/>
      <c r="AE31" s="519"/>
      <c r="AF31" s="519"/>
      <c r="AG31" s="717"/>
      <c r="AH31" s="717"/>
      <c r="AI31" s="576"/>
      <c r="AJ31" s="576"/>
      <c r="AK31" s="1023"/>
      <c r="AL31" s="839"/>
      <c r="AM31" s="832"/>
      <c r="AN31" s="576"/>
      <c r="AO31" s="777"/>
      <c r="AP31" s="805"/>
      <c r="AQ31" s="805"/>
      <c r="AR31" s="805"/>
      <c r="AS31" s="805"/>
      <c r="AT31" s="805"/>
      <c r="AU31" s="805"/>
      <c r="AV31" s="805"/>
      <c r="AW31" s="805"/>
      <c r="AX31" s="805"/>
      <c r="AY31" s="805"/>
      <c r="AZ31" s="805"/>
      <c r="BA31" s="805"/>
      <c r="BB31" s="805"/>
      <c r="BC31" s="805"/>
      <c r="BD31" s="805"/>
      <c r="BE31" s="805"/>
    </row>
    <row r="32" spans="1:57" s="207" customFormat="1" ht="12.75" customHeight="1">
      <c r="A32" s="213" t="str">
        <f>+"FXRetailTot"&amp;$A$1</f>
        <v>FXRetailTotGroup</v>
      </c>
      <c r="B32" s="1286" t="s">
        <v>184</v>
      </c>
      <c r="C32" s="1286"/>
      <c r="D32" s="1286"/>
      <c r="E32" s="1286"/>
      <c r="F32" s="1286"/>
      <c r="G32" s="1286"/>
      <c r="H32" s="1286"/>
      <c r="I32" s="1286"/>
      <c r="J32" s="1286"/>
      <c r="K32" s="1286"/>
      <c r="L32" s="1286"/>
      <c r="M32" s="1286"/>
      <c r="N32" s="1286"/>
      <c r="O32" s="1286"/>
      <c r="P32" s="1286"/>
      <c r="Q32" s="1286"/>
      <c r="R32" s="1286"/>
      <c r="Y32" s="159"/>
    </row>
    <row r="33" spans="1:31" ht="12" customHeight="1">
      <c r="A33" s="203"/>
      <c r="B33" s="1286" t="s">
        <v>158</v>
      </c>
      <c r="C33" s="1286"/>
      <c r="D33" s="1286"/>
      <c r="E33" s="1286"/>
      <c r="F33" s="1286"/>
      <c r="G33" s="1286"/>
      <c r="H33" s="1286"/>
      <c r="I33" s="1286"/>
      <c r="J33" s="1286"/>
      <c r="K33" s="1286"/>
      <c r="L33" s="1286"/>
      <c r="M33" s="1286"/>
      <c r="N33" s="1286"/>
      <c r="O33" s="1286"/>
      <c r="P33" s="1286"/>
      <c r="Q33" s="1286"/>
      <c r="R33" s="1286"/>
      <c r="S33" s="1"/>
      <c r="T33" s="1"/>
      <c r="U33" s="1"/>
      <c r="V33" s="1"/>
      <c r="W33" s="1"/>
      <c r="X33" s="151"/>
      <c r="Y33" s="151"/>
      <c r="Z33" s="151"/>
      <c r="AA33" s="151"/>
      <c r="AB33" s="151"/>
      <c r="AC33" s="151"/>
      <c r="AD33" s="151"/>
      <c r="AE33" s="151"/>
    </row>
    <row r="34" spans="1:31" ht="27" customHeight="1">
      <c r="A34" s="50"/>
      <c r="B34" s="1279"/>
      <c r="C34" s="1279"/>
      <c r="D34" s="1279"/>
      <c r="E34" s="1279"/>
      <c r="F34" s="1279"/>
      <c r="G34" s="1279"/>
      <c r="H34" s="1279"/>
      <c r="I34" s="1279"/>
      <c r="J34" s="1279"/>
      <c r="K34" s="1279"/>
      <c r="L34" s="1279"/>
      <c r="M34" s="1279"/>
      <c r="N34" s="1279"/>
      <c r="O34" s="1279"/>
      <c r="P34" s="1279"/>
      <c r="Q34" s="1279"/>
    </row>
    <row r="35" spans="1:31" ht="12" customHeight="1">
      <c r="A35" s="178">
        <v>3</v>
      </c>
      <c r="B35" s="799" t="s">
        <v>98</v>
      </c>
      <c r="C35" s="800">
        <f>(C5+C6+C7+C8-C9)+(C9+C12-C13)+(C13+C14-C16)</f>
        <v>0</v>
      </c>
      <c r="D35" s="800">
        <f>(D5+D6+D7+D8-D9)+(D9+D12-D13)+(D13+D14-D16)</f>
        <v>0</v>
      </c>
      <c r="E35" s="800">
        <f t="shared" ref="E35:J35" si="27">(E5+E6+E7+E8-E9)+(E9+E12-E13)+(E13+E14-E16)</f>
        <v>0</v>
      </c>
      <c r="F35" s="800">
        <f t="shared" si="27"/>
        <v>0</v>
      </c>
      <c r="G35" s="800">
        <f t="shared" si="27"/>
        <v>0</v>
      </c>
      <c r="H35" s="800">
        <f t="shared" si="27"/>
        <v>0</v>
      </c>
      <c r="I35" s="800">
        <f t="shared" si="27"/>
        <v>0</v>
      </c>
      <c r="J35" s="800">
        <f t="shared" si="27"/>
        <v>0</v>
      </c>
      <c r="K35" s="799"/>
      <c r="L35" s="799"/>
      <c r="O35" s="800">
        <f>(O5+O6+O7+O8-O9)+(O9+O12-O13)+(O13+O14-O16)</f>
        <v>0</v>
      </c>
      <c r="P35" s="800">
        <f>(P5+P6+P7+P8-P9)+(P9+P12-P13)+(P13+P14-P16)</f>
        <v>0</v>
      </c>
    </row>
    <row r="36" spans="1:31">
      <c r="B36" s="799" t="s">
        <v>99</v>
      </c>
      <c r="C36" s="800">
        <f>C24+C25+C26-C27+C28+C29-C30</f>
        <v>0</v>
      </c>
      <c r="D36" s="800">
        <f t="shared" ref="D36:J36" si="28">D24+D25+D26-D27+D28+D29-D30</f>
        <v>0</v>
      </c>
      <c r="E36" s="800">
        <f t="shared" si="28"/>
        <v>0</v>
      </c>
      <c r="F36" s="800">
        <f t="shared" si="28"/>
        <v>0</v>
      </c>
      <c r="G36" s="800">
        <f t="shared" si="28"/>
        <v>0</v>
      </c>
      <c r="H36" s="800">
        <f t="shared" si="28"/>
        <v>0</v>
      </c>
      <c r="I36" s="800">
        <f t="shared" si="28"/>
        <v>0</v>
      </c>
      <c r="J36" s="800">
        <f t="shared" si="28"/>
        <v>0</v>
      </c>
      <c r="K36" s="799"/>
      <c r="L36" s="799"/>
      <c r="M36" s="801"/>
      <c r="N36" s="801"/>
      <c r="O36" s="800">
        <f>O24+O25+O26-O27+O28+O29-O30</f>
        <v>0</v>
      </c>
      <c r="P36" s="800">
        <f>P24+P25+P26-P27+P28+P29-P30</f>
        <v>0</v>
      </c>
    </row>
    <row r="37" spans="1:31">
      <c r="B37" s="799"/>
      <c r="C37" s="800"/>
      <c r="D37" s="800"/>
      <c r="E37" s="800"/>
      <c r="F37" s="800"/>
      <c r="G37" s="800"/>
      <c r="H37" s="800"/>
      <c r="I37" s="800"/>
      <c r="J37" s="800"/>
      <c r="K37" s="799"/>
      <c r="L37" s="799"/>
      <c r="M37" s="801"/>
      <c r="N37" s="801"/>
      <c r="O37" s="800"/>
      <c r="P37" s="800"/>
    </row>
    <row r="38" spans="1:31">
      <c r="B38" s="799" t="s">
        <v>102</v>
      </c>
      <c r="C38" s="853">
        <f>C24+C25+C26-C27</f>
        <v>0</v>
      </c>
      <c r="D38" s="853">
        <f>D24+D25+D26-D27</f>
        <v>0</v>
      </c>
      <c r="E38" s="853">
        <f>E24+E25+E26-E27</f>
        <v>0</v>
      </c>
      <c r="F38" s="853">
        <f>F24+F25+F26-F27</f>
        <v>0</v>
      </c>
      <c r="G38" s="853">
        <f>G24+G25+G26-G27</f>
        <v>0</v>
      </c>
      <c r="H38" s="800"/>
      <c r="I38" s="800"/>
      <c r="J38" s="800"/>
      <c r="K38" s="799"/>
      <c r="L38" s="799"/>
      <c r="M38" s="801"/>
      <c r="N38" s="801"/>
      <c r="O38" s="800"/>
      <c r="P38" s="800"/>
    </row>
    <row r="39" spans="1:31">
      <c r="B39" s="799" t="s">
        <v>103</v>
      </c>
      <c r="C39" s="853">
        <f>C28+C29-C30</f>
        <v>0</v>
      </c>
      <c r="D39" s="853">
        <f t="shared" ref="D39:J39" si="29">D28+D29-D30</f>
        <v>0</v>
      </c>
      <c r="E39" s="853">
        <f>E28+E29-E30</f>
        <v>0</v>
      </c>
      <c r="F39" s="853">
        <f t="shared" si="29"/>
        <v>0</v>
      </c>
      <c r="G39" s="853">
        <f t="shared" si="29"/>
        <v>0</v>
      </c>
      <c r="H39" s="800">
        <f t="shared" si="29"/>
        <v>0</v>
      </c>
      <c r="I39" s="800">
        <f t="shared" si="29"/>
        <v>0</v>
      </c>
      <c r="J39" s="800">
        <f t="shared" si="29"/>
        <v>0</v>
      </c>
      <c r="K39" s="799"/>
      <c r="L39" s="799"/>
      <c r="M39" s="801"/>
      <c r="N39" s="801"/>
      <c r="O39" s="800"/>
      <c r="P39" s="800"/>
    </row>
    <row r="40" spans="1:31">
      <c r="C40" s="802"/>
      <c r="D40" s="802"/>
      <c r="E40" s="802"/>
      <c r="F40" s="802"/>
      <c r="G40" s="802"/>
      <c r="H40" s="802"/>
      <c r="I40" s="802"/>
      <c r="J40" s="802"/>
      <c r="K40" s="801"/>
      <c r="L40" s="801"/>
      <c r="M40" s="801"/>
      <c r="N40" s="801"/>
      <c r="O40" s="802"/>
      <c r="P40" s="802"/>
    </row>
    <row r="42" spans="1:31" ht="12" hidden="1" customHeight="1"/>
    <row r="43" spans="1:31" ht="12" hidden="1" customHeight="1"/>
    <row r="44" spans="1:31" ht="12" hidden="1" customHeight="1"/>
    <row r="45" spans="1:31" ht="12" hidden="1" customHeight="1"/>
    <row r="46" spans="1:31" ht="12" hidden="1" customHeight="1"/>
    <row r="47" spans="1:31" ht="12" hidden="1" customHeight="1"/>
    <row r="48" spans="1:31" ht="12" hidden="1" customHeight="1"/>
    <row r="49" spans="1:44" ht="12" hidden="1" customHeight="1"/>
    <row r="50" spans="1:44" ht="12" hidden="1" customHeight="1"/>
    <row r="51" spans="1:44" ht="12" hidden="1" customHeight="1"/>
    <row r="52" spans="1:44" ht="12" hidden="1" customHeight="1"/>
    <row r="53" spans="1:44" ht="12" hidden="1" customHeight="1"/>
    <row r="54" spans="1:44" ht="12" hidden="1" customHeight="1"/>
    <row r="55" spans="1:44" ht="12" hidden="1" customHeight="1"/>
    <row r="56" spans="1:44" s="13" customFormat="1" ht="12" hidden="1" customHeight="1">
      <c r="A56" s="270"/>
    </row>
    <row r="57" spans="1:44" s="221" customFormat="1" ht="18.75" customHeight="1">
      <c r="A57" s="219"/>
      <c r="B57" s="220" t="s">
        <v>75</v>
      </c>
      <c r="C57" s="271"/>
      <c r="D57" s="271"/>
      <c r="E57" s="271"/>
      <c r="F57" s="271"/>
      <c r="G57" s="271"/>
      <c r="H57" s="271"/>
      <c r="I57" s="271"/>
      <c r="J57" s="271"/>
      <c r="K57" s="271"/>
      <c r="L57" s="271"/>
      <c r="M57" s="272"/>
      <c r="N57" s="273"/>
      <c r="T57" s="220" t="s">
        <v>86</v>
      </c>
      <c r="U57" s="220"/>
      <c r="V57" s="220"/>
      <c r="W57" s="220"/>
      <c r="X57" s="220"/>
      <c r="Y57" s="220"/>
      <c r="AE57" s="220"/>
    </row>
    <row r="58" spans="1:44" s="221" customFormat="1" ht="24" customHeight="1">
      <c r="B58" s="173" t="s">
        <v>1</v>
      </c>
      <c r="C58" s="174" t="e">
        <f t="shared" ref="C58:I58" si="30">D4</f>
        <v>#REF!</v>
      </c>
      <c r="D58" s="835" t="e">
        <f t="shared" si="30"/>
        <v>#REF!</v>
      </c>
      <c r="E58" s="835" t="e">
        <f t="shared" si="30"/>
        <v>#REF!</v>
      </c>
      <c r="F58" s="835" t="e">
        <f t="shared" si="30"/>
        <v>#REF!</v>
      </c>
      <c r="G58" s="835" t="e">
        <f t="shared" si="30"/>
        <v>#REF!</v>
      </c>
      <c r="H58" s="835" t="e">
        <f t="shared" si="30"/>
        <v>#REF!</v>
      </c>
      <c r="I58" s="835" t="e">
        <f t="shared" si="30"/>
        <v>#REF!</v>
      </c>
      <c r="J58" s="975"/>
      <c r="K58" s="1037"/>
      <c r="L58" s="1015"/>
      <c r="M58" s="219"/>
      <c r="N58" s="219" t="s">
        <v>111</v>
      </c>
      <c r="T58" s="173" t="s">
        <v>1</v>
      </c>
      <c r="U58" s="174"/>
      <c r="V58" s="835"/>
      <c r="W58" s="835"/>
      <c r="X58" s="835" t="e">
        <f t="shared" ref="X58:AD58" si="31">+C58</f>
        <v>#REF!</v>
      </c>
      <c r="Y58" s="835" t="e">
        <f t="shared" si="31"/>
        <v>#REF!</v>
      </c>
      <c r="Z58" s="835" t="e">
        <f t="shared" si="31"/>
        <v>#REF!</v>
      </c>
      <c r="AA58" s="835" t="e">
        <f t="shared" si="31"/>
        <v>#REF!</v>
      </c>
      <c r="AB58" s="835" t="e">
        <f t="shared" si="31"/>
        <v>#REF!</v>
      </c>
      <c r="AC58" s="835" t="e">
        <f t="shared" si="31"/>
        <v>#REF!</v>
      </c>
      <c r="AD58" s="835" t="e">
        <f t="shared" si="31"/>
        <v>#REF!</v>
      </c>
      <c r="AE58" s="1184"/>
      <c r="AF58" s="1182"/>
      <c r="AG58" s="1182"/>
      <c r="AH58" s="1182"/>
      <c r="AI58" s="1182"/>
      <c r="AJ58" s="1182"/>
      <c r="AK58" s="1182"/>
      <c r="AL58" s="1182"/>
      <c r="AM58" s="299"/>
      <c r="AN58" s="299"/>
      <c r="AO58" s="239"/>
      <c r="AP58" s="239"/>
      <c r="AQ58" s="239"/>
      <c r="AR58" s="239"/>
    </row>
    <row r="59" spans="1:44" s="221" customFormat="1">
      <c r="B59" s="70" t="s">
        <v>7</v>
      </c>
      <c r="C59" s="850">
        <v>534</v>
      </c>
      <c r="D59" s="68">
        <v>543</v>
      </c>
      <c r="E59" s="68">
        <v>536</v>
      </c>
      <c r="F59" s="68">
        <v>521</v>
      </c>
      <c r="G59" s="68">
        <v>525</v>
      </c>
      <c r="H59" s="61">
        <v>515</v>
      </c>
      <c r="I59" s="61">
        <v>524</v>
      </c>
      <c r="J59" s="61"/>
      <c r="K59" s="16"/>
      <c r="L59" s="1017"/>
      <c r="T59" s="70" t="s">
        <v>7</v>
      </c>
      <c r="U59" s="150"/>
      <c r="V59" s="167"/>
      <c r="W59" s="167"/>
      <c r="X59" s="114">
        <f t="shared" ref="X59:X84" si="32">+D5-C59</f>
        <v>-534</v>
      </c>
      <c r="Y59" s="68">
        <f t="shared" ref="Y59:Y84" si="33">+E5-D59</f>
        <v>-543</v>
      </c>
      <c r="Z59" s="68">
        <f t="shared" ref="Z59:Z84" si="34">+F5-E59</f>
        <v>-536</v>
      </c>
      <c r="AA59" s="68">
        <f t="shared" ref="AA59:AA84" si="35">+G5-F59</f>
        <v>-521</v>
      </c>
      <c r="AB59" s="68">
        <f t="shared" ref="AB59:AB84" si="36">+H5-G59</f>
        <v>-525</v>
      </c>
      <c r="AC59" s="68">
        <f t="shared" ref="AC59:AC84" si="37">+I5-H59</f>
        <v>-515</v>
      </c>
      <c r="AD59" s="68">
        <f t="shared" ref="AD59:AD84" si="38">+J5-I59</f>
        <v>-524</v>
      </c>
      <c r="AE59" s="150"/>
      <c r="AF59" s="114"/>
      <c r="AG59" s="68"/>
      <c r="AH59" s="68"/>
      <c r="AI59" s="68"/>
      <c r="AJ59" s="61"/>
      <c r="AK59" s="61"/>
      <c r="AL59" s="61"/>
      <c r="AM59" s="294"/>
      <c r="AN59" s="294"/>
      <c r="AO59" s="231"/>
      <c r="AP59" s="231"/>
      <c r="AQ59" s="231"/>
      <c r="AR59" s="231"/>
    </row>
    <row r="60" spans="1:44" s="221" customFormat="1">
      <c r="B60" s="70" t="s">
        <v>2</v>
      </c>
      <c r="C60" s="70">
        <v>300</v>
      </c>
      <c r="D60" s="71">
        <v>306</v>
      </c>
      <c r="E60" s="71">
        <v>286</v>
      </c>
      <c r="F60" s="61">
        <v>275</v>
      </c>
      <c r="G60" s="61">
        <v>278</v>
      </c>
      <c r="H60" s="71">
        <v>297</v>
      </c>
      <c r="I60" s="71">
        <v>297</v>
      </c>
      <c r="J60" s="71"/>
      <c r="K60" s="20"/>
      <c r="L60" s="17"/>
      <c r="T60" s="70" t="s">
        <v>2</v>
      </c>
      <c r="U60" s="18"/>
      <c r="V60" s="19"/>
      <c r="W60" s="19"/>
      <c r="X60" s="114">
        <f t="shared" si="32"/>
        <v>-300</v>
      </c>
      <c r="Y60" s="71">
        <f t="shared" si="33"/>
        <v>-306</v>
      </c>
      <c r="Z60" s="61">
        <f t="shared" si="34"/>
        <v>-286</v>
      </c>
      <c r="AA60" s="61">
        <f t="shared" si="35"/>
        <v>-275</v>
      </c>
      <c r="AB60" s="61">
        <f t="shared" si="36"/>
        <v>-278</v>
      </c>
      <c r="AC60" s="61">
        <f t="shared" si="37"/>
        <v>-297</v>
      </c>
      <c r="AD60" s="61">
        <f t="shared" si="38"/>
        <v>-297</v>
      </c>
      <c r="AE60" s="14"/>
      <c r="AF60" s="59"/>
      <c r="AG60" s="71"/>
      <c r="AH60" s="61"/>
      <c r="AI60" s="61"/>
      <c r="AJ60" s="61"/>
      <c r="AK60" s="71"/>
      <c r="AL60" s="71"/>
      <c r="AM60" s="295"/>
      <c r="AN60" s="295"/>
      <c r="AO60" s="226"/>
      <c r="AP60" s="226"/>
      <c r="AQ60" s="226"/>
      <c r="AR60" s="226"/>
    </row>
    <row r="61" spans="1:44" s="221" customFormat="1">
      <c r="B61" s="70" t="s">
        <v>0</v>
      </c>
      <c r="C61" s="70">
        <v>23</v>
      </c>
      <c r="D61" s="71">
        <v>45</v>
      </c>
      <c r="E61" s="71">
        <v>32</v>
      </c>
      <c r="F61" s="61">
        <v>72</v>
      </c>
      <c r="G61" s="61">
        <v>37</v>
      </c>
      <c r="H61" s="71">
        <v>28</v>
      </c>
      <c r="I61" s="71">
        <v>14</v>
      </c>
      <c r="J61" s="71"/>
      <c r="K61" s="20"/>
      <c r="L61" s="17"/>
      <c r="T61" s="70" t="s">
        <v>0</v>
      </c>
      <c r="U61" s="18"/>
      <c r="V61" s="19"/>
      <c r="W61" s="19"/>
      <c r="X61" s="298">
        <f t="shared" si="32"/>
        <v>-23</v>
      </c>
      <c r="Y61" s="71">
        <f t="shared" si="33"/>
        <v>-45</v>
      </c>
      <c r="Z61" s="61">
        <f t="shared" si="34"/>
        <v>-32</v>
      </c>
      <c r="AA61" s="61">
        <f t="shared" si="35"/>
        <v>-72</v>
      </c>
      <c r="AB61" s="61">
        <f t="shared" si="36"/>
        <v>-37</v>
      </c>
      <c r="AC61" s="61">
        <f t="shared" si="37"/>
        <v>-28</v>
      </c>
      <c r="AD61" s="61">
        <f t="shared" si="38"/>
        <v>-14</v>
      </c>
      <c r="AE61" s="14"/>
      <c r="AF61" s="59"/>
      <c r="AG61" s="71"/>
      <c r="AH61" s="61"/>
      <c r="AI61" s="61"/>
      <c r="AJ61" s="61"/>
      <c r="AK61" s="71"/>
      <c r="AL61" s="71"/>
      <c r="AM61" s="295"/>
      <c r="AN61" s="295"/>
      <c r="AO61" s="226"/>
      <c r="AP61" s="226"/>
      <c r="AQ61" s="226"/>
      <c r="AR61" s="226"/>
    </row>
    <row r="62" spans="1:44" s="221" customFormat="1">
      <c r="B62" s="70" t="s">
        <v>18</v>
      </c>
      <c r="C62" s="70">
        <v>-1</v>
      </c>
      <c r="D62" s="71">
        <v>4</v>
      </c>
      <c r="E62" s="71">
        <v>-1</v>
      </c>
      <c r="F62" s="61">
        <v>0</v>
      </c>
      <c r="G62" s="61">
        <v>-1</v>
      </c>
      <c r="H62" s="71">
        <v>-1</v>
      </c>
      <c r="I62" s="71">
        <v>1</v>
      </c>
      <c r="J62" s="71"/>
      <c r="K62" s="20"/>
      <c r="L62" s="17"/>
      <c r="T62" s="70" t="s">
        <v>18</v>
      </c>
      <c r="U62" s="18"/>
      <c r="V62" s="19"/>
      <c r="W62" s="19"/>
      <c r="X62" s="298">
        <f t="shared" si="32"/>
        <v>1</v>
      </c>
      <c r="Y62" s="71">
        <f t="shared" si="33"/>
        <v>-4</v>
      </c>
      <c r="Z62" s="61">
        <f t="shared" si="34"/>
        <v>1</v>
      </c>
      <c r="AA62" s="61">
        <f t="shared" si="35"/>
        <v>0</v>
      </c>
      <c r="AB62" s="61">
        <f t="shared" si="36"/>
        <v>1</v>
      </c>
      <c r="AC62" s="61">
        <f t="shared" si="37"/>
        <v>1</v>
      </c>
      <c r="AD62" s="61">
        <f t="shared" si="38"/>
        <v>-1</v>
      </c>
      <c r="AE62" s="14"/>
      <c r="AF62" s="59"/>
      <c r="AG62" s="71"/>
      <c r="AH62" s="61"/>
      <c r="AI62" s="61"/>
      <c r="AJ62" s="61"/>
      <c r="AK62" s="71"/>
      <c r="AL62" s="71"/>
      <c r="AM62" s="295"/>
      <c r="AN62" s="295"/>
      <c r="AO62" s="226"/>
      <c r="AP62" s="226"/>
      <c r="AQ62" s="226"/>
      <c r="AR62" s="226"/>
    </row>
    <row r="63" spans="1:44" s="221" customFormat="1">
      <c r="B63" s="81" t="s">
        <v>8</v>
      </c>
      <c r="C63" s="83">
        <v>856</v>
      </c>
      <c r="D63" s="80">
        <v>898</v>
      </c>
      <c r="E63" s="80">
        <v>853</v>
      </c>
      <c r="F63" s="80">
        <v>868</v>
      </c>
      <c r="G63" s="80">
        <v>839</v>
      </c>
      <c r="H63" s="80">
        <v>839</v>
      </c>
      <c r="I63" s="80">
        <v>836</v>
      </c>
      <c r="J63" s="80"/>
      <c r="K63" s="27"/>
      <c r="L63" s="28"/>
      <c r="T63" s="81" t="s">
        <v>8</v>
      </c>
      <c r="U63" s="172"/>
      <c r="V63" s="26"/>
      <c r="W63" s="26"/>
      <c r="X63" s="80">
        <f t="shared" si="32"/>
        <v>-856</v>
      </c>
      <c r="Y63" s="80">
        <f t="shared" si="33"/>
        <v>-898</v>
      </c>
      <c r="Z63" s="80">
        <f t="shared" si="34"/>
        <v>-853</v>
      </c>
      <c r="AA63" s="80">
        <f t="shared" si="35"/>
        <v>-868</v>
      </c>
      <c r="AB63" s="80">
        <f t="shared" si="36"/>
        <v>-839</v>
      </c>
      <c r="AC63" s="80">
        <f t="shared" si="37"/>
        <v>-839</v>
      </c>
      <c r="AD63" s="80">
        <f t="shared" si="38"/>
        <v>-836</v>
      </c>
      <c r="AE63" s="172"/>
      <c r="AF63" s="80"/>
      <c r="AG63" s="80"/>
      <c r="AH63" s="80"/>
      <c r="AI63" s="80"/>
      <c r="AJ63" s="80"/>
      <c r="AK63" s="80"/>
      <c r="AL63" s="80"/>
      <c r="AM63" s="296"/>
      <c r="AN63" s="296"/>
      <c r="AO63" s="245"/>
      <c r="AP63" s="245"/>
      <c r="AQ63" s="245"/>
      <c r="AR63" s="245"/>
    </row>
    <row r="64" spans="1:44" s="221" customFormat="1">
      <c r="B64" s="70" t="s">
        <v>3</v>
      </c>
      <c r="C64" s="18"/>
      <c r="D64" s="298"/>
      <c r="E64" s="71"/>
      <c r="F64" s="61"/>
      <c r="G64" s="61"/>
      <c r="H64" s="71"/>
      <c r="I64" s="71"/>
      <c r="J64" s="71"/>
      <c r="K64" s="20"/>
      <c r="L64" s="17"/>
      <c r="T64" s="70" t="s">
        <v>3</v>
      </c>
      <c r="U64" s="18"/>
      <c r="V64" s="19"/>
      <c r="W64" s="19"/>
      <c r="X64" s="298">
        <f t="shared" si="32"/>
        <v>0</v>
      </c>
      <c r="Y64" s="71">
        <f t="shared" si="33"/>
        <v>0</v>
      </c>
      <c r="Z64" s="61">
        <f t="shared" si="34"/>
        <v>0</v>
      </c>
      <c r="AA64" s="61">
        <f t="shared" si="35"/>
        <v>0</v>
      </c>
      <c r="AB64" s="61">
        <f t="shared" si="36"/>
        <v>0</v>
      </c>
      <c r="AC64" s="61">
        <f t="shared" si="37"/>
        <v>0</v>
      </c>
      <c r="AD64" s="61">
        <f t="shared" si="38"/>
        <v>0</v>
      </c>
      <c r="AE64" s="14"/>
      <c r="AF64" s="59"/>
      <c r="AG64" s="71"/>
      <c r="AH64" s="61"/>
      <c r="AI64" s="61"/>
      <c r="AJ64" s="61"/>
      <c r="AK64" s="71"/>
      <c r="AL64" s="71"/>
      <c r="AM64" s="295"/>
      <c r="AN64" s="295"/>
      <c r="AO64" s="226"/>
      <c r="AP64" s="226"/>
      <c r="AQ64" s="226"/>
      <c r="AR64" s="226"/>
    </row>
    <row r="65" spans="2:44" s="221" customFormat="1">
      <c r="B65" s="70" t="s">
        <v>88</v>
      </c>
      <c r="C65" s="18"/>
      <c r="D65" s="298"/>
      <c r="E65" s="71"/>
      <c r="F65" s="61"/>
      <c r="G65" s="61"/>
      <c r="H65" s="71"/>
      <c r="I65" s="71"/>
      <c r="J65" s="71"/>
      <c r="K65" s="20"/>
      <c r="L65" s="17"/>
      <c r="T65" s="70"/>
      <c r="U65" s="18"/>
      <c r="V65" s="19"/>
      <c r="W65" s="19"/>
      <c r="X65" s="298">
        <f t="shared" si="32"/>
        <v>0</v>
      </c>
      <c r="Y65" s="71">
        <f t="shared" si="33"/>
        <v>0</v>
      </c>
      <c r="Z65" s="61">
        <f t="shared" si="34"/>
        <v>0</v>
      </c>
      <c r="AA65" s="61">
        <f t="shared" si="35"/>
        <v>0</v>
      </c>
      <c r="AB65" s="61">
        <f t="shared" si="36"/>
        <v>0</v>
      </c>
      <c r="AC65" s="61">
        <f t="shared" si="37"/>
        <v>0</v>
      </c>
      <c r="AD65" s="61">
        <f t="shared" si="38"/>
        <v>0</v>
      </c>
      <c r="AE65" s="14"/>
      <c r="AF65" s="59"/>
      <c r="AG65" s="71"/>
      <c r="AH65" s="61"/>
      <c r="AI65" s="61"/>
      <c r="AJ65" s="61"/>
      <c r="AK65" s="71"/>
      <c r="AL65" s="71"/>
      <c r="AM65" s="295"/>
      <c r="AN65" s="295"/>
      <c r="AO65" s="226"/>
      <c r="AP65" s="226"/>
      <c r="AQ65" s="226"/>
      <c r="AR65" s="226"/>
    </row>
    <row r="66" spans="2:44" s="221" customFormat="1">
      <c r="B66" s="81" t="s">
        <v>24</v>
      </c>
      <c r="C66" s="23">
        <v>-482</v>
      </c>
      <c r="D66" s="101">
        <v>-498</v>
      </c>
      <c r="E66" s="82">
        <v>-469</v>
      </c>
      <c r="F66" s="80">
        <v>-527</v>
      </c>
      <c r="G66" s="80">
        <v>-482</v>
      </c>
      <c r="H66" s="82">
        <v>-479</v>
      </c>
      <c r="I66" s="82">
        <v>-472</v>
      </c>
      <c r="J66" s="82"/>
      <c r="K66" s="27"/>
      <c r="L66" s="28"/>
      <c r="T66" s="81" t="s">
        <v>24</v>
      </c>
      <c r="U66" s="23"/>
      <c r="V66" s="24"/>
      <c r="W66" s="24"/>
      <c r="X66" s="101">
        <f t="shared" si="32"/>
        <v>482</v>
      </c>
      <c r="Y66" s="82">
        <f t="shared" si="33"/>
        <v>498</v>
      </c>
      <c r="Z66" s="80">
        <f t="shared" si="34"/>
        <v>469</v>
      </c>
      <c r="AA66" s="80">
        <f t="shared" si="35"/>
        <v>527</v>
      </c>
      <c r="AB66" s="80">
        <f t="shared" si="36"/>
        <v>482</v>
      </c>
      <c r="AC66" s="80">
        <f t="shared" si="37"/>
        <v>479</v>
      </c>
      <c r="AD66" s="80">
        <f t="shared" si="38"/>
        <v>472</v>
      </c>
      <c r="AE66" s="45"/>
      <c r="AF66" s="63"/>
      <c r="AG66" s="82"/>
      <c r="AH66" s="80"/>
      <c r="AI66" s="80"/>
      <c r="AJ66" s="80"/>
      <c r="AK66" s="82"/>
      <c r="AL66" s="82"/>
      <c r="AM66" s="296"/>
      <c r="AN66" s="296"/>
      <c r="AO66" s="245"/>
      <c r="AP66" s="245"/>
      <c r="AQ66" s="245"/>
      <c r="AR66" s="245"/>
    </row>
    <row r="67" spans="2:44" s="221" customFormat="1">
      <c r="B67" s="81" t="s">
        <v>13</v>
      </c>
      <c r="C67" s="23">
        <v>374</v>
      </c>
      <c r="D67" s="101">
        <v>400</v>
      </c>
      <c r="E67" s="82">
        <v>384</v>
      </c>
      <c r="F67" s="82">
        <v>341</v>
      </c>
      <c r="G67" s="82">
        <v>357</v>
      </c>
      <c r="H67" s="82">
        <v>360</v>
      </c>
      <c r="I67" s="82">
        <v>364</v>
      </c>
      <c r="J67" s="82"/>
      <c r="K67" s="27"/>
      <c r="L67" s="28"/>
      <c r="T67" s="81" t="s">
        <v>13</v>
      </c>
      <c r="U67" s="23"/>
      <c r="V67" s="24"/>
      <c r="W67" s="24"/>
      <c r="X67" s="101">
        <f t="shared" si="32"/>
        <v>-374</v>
      </c>
      <c r="Y67" s="82">
        <f t="shared" si="33"/>
        <v>-400</v>
      </c>
      <c r="Z67" s="82">
        <f t="shared" si="34"/>
        <v>-384</v>
      </c>
      <c r="AA67" s="82">
        <f t="shared" si="35"/>
        <v>-341</v>
      </c>
      <c r="AB67" s="82">
        <f t="shared" si="36"/>
        <v>-357</v>
      </c>
      <c r="AC67" s="82">
        <f t="shared" si="37"/>
        <v>-360</v>
      </c>
      <c r="AD67" s="82">
        <f t="shared" si="38"/>
        <v>-364</v>
      </c>
      <c r="AE67" s="45"/>
      <c r="AF67" s="63"/>
      <c r="AG67" s="82"/>
      <c r="AH67" s="82"/>
      <c r="AI67" s="82"/>
      <c r="AJ67" s="82"/>
      <c r="AK67" s="82"/>
      <c r="AL67" s="82"/>
      <c r="AM67" s="296"/>
      <c r="AN67" s="296"/>
      <c r="AO67" s="244"/>
      <c r="AP67" s="244"/>
      <c r="AQ67" s="245"/>
      <c r="AR67" s="245"/>
    </row>
    <row r="68" spans="2:44" s="221" customFormat="1">
      <c r="B68" s="70" t="s">
        <v>23</v>
      </c>
      <c r="C68" s="18">
        <v>-29</v>
      </c>
      <c r="D68" s="298">
        <v>-28</v>
      </c>
      <c r="E68" s="71">
        <v>-25</v>
      </c>
      <c r="F68" s="68">
        <v>-51</v>
      </c>
      <c r="G68" s="68">
        <v>-20</v>
      </c>
      <c r="H68" s="71">
        <v>-7</v>
      </c>
      <c r="I68" s="71">
        <v>-30</v>
      </c>
      <c r="J68" s="71"/>
      <c r="K68" s="20"/>
      <c r="L68" s="17"/>
      <c r="T68" s="70" t="s">
        <v>23</v>
      </c>
      <c r="U68" s="18"/>
      <c r="V68" s="19"/>
      <c r="W68" s="19"/>
      <c r="X68" s="298">
        <f t="shared" si="32"/>
        <v>29</v>
      </c>
      <c r="Y68" s="71">
        <f t="shared" si="33"/>
        <v>28</v>
      </c>
      <c r="Z68" s="68">
        <f t="shared" si="34"/>
        <v>25</v>
      </c>
      <c r="AA68" s="68">
        <f t="shared" si="35"/>
        <v>51</v>
      </c>
      <c r="AB68" s="68">
        <f t="shared" si="36"/>
        <v>20</v>
      </c>
      <c r="AC68" s="68">
        <f t="shared" si="37"/>
        <v>7</v>
      </c>
      <c r="AD68" s="68">
        <f t="shared" si="38"/>
        <v>30</v>
      </c>
      <c r="AE68" s="14"/>
      <c r="AF68" s="59"/>
      <c r="AG68" s="71"/>
      <c r="AH68" s="68"/>
      <c r="AI68" s="68"/>
      <c r="AJ68" s="68"/>
      <c r="AK68" s="71"/>
      <c r="AL68" s="71"/>
      <c r="AM68" s="295"/>
      <c r="AN68" s="295"/>
      <c r="AO68" s="231"/>
      <c r="AP68" s="231"/>
      <c r="AQ68" s="231"/>
      <c r="AR68" s="231"/>
    </row>
    <row r="69" spans="2:44" s="221" customFormat="1">
      <c r="B69" s="481" t="s">
        <v>126</v>
      </c>
      <c r="C69" s="18">
        <v>0</v>
      </c>
      <c r="D69" s="298"/>
      <c r="E69" s="71"/>
      <c r="F69" s="68"/>
      <c r="G69" s="68"/>
      <c r="H69" s="71"/>
      <c r="I69" s="71"/>
      <c r="J69" s="71"/>
      <c r="K69" s="20"/>
      <c r="L69" s="17"/>
      <c r="T69" s="70" t="str">
        <f>B69</f>
        <v>Imp. of sec. fin. non-cur. ass.</v>
      </c>
      <c r="U69" s="18"/>
      <c r="V69" s="19"/>
      <c r="W69" s="19"/>
      <c r="X69" s="298">
        <f t="shared" si="32"/>
        <v>0</v>
      </c>
      <c r="Y69" s="71">
        <f t="shared" si="33"/>
        <v>0</v>
      </c>
      <c r="Z69" s="68">
        <f t="shared" si="34"/>
        <v>0</v>
      </c>
      <c r="AA69" s="68">
        <f t="shared" si="35"/>
        <v>0</v>
      </c>
      <c r="AB69" s="68">
        <f t="shared" si="36"/>
        <v>0</v>
      </c>
      <c r="AC69" s="68">
        <f t="shared" si="37"/>
        <v>0</v>
      </c>
      <c r="AD69" s="68">
        <f t="shared" si="38"/>
        <v>0</v>
      </c>
      <c r="AE69" s="14"/>
      <c r="AF69" s="59"/>
      <c r="AG69" s="71"/>
      <c r="AH69" s="68"/>
      <c r="AI69" s="68"/>
      <c r="AJ69" s="68"/>
      <c r="AK69" s="71"/>
      <c r="AL69" s="71"/>
      <c r="AM69" s="295"/>
      <c r="AN69" s="295"/>
      <c r="AO69" s="231"/>
      <c r="AP69" s="231"/>
      <c r="AQ69" s="231"/>
      <c r="AR69" s="231"/>
    </row>
    <row r="70" spans="2:44" s="221" customFormat="1">
      <c r="B70" s="87" t="s">
        <v>4</v>
      </c>
      <c r="C70" s="31">
        <v>345</v>
      </c>
      <c r="D70" s="102">
        <v>372</v>
      </c>
      <c r="E70" s="88">
        <v>359</v>
      </c>
      <c r="F70" s="86">
        <v>290</v>
      </c>
      <c r="G70" s="86">
        <v>337</v>
      </c>
      <c r="H70" s="88">
        <v>353</v>
      </c>
      <c r="I70" s="88">
        <v>334</v>
      </c>
      <c r="J70" s="88"/>
      <c r="K70" s="36"/>
      <c r="L70" s="37"/>
      <c r="T70" s="87" t="s">
        <v>4</v>
      </c>
      <c r="U70" s="31"/>
      <c r="V70" s="32"/>
      <c r="W70" s="32"/>
      <c r="X70" s="102">
        <f t="shared" si="32"/>
        <v>-345</v>
      </c>
      <c r="Y70" s="88">
        <f t="shared" si="33"/>
        <v>-372</v>
      </c>
      <c r="Z70" s="86">
        <f t="shared" si="34"/>
        <v>-359</v>
      </c>
      <c r="AA70" s="86">
        <f t="shared" si="35"/>
        <v>-290</v>
      </c>
      <c r="AB70" s="86">
        <f t="shared" si="36"/>
        <v>-337</v>
      </c>
      <c r="AC70" s="86">
        <f t="shared" si="37"/>
        <v>-353</v>
      </c>
      <c r="AD70" s="86">
        <f t="shared" si="38"/>
        <v>-334</v>
      </c>
      <c r="AE70" s="45"/>
      <c r="AF70" s="63"/>
      <c r="AG70" s="82"/>
      <c r="AH70" s="80"/>
      <c r="AI70" s="80"/>
      <c r="AJ70" s="80"/>
      <c r="AK70" s="82"/>
      <c r="AL70" s="82"/>
      <c r="AM70" s="296"/>
      <c r="AN70" s="300"/>
      <c r="AO70" s="245"/>
      <c r="AP70" s="245"/>
      <c r="AQ70" s="245"/>
      <c r="AR70" s="245"/>
    </row>
    <row r="71" spans="2:44" s="221" customFormat="1">
      <c r="B71" s="70" t="s">
        <v>9</v>
      </c>
      <c r="C71" s="90">
        <v>56.3</v>
      </c>
      <c r="D71" s="61">
        <v>55.5</v>
      </c>
      <c r="E71" s="61">
        <v>55</v>
      </c>
      <c r="F71" s="61">
        <v>60.7</v>
      </c>
      <c r="G71" s="61">
        <v>57.4</v>
      </c>
      <c r="H71" s="61">
        <v>57.1</v>
      </c>
      <c r="I71" s="61">
        <v>56.5</v>
      </c>
      <c r="J71" s="61"/>
      <c r="K71" s="162"/>
      <c r="L71" s="161"/>
      <c r="T71" s="70" t="s">
        <v>9</v>
      </c>
      <c r="U71" s="90"/>
      <c r="V71" s="22"/>
      <c r="W71" s="22"/>
      <c r="X71" s="61">
        <f t="shared" si="32"/>
        <v>-56.3</v>
      </c>
      <c r="Y71" s="61">
        <f t="shared" si="33"/>
        <v>-55.5</v>
      </c>
      <c r="Z71" s="61">
        <f t="shared" si="34"/>
        <v>-55</v>
      </c>
      <c r="AA71" s="61">
        <f t="shared" si="35"/>
        <v>-60.7</v>
      </c>
      <c r="AB71" s="61">
        <f t="shared" si="36"/>
        <v>-57.4</v>
      </c>
      <c r="AC71" s="61">
        <f t="shared" si="37"/>
        <v>-57.1</v>
      </c>
      <c r="AD71" s="61">
        <f t="shared" si="38"/>
        <v>-56.5</v>
      </c>
      <c r="AE71" s="90"/>
      <c r="AF71" s="61"/>
      <c r="AG71" s="61"/>
      <c r="AH71" s="61"/>
      <c r="AI71" s="61"/>
      <c r="AJ71" s="61"/>
      <c r="AK71" s="61"/>
      <c r="AL71" s="61"/>
      <c r="AM71" s="212"/>
      <c r="AN71" s="212"/>
      <c r="AO71" s="226"/>
      <c r="AP71" s="226"/>
      <c r="AQ71" s="226"/>
      <c r="AR71" s="226"/>
    </row>
    <row r="72" spans="2:44" s="221" customFormat="1">
      <c r="B72" s="70" t="s">
        <v>9</v>
      </c>
      <c r="C72" s="90">
        <v>58</v>
      </c>
      <c r="D72" s="61">
        <v>57</v>
      </c>
      <c r="E72" s="61">
        <v>57</v>
      </c>
      <c r="F72" s="61">
        <v>56</v>
      </c>
      <c r="G72" s="61">
        <v>59</v>
      </c>
      <c r="H72" s="61">
        <v>59</v>
      </c>
      <c r="I72" s="61">
        <v>58</v>
      </c>
      <c r="J72" s="61"/>
      <c r="K72" s="162"/>
      <c r="L72" s="161"/>
      <c r="T72" s="70" t="s">
        <v>9</v>
      </c>
      <c r="U72" s="90"/>
      <c r="V72" s="22"/>
      <c r="W72" s="22"/>
      <c r="X72" s="61">
        <f>+D18-C72</f>
        <v>-58</v>
      </c>
      <c r="Y72" s="61">
        <f t="shared" si="33"/>
        <v>-57</v>
      </c>
      <c r="Z72" s="61">
        <f t="shared" si="34"/>
        <v>-57</v>
      </c>
      <c r="AA72" s="61">
        <f t="shared" si="35"/>
        <v>-56</v>
      </c>
      <c r="AB72" s="61">
        <f t="shared" si="36"/>
        <v>-59</v>
      </c>
      <c r="AC72" s="61">
        <f t="shared" si="37"/>
        <v>-59</v>
      </c>
      <c r="AD72" s="61">
        <f t="shared" si="38"/>
        <v>-58</v>
      </c>
      <c r="AE72" s="90"/>
      <c r="AF72" s="61"/>
      <c r="AG72" s="61"/>
      <c r="AH72" s="61"/>
      <c r="AI72" s="61"/>
      <c r="AJ72" s="61"/>
      <c r="AK72" s="61"/>
      <c r="AL72" s="61"/>
      <c r="AM72" s="212"/>
      <c r="AN72" s="212"/>
      <c r="AO72" s="226"/>
      <c r="AP72" s="226"/>
      <c r="AQ72" s="226"/>
      <c r="AR72" s="226"/>
    </row>
    <row r="73" spans="2:44" s="221" customFormat="1">
      <c r="B73" s="70" t="s">
        <v>106</v>
      </c>
      <c r="C73" s="90">
        <v>12.710735651423974</v>
      </c>
      <c r="D73" s="61">
        <v>12.480052073691978</v>
      </c>
      <c r="E73" s="61">
        <v>12.000251677928114</v>
      </c>
      <c r="F73" s="61">
        <v>10.489397702738078</v>
      </c>
      <c r="G73" s="61">
        <v>12.437561066921829</v>
      </c>
      <c r="H73" s="61">
        <v>12.437561066921829</v>
      </c>
      <c r="I73" s="61">
        <v>12.502378583098114</v>
      </c>
      <c r="J73" s="61"/>
      <c r="K73" s="162"/>
      <c r="L73" s="161"/>
      <c r="T73" s="70" t="s">
        <v>106</v>
      </c>
      <c r="U73" s="90"/>
      <c r="V73" s="22"/>
      <c r="W73" s="22"/>
      <c r="X73" s="61">
        <f t="shared" si="32"/>
        <v>-12.710735651423974</v>
      </c>
      <c r="Y73" s="61">
        <f t="shared" si="33"/>
        <v>-12.480052073691978</v>
      </c>
      <c r="Z73" s="61">
        <f t="shared" si="34"/>
        <v>-12.000251677928114</v>
      </c>
      <c r="AA73" s="61">
        <f t="shared" si="35"/>
        <v>-10.489397702738078</v>
      </c>
      <c r="AB73" s="61">
        <f t="shared" si="36"/>
        <v>-12.437561066921829</v>
      </c>
      <c r="AC73" s="61">
        <f t="shared" si="37"/>
        <v>-12.437561066921829</v>
      </c>
      <c r="AD73" s="61">
        <f t="shared" si="38"/>
        <v>-12.502378583098114</v>
      </c>
      <c r="AE73" s="90"/>
      <c r="AF73" s="61"/>
      <c r="AG73" s="61"/>
      <c r="AH73" s="61"/>
      <c r="AI73" s="61"/>
      <c r="AJ73" s="61"/>
      <c r="AK73" s="61"/>
      <c r="AL73" s="61"/>
      <c r="AM73" s="212"/>
      <c r="AN73" s="212"/>
      <c r="AO73" s="226"/>
      <c r="AP73" s="226"/>
      <c r="AQ73" s="226"/>
      <c r="AR73" s="226"/>
    </row>
    <row r="74" spans="2:44" s="221" customFormat="1">
      <c r="B74" s="70" t="s">
        <v>28</v>
      </c>
      <c r="C74" s="38">
        <v>7988</v>
      </c>
      <c r="D74" s="68">
        <v>8831</v>
      </c>
      <c r="E74" s="68">
        <v>9153</v>
      </c>
      <c r="F74" s="68">
        <v>9051</v>
      </c>
      <c r="G74" s="68">
        <v>8233</v>
      </c>
      <c r="H74" s="68">
        <v>8234</v>
      </c>
      <c r="I74" s="68">
        <v>8110</v>
      </c>
      <c r="J74" s="68"/>
      <c r="K74" s="187"/>
      <c r="L74" s="161"/>
      <c r="T74" s="70" t="s">
        <v>28</v>
      </c>
      <c r="U74" s="38"/>
      <c r="V74" s="30"/>
      <c r="W74" s="30"/>
      <c r="X74" s="68">
        <f t="shared" si="32"/>
        <v>-7988</v>
      </c>
      <c r="Y74" s="68">
        <f t="shared" si="33"/>
        <v>-8831</v>
      </c>
      <c r="Z74" s="68">
        <f t="shared" si="34"/>
        <v>-9153</v>
      </c>
      <c r="AA74" s="68">
        <f t="shared" si="35"/>
        <v>-9051</v>
      </c>
      <c r="AB74" s="68">
        <f t="shared" si="36"/>
        <v>-8233</v>
      </c>
      <c r="AC74" s="68">
        <f t="shared" si="37"/>
        <v>-8234</v>
      </c>
      <c r="AD74" s="68">
        <f t="shared" si="38"/>
        <v>-8110</v>
      </c>
      <c r="AE74" s="38"/>
      <c r="AF74" s="68"/>
      <c r="AG74" s="68"/>
      <c r="AH74" s="68"/>
      <c r="AI74" s="68"/>
      <c r="AJ74" s="68"/>
      <c r="AK74" s="68"/>
      <c r="AL74" s="68"/>
      <c r="AM74" s="1183"/>
      <c r="AN74" s="212"/>
      <c r="AO74" s="231"/>
      <c r="AP74" s="231"/>
      <c r="AQ74" s="231"/>
      <c r="AR74" s="231"/>
    </row>
    <row r="75" spans="2:44" s="221" customFormat="1">
      <c r="B75" s="301" t="s">
        <v>90</v>
      </c>
      <c r="C75" s="38">
        <v>45870</v>
      </c>
      <c r="D75" s="68">
        <v>45376</v>
      </c>
      <c r="E75" s="68">
        <v>45415</v>
      </c>
      <c r="F75" s="68">
        <v>44940</v>
      </c>
      <c r="G75" s="68">
        <v>41489</v>
      </c>
      <c r="H75" s="68">
        <v>27511</v>
      </c>
      <c r="I75" s="68">
        <v>27245</v>
      </c>
      <c r="J75" s="68"/>
      <c r="K75" s="187"/>
      <c r="L75" s="161"/>
      <c r="T75" s="301" t="s">
        <v>90</v>
      </c>
      <c r="U75" s="38"/>
      <c r="V75" s="30"/>
      <c r="W75" s="30"/>
      <c r="X75" s="68">
        <f t="shared" si="32"/>
        <v>-45870</v>
      </c>
      <c r="Y75" s="68">
        <f t="shared" si="33"/>
        <v>-45376</v>
      </c>
      <c r="Z75" s="68">
        <f t="shared" si="34"/>
        <v>-45415</v>
      </c>
      <c r="AA75" s="68">
        <f t="shared" si="35"/>
        <v>-44940</v>
      </c>
      <c r="AB75" s="68">
        <f t="shared" si="36"/>
        <v>-41489</v>
      </c>
      <c r="AC75" s="68">
        <f t="shared" si="37"/>
        <v>-27511</v>
      </c>
      <c r="AD75" s="68">
        <f t="shared" si="38"/>
        <v>-27245</v>
      </c>
      <c r="AE75" s="38"/>
      <c r="AF75" s="68"/>
      <c r="AG75" s="68"/>
      <c r="AH75" s="68"/>
      <c r="AI75" s="68"/>
      <c r="AJ75" s="68"/>
      <c r="AK75" s="68"/>
      <c r="AL75" s="68"/>
      <c r="AM75" s="1183"/>
      <c r="AN75" s="212"/>
      <c r="AO75" s="231"/>
      <c r="AP75" s="231"/>
      <c r="AQ75" s="231"/>
      <c r="AR75" s="231"/>
    </row>
    <row r="76" spans="2:44" s="221" customFormat="1">
      <c r="B76" s="147" t="s">
        <v>14</v>
      </c>
      <c r="C76" s="39">
        <v>7585.1</v>
      </c>
      <c r="D76" s="69">
        <v>7810</v>
      </c>
      <c r="E76" s="69">
        <v>8034</v>
      </c>
      <c r="F76" s="69">
        <v>8024</v>
      </c>
      <c r="G76" s="69">
        <v>7749</v>
      </c>
      <c r="H76" s="69">
        <v>7776</v>
      </c>
      <c r="I76" s="69">
        <v>7960</v>
      </c>
      <c r="J76" s="69"/>
      <c r="K76" s="186"/>
      <c r="L76" s="182"/>
      <c r="T76" s="147" t="s">
        <v>14</v>
      </c>
      <c r="U76" s="39"/>
      <c r="V76" s="40"/>
      <c r="W76" s="40"/>
      <c r="X76" s="69">
        <f t="shared" si="32"/>
        <v>-7585.1</v>
      </c>
      <c r="Y76" s="69">
        <f t="shared" si="33"/>
        <v>-7810</v>
      </c>
      <c r="Z76" s="69">
        <f t="shared" si="34"/>
        <v>-8034</v>
      </c>
      <c r="AA76" s="69">
        <f t="shared" si="35"/>
        <v>-8024</v>
      </c>
      <c r="AB76" s="69">
        <f t="shared" si="36"/>
        <v>-7749</v>
      </c>
      <c r="AC76" s="69">
        <f t="shared" si="37"/>
        <v>-7776</v>
      </c>
      <c r="AD76" s="69">
        <f t="shared" si="38"/>
        <v>-7960</v>
      </c>
      <c r="AE76" s="38"/>
      <c r="AF76" s="68"/>
      <c r="AG76" s="68"/>
      <c r="AH76" s="68"/>
      <c r="AI76" s="68"/>
      <c r="AJ76" s="68"/>
      <c r="AK76" s="68"/>
      <c r="AL76" s="68"/>
      <c r="AM76" s="1183"/>
      <c r="AN76" s="1183"/>
      <c r="AO76" s="231"/>
      <c r="AP76" s="231"/>
      <c r="AQ76" s="231"/>
      <c r="AR76" s="231"/>
    </row>
    <row r="77" spans="2:44" s="221" customFormat="1">
      <c r="B77" s="81" t="s">
        <v>22</v>
      </c>
      <c r="C77" s="1002"/>
      <c r="D77" s="71"/>
      <c r="E77" s="71"/>
      <c r="F77" s="71"/>
      <c r="G77" s="71"/>
      <c r="H77" s="71"/>
      <c r="I77" s="71"/>
      <c r="J77" s="71"/>
      <c r="K77" s="162"/>
      <c r="L77" s="161"/>
      <c r="T77" s="81" t="s">
        <v>22</v>
      </c>
      <c r="U77" s="1002"/>
      <c r="V77" s="21"/>
      <c r="W77" s="21"/>
      <c r="X77" s="71">
        <f t="shared" si="32"/>
        <v>0</v>
      </c>
      <c r="Y77" s="71">
        <f t="shared" si="33"/>
        <v>0</v>
      </c>
      <c r="Z77" s="71">
        <f t="shared" si="34"/>
        <v>0</v>
      </c>
      <c r="AA77" s="71">
        <f t="shared" si="35"/>
        <v>0</v>
      </c>
      <c r="AB77" s="71">
        <f t="shared" si="36"/>
        <v>0</v>
      </c>
      <c r="AC77" s="71">
        <f t="shared" si="37"/>
        <v>0</v>
      </c>
      <c r="AD77" s="71">
        <f t="shared" si="38"/>
        <v>0</v>
      </c>
      <c r="AE77" s="144"/>
      <c r="AF77" s="71"/>
      <c r="AG77" s="71"/>
      <c r="AH77" s="71"/>
      <c r="AI77" s="71"/>
      <c r="AJ77" s="71"/>
      <c r="AK77" s="71"/>
      <c r="AL77" s="71"/>
      <c r="AM77" s="212"/>
      <c r="AN77" s="212"/>
      <c r="AO77" s="219"/>
      <c r="AP77" s="219"/>
      <c r="AQ77" s="219"/>
      <c r="AR77" s="219"/>
    </row>
    <row r="78" spans="2:44" s="221" customFormat="1">
      <c r="B78" s="70" t="s">
        <v>19</v>
      </c>
      <c r="C78" s="91">
        <v>1.1000000000000001</v>
      </c>
      <c r="D78" s="74">
        <v>1.1000000000000001</v>
      </c>
      <c r="E78" s="74">
        <v>1.1000000000000001</v>
      </c>
      <c r="F78" s="74">
        <v>1.1000000000000001</v>
      </c>
      <c r="G78" s="74">
        <v>1</v>
      </c>
      <c r="H78" s="74">
        <v>1</v>
      </c>
      <c r="I78" s="74">
        <v>0.9</v>
      </c>
      <c r="J78" s="74"/>
      <c r="K78" s="162"/>
      <c r="L78" s="161"/>
      <c r="T78" s="70" t="s">
        <v>19</v>
      </c>
      <c r="U78" s="91"/>
      <c r="V78" s="92"/>
      <c r="W78" s="92"/>
      <c r="X78" s="74">
        <f t="shared" si="32"/>
        <v>-1.1000000000000001</v>
      </c>
      <c r="Y78" s="74">
        <f t="shared" si="33"/>
        <v>-1.1000000000000001</v>
      </c>
      <c r="Z78" s="74">
        <f t="shared" si="34"/>
        <v>-1.1000000000000001</v>
      </c>
      <c r="AA78" s="74">
        <f t="shared" si="35"/>
        <v>-1.1000000000000001</v>
      </c>
      <c r="AB78" s="74">
        <f t="shared" si="36"/>
        <v>-1</v>
      </c>
      <c r="AC78" s="74">
        <f t="shared" si="37"/>
        <v>-1</v>
      </c>
      <c r="AD78" s="74">
        <f t="shared" si="38"/>
        <v>-0.9</v>
      </c>
      <c r="AE78" s="276"/>
      <c r="AF78" s="277"/>
      <c r="AG78" s="277"/>
      <c r="AH78" s="277"/>
      <c r="AI78" s="277"/>
      <c r="AJ78" s="277"/>
      <c r="AK78" s="277"/>
      <c r="AL78" s="277"/>
      <c r="AM78" s="212"/>
      <c r="AN78" s="212"/>
      <c r="AO78" s="249"/>
      <c r="AP78" s="249"/>
      <c r="AQ78" s="249"/>
      <c r="AR78" s="249"/>
    </row>
    <row r="79" spans="2:44" s="221" customFormat="1">
      <c r="B79" s="70" t="s">
        <v>20</v>
      </c>
      <c r="C79" s="91">
        <v>133.19999999999999</v>
      </c>
      <c r="D79" s="74">
        <v>130.4</v>
      </c>
      <c r="E79" s="74">
        <v>130.10000000000002</v>
      </c>
      <c r="F79" s="74">
        <v>129.4</v>
      </c>
      <c r="G79" s="74">
        <v>125</v>
      </c>
      <c r="H79" s="74">
        <v>125.39999999999999</v>
      </c>
      <c r="I79" s="74">
        <v>124.19999999999999</v>
      </c>
      <c r="J79" s="74"/>
      <c r="K79" s="162"/>
      <c r="L79" s="161"/>
      <c r="T79" s="70" t="s">
        <v>20</v>
      </c>
      <c r="U79" s="91"/>
      <c r="V79" s="92"/>
      <c r="W79" s="92"/>
      <c r="X79" s="74">
        <f t="shared" si="32"/>
        <v>-133.19999999999999</v>
      </c>
      <c r="Y79" s="74">
        <f t="shared" si="33"/>
        <v>-130.4</v>
      </c>
      <c r="Z79" s="74">
        <f t="shared" si="34"/>
        <v>-130.10000000000002</v>
      </c>
      <c r="AA79" s="74">
        <f t="shared" si="35"/>
        <v>-129.4</v>
      </c>
      <c r="AB79" s="74">
        <f t="shared" si="36"/>
        <v>-125</v>
      </c>
      <c r="AC79" s="74">
        <f t="shared" si="37"/>
        <v>-125.39999999999999</v>
      </c>
      <c r="AD79" s="74">
        <f t="shared" si="38"/>
        <v>-124.19999999999999</v>
      </c>
      <c r="AE79" s="276"/>
      <c r="AF79" s="277"/>
      <c r="AG79" s="277"/>
      <c r="AH79" s="277"/>
      <c r="AI79" s="277"/>
      <c r="AJ79" s="277"/>
      <c r="AK79" s="277"/>
      <c r="AL79" s="277"/>
      <c r="AM79" s="212"/>
      <c r="AN79" s="212"/>
      <c r="AO79" s="249"/>
      <c r="AP79" s="249"/>
      <c r="AQ79" s="249"/>
      <c r="AR79" s="249"/>
    </row>
    <row r="80" spans="2:44" s="221" customFormat="1">
      <c r="B80" s="70" t="s">
        <v>21</v>
      </c>
      <c r="C80" s="91">
        <v>21.4</v>
      </c>
      <c r="D80" s="74">
        <v>21.4</v>
      </c>
      <c r="E80" s="74">
        <v>21.6</v>
      </c>
      <c r="F80" s="74">
        <v>21.6</v>
      </c>
      <c r="G80" s="74">
        <v>20.5</v>
      </c>
      <c r="H80" s="74">
        <v>20.8</v>
      </c>
      <c r="I80" s="74">
        <v>21.1</v>
      </c>
      <c r="J80" s="74"/>
      <c r="K80" s="162"/>
      <c r="L80" s="161"/>
      <c r="T80" s="70" t="s">
        <v>21</v>
      </c>
      <c r="U80" s="91"/>
      <c r="V80" s="92"/>
      <c r="W80" s="92"/>
      <c r="X80" s="74">
        <f t="shared" si="32"/>
        <v>-21.4</v>
      </c>
      <c r="Y80" s="74">
        <f t="shared" si="33"/>
        <v>-21.4</v>
      </c>
      <c r="Z80" s="74">
        <f t="shared" si="34"/>
        <v>-21.6</v>
      </c>
      <c r="AA80" s="74">
        <f t="shared" si="35"/>
        <v>-21.6</v>
      </c>
      <c r="AB80" s="74">
        <f t="shared" si="36"/>
        <v>-20.5</v>
      </c>
      <c r="AC80" s="74">
        <f t="shared" si="37"/>
        <v>-20.8</v>
      </c>
      <c r="AD80" s="74">
        <f t="shared" si="38"/>
        <v>-21.1</v>
      </c>
      <c r="AE80" s="276"/>
      <c r="AF80" s="277"/>
      <c r="AG80" s="277"/>
      <c r="AH80" s="277"/>
      <c r="AI80" s="277"/>
      <c r="AJ80" s="277"/>
      <c r="AK80" s="277"/>
      <c r="AL80" s="277"/>
      <c r="AM80" s="212"/>
      <c r="AN80" s="212"/>
      <c r="AO80" s="249"/>
      <c r="AP80" s="249"/>
      <c r="AQ80" s="249"/>
      <c r="AR80" s="249"/>
    </row>
    <row r="81" spans="2:44" s="221" customFormat="1">
      <c r="B81" s="81" t="s">
        <v>25</v>
      </c>
      <c r="C81" s="117">
        <v>155.69999999999999</v>
      </c>
      <c r="D81" s="75">
        <v>152.9</v>
      </c>
      <c r="E81" s="75">
        <v>152.80000000000001</v>
      </c>
      <c r="F81" s="75">
        <v>152.1</v>
      </c>
      <c r="G81" s="75">
        <v>146.5</v>
      </c>
      <c r="H81" s="75">
        <v>147.19999999999999</v>
      </c>
      <c r="I81" s="75">
        <v>146.19999999999999</v>
      </c>
      <c r="J81" s="75"/>
      <c r="K81" s="184"/>
      <c r="L81" s="181"/>
      <c r="T81" s="81" t="s">
        <v>25</v>
      </c>
      <c r="U81" s="117"/>
      <c r="V81" s="141"/>
      <c r="W81" s="141"/>
      <c r="X81" s="75">
        <f t="shared" si="32"/>
        <v>-155.69999999999999</v>
      </c>
      <c r="Y81" s="75">
        <f t="shared" si="33"/>
        <v>-152.9</v>
      </c>
      <c r="Z81" s="75">
        <f t="shared" si="34"/>
        <v>-152.80000000000001</v>
      </c>
      <c r="AA81" s="75">
        <f t="shared" si="35"/>
        <v>-152.1</v>
      </c>
      <c r="AB81" s="75">
        <f t="shared" si="36"/>
        <v>-146.5</v>
      </c>
      <c r="AC81" s="75">
        <f t="shared" si="37"/>
        <v>-147.19999999999999</v>
      </c>
      <c r="AD81" s="75">
        <f t="shared" si="38"/>
        <v>-146.19999999999999</v>
      </c>
      <c r="AE81" s="278"/>
      <c r="AF81" s="279"/>
      <c r="AG81" s="279"/>
      <c r="AH81" s="279"/>
      <c r="AI81" s="279"/>
      <c r="AJ81" s="279"/>
      <c r="AK81" s="279"/>
      <c r="AL81" s="279"/>
      <c r="AM81" s="1038"/>
      <c r="AN81" s="1038"/>
      <c r="AO81" s="254"/>
      <c r="AP81" s="254"/>
      <c r="AQ81" s="254"/>
      <c r="AR81" s="254"/>
    </row>
    <row r="82" spans="2:44" s="221" customFormat="1">
      <c r="B82" s="70" t="s">
        <v>17</v>
      </c>
      <c r="C82" s="91">
        <v>2</v>
      </c>
      <c r="D82" s="74">
        <v>1.9</v>
      </c>
      <c r="E82" s="74">
        <v>2</v>
      </c>
      <c r="F82" s="74">
        <v>1.9</v>
      </c>
      <c r="G82" s="74">
        <v>1.9</v>
      </c>
      <c r="H82" s="74">
        <v>2</v>
      </c>
      <c r="I82" s="74">
        <v>2.5</v>
      </c>
      <c r="J82" s="74"/>
      <c r="K82" s="162"/>
      <c r="L82" s="161"/>
      <c r="T82" s="70" t="s">
        <v>17</v>
      </c>
      <c r="U82" s="91"/>
      <c r="V82" s="92"/>
      <c r="W82" s="92"/>
      <c r="X82" s="74">
        <f t="shared" si="32"/>
        <v>-2</v>
      </c>
      <c r="Y82" s="74">
        <f t="shared" si="33"/>
        <v>-1.9</v>
      </c>
      <c r="Z82" s="74">
        <f t="shared" si="34"/>
        <v>-2</v>
      </c>
      <c r="AA82" s="74">
        <f t="shared" si="35"/>
        <v>-1.9</v>
      </c>
      <c r="AB82" s="74">
        <f t="shared" si="36"/>
        <v>-1.9</v>
      </c>
      <c r="AC82" s="74">
        <f t="shared" si="37"/>
        <v>-2</v>
      </c>
      <c r="AD82" s="74">
        <f t="shared" si="38"/>
        <v>-2.5</v>
      </c>
      <c r="AE82" s="276"/>
      <c r="AF82" s="277"/>
      <c r="AG82" s="277"/>
      <c r="AH82" s="277"/>
      <c r="AI82" s="277"/>
      <c r="AJ82" s="277"/>
      <c r="AK82" s="277"/>
      <c r="AL82" s="277"/>
      <c r="AM82" s="212"/>
      <c r="AN82" s="212"/>
      <c r="AO82" s="249"/>
      <c r="AP82" s="249"/>
      <c r="AQ82" s="249"/>
      <c r="AR82" s="249"/>
    </row>
    <row r="83" spans="2:44" s="221" customFormat="1">
      <c r="B83" s="70" t="s">
        <v>16</v>
      </c>
      <c r="C83" s="91">
        <v>78.3</v>
      </c>
      <c r="D83" s="74">
        <v>77.699999999999989</v>
      </c>
      <c r="E83" s="74">
        <v>78.599999999999994</v>
      </c>
      <c r="F83" s="74">
        <v>76.8</v>
      </c>
      <c r="G83" s="74">
        <v>74.3</v>
      </c>
      <c r="H83" s="74">
        <v>74.900000000000006</v>
      </c>
      <c r="I83" s="74">
        <v>74.900000000000006</v>
      </c>
      <c r="J83" s="74"/>
      <c r="K83" s="162"/>
      <c r="L83" s="161"/>
      <c r="T83" s="70" t="s">
        <v>16</v>
      </c>
      <c r="U83" s="91"/>
      <c r="V83" s="92"/>
      <c r="W83" s="92"/>
      <c r="X83" s="74">
        <f t="shared" si="32"/>
        <v>-78.3</v>
      </c>
      <c r="Y83" s="74">
        <f t="shared" si="33"/>
        <v>-77.699999999999989</v>
      </c>
      <c r="Z83" s="74">
        <f t="shared" si="34"/>
        <v>-78.599999999999994</v>
      </c>
      <c r="AA83" s="74">
        <f t="shared" si="35"/>
        <v>-76.8</v>
      </c>
      <c r="AB83" s="74">
        <f t="shared" si="36"/>
        <v>-74.3</v>
      </c>
      <c r="AC83" s="74">
        <f t="shared" si="37"/>
        <v>-74.900000000000006</v>
      </c>
      <c r="AD83" s="74">
        <f t="shared" si="38"/>
        <v>-74.900000000000006</v>
      </c>
      <c r="AE83" s="276"/>
      <c r="AF83" s="277"/>
      <c r="AG83" s="277"/>
      <c r="AH83" s="277"/>
      <c r="AI83" s="277"/>
      <c r="AJ83" s="277"/>
      <c r="AK83" s="277"/>
      <c r="AL83" s="277"/>
      <c r="AM83" s="212"/>
      <c r="AN83" s="212"/>
      <c r="AO83" s="249"/>
      <c r="AP83" s="249"/>
      <c r="AQ83" s="249"/>
      <c r="AR83" s="249"/>
    </row>
    <row r="84" spans="2:44" s="221" customFormat="1">
      <c r="B84" s="87" t="s">
        <v>15</v>
      </c>
      <c r="C84" s="118">
        <v>80.3</v>
      </c>
      <c r="D84" s="76">
        <v>79.599999999999994</v>
      </c>
      <c r="E84" s="76">
        <v>80.599999999999994</v>
      </c>
      <c r="F84" s="76">
        <v>78.7</v>
      </c>
      <c r="G84" s="76">
        <v>76.2</v>
      </c>
      <c r="H84" s="76">
        <v>76.900000000000006</v>
      </c>
      <c r="I84" s="76">
        <v>77.400000000000006</v>
      </c>
      <c r="J84" s="76"/>
      <c r="K84" s="185"/>
      <c r="L84" s="183"/>
      <c r="T84" s="87" t="s">
        <v>15</v>
      </c>
      <c r="U84" s="118"/>
      <c r="V84" s="152"/>
      <c r="W84" s="152"/>
      <c r="X84" s="76">
        <f t="shared" si="32"/>
        <v>-80.3</v>
      </c>
      <c r="Y84" s="76">
        <f t="shared" si="33"/>
        <v>-79.599999999999994</v>
      </c>
      <c r="Z84" s="76">
        <f t="shared" si="34"/>
        <v>-80.599999999999994</v>
      </c>
      <c r="AA84" s="76">
        <f t="shared" si="35"/>
        <v>-78.7</v>
      </c>
      <c r="AB84" s="76">
        <f t="shared" si="36"/>
        <v>-76.2</v>
      </c>
      <c r="AC84" s="76">
        <f t="shared" si="37"/>
        <v>-76.900000000000006</v>
      </c>
      <c r="AD84" s="76">
        <f t="shared" si="38"/>
        <v>-77.400000000000006</v>
      </c>
      <c r="AE84" s="278"/>
      <c r="AF84" s="279"/>
      <c r="AG84" s="279"/>
      <c r="AH84" s="279"/>
      <c r="AI84" s="279"/>
      <c r="AJ84" s="279"/>
      <c r="AK84" s="279"/>
      <c r="AL84" s="279"/>
      <c r="AM84" s="1038"/>
      <c r="AN84" s="1038"/>
      <c r="AO84" s="254"/>
      <c r="AP84" s="254"/>
      <c r="AQ84" s="254"/>
      <c r="AR84" s="254"/>
    </row>
    <row r="85" spans="2:44" s="221" customFormat="1"/>
    <row r="86" spans="2:44" s="221" customFormat="1"/>
  </sheetData>
  <mergeCells count="9">
    <mergeCell ref="AL3:AL4"/>
    <mergeCell ref="AM3:AM4"/>
    <mergeCell ref="B34:Q34"/>
    <mergeCell ref="M3:N3"/>
    <mergeCell ref="O3:O4"/>
    <mergeCell ref="P3:P4"/>
    <mergeCell ref="B32:R32"/>
    <mergeCell ref="B33:R33"/>
    <mergeCell ref="B31:O31"/>
  </mergeCells>
  <pageMargins left="0.7" right="0.7" top="0.75" bottom="0.75" header="0.3" footer="0.3"/>
  <pageSetup paperSize="9" orientation="portrait" r:id="rId1"/>
  <headerFooter>
    <oddFooter>&amp;C&amp;1#&amp;"Calibri"&amp;10&amp;K000000Confidential</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tabColor rgb="FF92D050"/>
    <pageSetUpPr fitToPage="1"/>
  </sheetPr>
  <dimension ref="A1:AW104"/>
  <sheetViews>
    <sheetView zoomScaleNormal="100" workbookViewId="0">
      <selection activeCell="D4" sqref="D4:O24"/>
    </sheetView>
  </sheetViews>
  <sheetFormatPr defaultColWidth="9.33203125" defaultRowHeight="12" outlineLevelRow="1" outlineLevelCol="1"/>
  <cols>
    <col min="1" max="1" width="23.33203125" style="52" customWidth="1"/>
    <col min="2" max="2" width="33.33203125" style="53" customWidth="1"/>
    <col min="3" max="7" width="7.44140625" style="13" customWidth="1"/>
    <col min="8" max="8" width="7.33203125" style="13" customWidth="1" outlineLevel="1"/>
    <col min="9" max="10" width="6.6640625" style="13" customWidth="1" outlineLevel="1"/>
    <col min="11" max="12" width="7.44140625" style="13" customWidth="1"/>
    <col min="13" max="15" width="8.44140625" style="13" customWidth="1" outlineLevel="1"/>
    <col min="16" max="17" width="9.33203125" style="53"/>
    <col min="18" max="20" width="9.6640625" style="53" customWidth="1"/>
    <col min="21" max="22" width="9.33203125" style="53"/>
    <col min="23" max="23" width="13.109375" style="53" customWidth="1"/>
    <col min="24" max="24" width="8.109375" style="53" customWidth="1"/>
    <col min="25" max="16384" width="9.33203125" style="53"/>
  </cols>
  <sheetData>
    <row r="1" spans="1:49" ht="10.5" customHeight="1">
      <c r="A1" s="178" t="s">
        <v>82</v>
      </c>
      <c r="B1" s="52">
        <v>2</v>
      </c>
      <c r="C1" s="52">
        <f t="shared" ref="C1:N1" si="0">+B1+1</f>
        <v>3</v>
      </c>
      <c r="D1" s="52">
        <f t="shared" si="0"/>
        <v>4</v>
      </c>
      <c r="E1" s="52">
        <f t="shared" si="0"/>
        <v>5</v>
      </c>
      <c r="F1" s="52">
        <f t="shared" si="0"/>
        <v>6</v>
      </c>
      <c r="G1" s="52">
        <f t="shared" si="0"/>
        <v>7</v>
      </c>
      <c r="H1" s="52">
        <f t="shared" si="0"/>
        <v>8</v>
      </c>
      <c r="I1" s="52">
        <f t="shared" si="0"/>
        <v>9</v>
      </c>
      <c r="J1" s="52">
        <f t="shared" si="0"/>
        <v>10</v>
      </c>
      <c r="K1" s="52">
        <f t="shared" si="0"/>
        <v>11</v>
      </c>
      <c r="L1" s="52">
        <f t="shared" si="0"/>
        <v>12</v>
      </c>
      <c r="M1" s="52">
        <f t="shared" si="0"/>
        <v>13</v>
      </c>
      <c r="N1" s="52">
        <f t="shared" si="0"/>
        <v>14</v>
      </c>
      <c r="O1" s="11">
        <v>17</v>
      </c>
      <c r="P1" s="52">
        <v>20</v>
      </c>
      <c r="Q1" s="52">
        <v>21</v>
      </c>
      <c r="R1" s="52">
        <v>22</v>
      </c>
      <c r="S1" s="52"/>
      <c r="T1" s="52"/>
      <c r="U1" s="52">
        <v>23</v>
      </c>
      <c r="V1" s="52">
        <v>24</v>
      </c>
      <c r="W1" s="52">
        <v>25</v>
      </c>
      <c r="X1" s="52">
        <v>26</v>
      </c>
      <c r="Y1" s="52">
        <v>27</v>
      </c>
      <c r="Z1" s="52">
        <v>28</v>
      </c>
      <c r="AA1" s="52">
        <v>28</v>
      </c>
      <c r="AB1" s="52">
        <v>29</v>
      </c>
      <c r="AC1" s="52">
        <v>30</v>
      </c>
      <c r="AD1" s="52">
        <v>31</v>
      </c>
      <c r="AE1" s="52">
        <v>32</v>
      </c>
      <c r="AF1" s="52">
        <v>33</v>
      </c>
      <c r="AG1" s="52">
        <v>34</v>
      </c>
      <c r="AH1" s="52">
        <v>35</v>
      </c>
      <c r="AI1" s="52">
        <v>36</v>
      </c>
      <c r="AJ1" s="52">
        <v>37</v>
      </c>
      <c r="AK1" s="52">
        <v>38</v>
      </c>
    </row>
    <row r="2" spans="1:49" ht="10.5" customHeight="1">
      <c r="A2" s="178"/>
      <c r="B2" s="381" t="s">
        <v>87</v>
      </c>
      <c r="C2" s="382"/>
      <c r="D2" s="383"/>
      <c r="E2" s="383"/>
      <c r="F2" s="383"/>
      <c r="G2" s="383"/>
      <c r="H2" s="383"/>
      <c r="I2" s="383"/>
      <c r="J2" s="383"/>
      <c r="K2" s="383"/>
      <c r="L2" s="383"/>
      <c r="M2" s="365"/>
      <c r="N2" s="365"/>
      <c r="O2" s="392"/>
      <c r="V2" s="100" t="s">
        <v>95</v>
      </c>
    </row>
    <row r="3" spans="1:49" ht="24" customHeight="1">
      <c r="A3" s="179" t="str">
        <f>+"headingqy"&amp;$A$1</f>
        <v>headingqyGroup</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6" t="e">
        <f>+VLOOKUP($A3,#REF!,M$1+1,FALSE)</f>
        <v>#REF!</v>
      </c>
      <c r="N3" s="457" t="e">
        <f>+VLOOKUP($A3,#REF!,N$1+1,FALSE)</f>
        <v>#REF!</v>
      </c>
      <c r="O3" s="783" t="str">
        <f>'Corporate Institutional Banking'!O3</f>
        <v>Jan/Dec 19/18</v>
      </c>
      <c r="V3" s="454" t="e">
        <f>C3</f>
        <v>#REF!</v>
      </c>
      <c r="W3" s="455" t="e">
        <f t="shared" ref="W3:AH3" si="1">D3</f>
        <v>#REF!</v>
      </c>
      <c r="X3" s="455" t="e">
        <f t="shared" si="1"/>
        <v>#REF!</v>
      </c>
      <c r="Y3" s="455" t="e">
        <f t="shared" si="1"/>
        <v>#REF!</v>
      </c>
      <c r="Z3" s="455" t="e">
        <f t="shared" si="1"/>
        <v>#REF!</v>
      </c>
      <c r="AA3" s="455" t="e">
        <f t="shared" si="1"/>
        <v>#REF!</v>
      </c>
      <c r="AB3" s="455" t="e">
        <f t="shared" si="1"/>
        <v>#REF!</v>
      </c>
      <c r="AC3" s="455" t="e">
        <f t="shared" si="1"/>
        <v>#REF!</v>
      </c>
      <c r="AD3" s="456" t="e">
        <f t="shared" si="1"/>
        <v>#REF!</v>
      </c>
      <c r="AE3" s="457" t="e">
        <f t="shared" si="1"/>
        <v>#REF!</v>
      </c>
      <c r="AF3" s="456" t="e">
        <f t="shared" si="1"/>
        <v>#REF!</v>
      </c>
      <c r="AG3" s="457" t="e">
        <f t="shared" si="1"/>
        <v>#REF!</v>
      </c>
      <c r="AH3" s="450" t="str">
        <f t="shared" si="1"/>
        <v>Jan/Dec 19/18</v>
      </c>
    </row>
    <row r="4" spans="1:49" ht="10.5" customHeight="1">
      <c r="A4" s="56" t="s">
        <v>7</v>
      </c>
      <c r="B4" s="481" t="s">
        <v>7</v>
      </c>
      <c r="C4" s="530"/>
      <c r="D4" s="564"/>
      <c r="E4" s="484"/>
      <c r="F4" s="484"/>
      <c r="G4" s="484"/>
      <c r="H4" s="484"/>
      <c r="I4" s="484"/>
      <c r="J4" s="484"/>
      <c r="K4" s="711"/>
      <c r="L4" s="727"/>
      <c r="M4" s="530"/>
      <c r="N4" s="564"/>
      <c r="O4" s="767"/>
      <c r="P4" s="3"/>
      <c r="Q4" s="822" t="e">
        <f>((C4-D4)/D4)-K4</f>
        <v>#DIV/0!</v>
      </c>
      <c r="R4" s="822" t="e">
        <f>((C4-G4)/G4)-L4</f>
        <v>#DIV/0!</v>
      </c>
      <c r="S4" s="822" t="e">
        <f t="shared" ref="S4:S24" si="2">((M4-N4)/N4)-O4</f>
        <v>#DIV/0!</v>
      </c>
      <c r="T4" s="822">
        <f>C4+D4+E4+F4-M4</f>
        <v>0</v>
      </c>
      <c r="U4" s="822">
        <f>G4+H4+I4+J4-N4</f>
        <v>0</v>
      </c>
      <c r="V4" s="368"/>
      <c r="W4" s="709"/>
      <c r="X4" s="710"/>
      <c r="Y4" s="710"/>
      <c r="Z4" s="710"/>
      <c r="AA4" s="710"/>
      <c r="AB4" s="710"/>
      <c r="AC4" s="710"/>
      <c r="AD4" s="321"/>
      <c r="AE4" s="322"/>
      <c r="AF4" s="368"/>
      <c r="AG4" s="709"/>
      <c r="AH4" s="728"/>
      <c r="AK4" s="67">
        <f>C4-V4</f>
        <v>0</v>
      </c>
      <c r="AL4" s="67">
        <f t="shared" ref="AL4:AL24" si="3">D4-W4</f>
        <v>0</v>
      </c>
      <c r="AM4" s="67">
        <f t="shared" ref="AM4:AM24" si="4">E4-X4</f>
        <v>0</v>
      </c>
      <c r="AN4" s="67">
        <f t="shared" ref="AN4:AN24" si="5">F4-Y4</f>
        <v>0</v>
      </c>
      <c r="AO4" s="67">
        <f t="shared" ref="AO4:AO24" si="6">G4-Z4</f>
        <v>0</v>
      </c>
      <c r="AP4" s="67">
        <f t="shared" ref="AP4:AW4" si="7">H4-AA4</f>
        <v>0</v>
      </c>
      <c r="AQ4" s="67">
        <f t="shared" si="7"/>
        <v>0</v>
      </c>
      <c r="AR4" s="67">
        <f t="shared" si="7"/>
        <v>0</v>
      </c>
      <c r="AS4" s="67">
        <f t="shared" si="7"/>
        <v>0</v>
      </c>
      <c r="AT4" s="67">
        <f t="shared" si="7"/>
        <v>0</v>
      </c>
      <c r="AU4" s="67">
        <f t="shared" si="7"/>
        <v>0</v>
      </c>
      <c r="AV4" s="67">
        <f t="shared" si="7"/>
        <v>0</v>
      </c>
      <c r="AW4" s="67">
        <f t="shared" si="7"/>
        <v>0</v>
      </c>
    </row>
    <row r="5" spans="1:49" ht="10.5" customHeight="1">
      <c r="A5" s="56" t="s">
        <v>2</v>
      </c>
      <c r="B5" s="481" t="s">
        <v>2</v>
      </c>
      <c r="C5" s="530"/>
      <c r="D5" s="564"/>
      <c r="E5" s="484"/>
      <c r="F5" s="484"/>
      <c r="G5" s="484"/>
      <c r="H5" s="484"/>
      <c r="I5" s="484"/>
      <c r="J5" s="484"/>
      <c r="K5" s="321"/>
      <c r="L5" s="322"/>
      <c r="M5" s="530"/>
      <c r="N5" s="564"/>
      <c r="O5" s="316"/>
      <c r="P5" s="3"/>
      <c r="Q5" s="822" t="e">
        <f t="shared" ref="Q5:Q23" si="8">((C5-D5)/D5)-K5</f>
        <v>#DIV/0!</v>
      </c>
      <c r="R5" s="822" t="e">
        <f t="shared" ref="R5:R23" si="9">((C5-G5)/G5)-L5</f>
        <v>#DIV/0!</v>
      </c>
      <c r="S5" s="822" t="e">
        <f t="shared" si="2"/>
        <v>#DIV/0!</v>
      </c>
      <c r="T5" s="822">
        <f t="shared" ref="T5:T15" si="10">C5+D5+E5+F5-M5</f>
        <v>0</v>
      </c>
      <c r="U5" s="822">
        <f t="shared" ref="U5:U15" si="11">G5+H5+I5+J5-N5</f>
        <v>0</v>
      </c>
      <c r="V5" s="368"/>
      <c r="W5" s="709"/>
      <c r="X5" s="710"/>
      <c r="Y5" s="710"/>
      <c r="Z5" s="710"/>
      <c r="AA5" s="710"/>
      <c r="AB5" s="710"/>
      <c r="AC5" s="710"/>
      <c r="AD5" s="321"/>
      <c r="AE5" s="322"/>
      <c r="AF5" s="368"/>
      <c r="AG5" s="709"/>
      <c r="AH5" s="729"/>
      <c r="AK5" s="67">
        <f t="shared" ref="AK5:AK24" si="12">C5-V5</f>
        <v>0</v>
      </c>
      <c r="AL5" s="67">
        <f t="shared" si="3"/>
        <v>0</v>
      </c>
      <c r="AM5" s="67">
        <f t="shared" si="4"/>
        <v>0</v>
      </c>
      <c r="AN5" s="67">
        <f t="shared" si="5"/>
        <v>0</v>
      </c>
      <c r="AO5" s="67">
        <f t="shared" si="6"/>
        <v>0</v>
      </c>
      <c r="AP5" s="67">
        <f t="shared" ref="AP5:AP24" si="13">H5-AA5</f>
        <v>0</v>
      </c>
      <c r="AQ5" s="67">
        <f t="shared" ref="AQ5:AW24" si="14">I5-AB5</f>
        <v>0</v>
      </c>
      <c r="AR5" s="67">
        <f t="shared" si="14"/>
        <v>0</v>
      </c>
      <c r="AS5" s="67">
        <f t="shared" si="14"/>
        <v>0</v>
      </c>
      <c r="AT5" s="67">
        <f t="shared" si="14"/>
        <v>0</v>
      </c>
      <c r="AU5" s="67">
        <f t="shared" si="14"/>
        <v>0</v>
      </c>
      <c r="AV5" s="67">
        <f t="shared" si="14"/>
        <v>0</v>
      </c>
      <c r="AW5" s="67">
        <f t="shared" si="14"/>
        <v>0</v>
      </c>
    </row>
    <row r="6" spans="1:49" ht="10.5" customHeight="1">
      <c r="A6" s="56" t="s">
        <v>0</v>
      </c>
      <c r="B6" s="481" t="s">
        <v>0</v>
      </c>
      <c r="C6" s="530"/>
      <c r="D6" s="564"/>
      <c r="E6" s="484"/>
      <c r="F6" s="484"/>
      <c r="G6" s="484"/>
      <c r="H6" s="484"/>
      <c r="I6" s="484"/>
      <c r="J6" s="484"/>
      <c r="K6" s="321"/>
      <c r="L6" s="322"/>
      <c r="M6" s="530"/>
      <c r="N6" s="564"/>
      <c r="O6" s="316"/>
      <c r="P6" s="60"/>
      <c r="Q6" s="822" t="e">
        <f>((C6-D6)/D6)-K6</f>
        <v>#DIV/0!</v>
      </c>
      <c r="R6" s="822" t="e">
        <f t="shared" si="9"/>
        <v>#DIV/0!</v>
      </c>
      <c r="S6" s="822" t="e">
        <f t="shared" si="2"/>
        <v>#DIV/0!</v>
      </c>
      <c r="T6" s="822">
        <f t="shared" si="10"/>
        <v>0</v>
      </c>
      <c r="U6" s="822">
        <f t="shared" si="11"/>
        <v>0</v>
      </c>
      <c r="V6" s="368"/>
      <c r="W6" s="709"/>
      <c r="X6" s="314"/>
      <c r="Y6" s="314"/>
      <c r="Z6" s="314"/>
      <c r="AA6" s="314"/>
      <c r="AB6" s="314"/>
      <c r="AC6" s="314"/>
      <c r="AD6" s="321"/>
      <c r="AE6" s="322"/>
      <c r="AF6" s="368"/>
      <c r="AG6" s="709"/>
      <c r="AH6" s="729"/>
      <c r="AK6" s="67">
        <f t="shared" si="12"/>
        <v>0</v>
      </c>
      <c r="AL6" s="67">
        <f t="shared" si="3"/>
        <v>0</v>
      </c>
      <c r="AM6" s="67">
        <f t="shared" si="4"/>
        <v>0</v>
      </c>
      <c r="AN6" s="67">
        <f t="shared" si="5"/>
        <v>0</v>
      </c>
      <c r="AO6" s="67">
        <f t="shared" si="6"/>
        <v>0</v>
      </c>
      <c r="AP6" s="67">
        <f t="shared" si="13"/>
        <v>0</v>
      </c>
      <c r="AQ6" s="67">
        <f t="shared" si="14"/>
        <v>0</v>
      </c>
      <c r="AR6" s="67">
        <f t="shared" si="14"/>
        <v>0</v>
      </c>
      <c r="AS6" s="67">
        <f t="shared" si="14"/>
        <v>0</v>
      </c>
      <c r="AT6" s="67">
        <f t="shared" si="14"/>
        <v>0</v>
      </c>
      <c r="AU6" s="67">
        <f t="shared" si="14"/>
        <v>0</v>
      </c>
      <c r="AV6" s="67">
        <f t="shared" si="14"/>
        <v>0</v>
      </c>
      <c r="AW6" s="67">
        <f t="shared" si="14"/>
        <v>0</v>
      </c>
    </row>
    <row r="7" spans="1:49" ht="10.5" customHeight="1">
      <c r="A7" s="56" t="s">
        <v>18</v>
      </c>
      <c r="B7" s="481" t="s">
        <v>18</v>
      </c>
      <c r="C7" s="530"/>
      <c r="D7" s="564"/>
      <c r="E7" s="484"/>
      <c r="F7" s="484"/>
      <c r="G7" s="484"/>
      <c r="H7" s="484"/>
      <c r="I7" s="484"/>
      <c r="J7" s="484"/>
      <c r="K7" s="321"/>
      <c r="L7" s="322"/>
      <c r="M7" s="530"/>
      <c r="N7" s="564"/>
      <c r="O7" s="316"/>
      <c r="P7" s="3"/>
      <c r="Q7" s="822"/>
      <c r="R7" s="822"/>
      <c r="S7" s="822"/>
      <c r="T7" s="822">
        <f t="shared" si="10"/>
        <v>0</v>
      </c>
      <c r="U7" s="822">
        <f t="shared" si="11"/>
        <v>0</v>
      </c>
      <c r="V7" s="368"/>
      <c r="W7" s="709"/>
      <c r="X7" s="314"/>
      <c r="Y7" s="314"/>
      <c r="Z7" s="314"/>
      <c r="AA7" s="314"/>
      <c r="AB7" s="314"/>
      <c r="AC7" s="314"/>
      <c r="AD7" s="321"/>
      <c r="AE7" s="322"/>
      <c r="AF7" s="368"/>
      <c r="AG7" s="709"/>
      <c r="AH7" s="729"/>
      <c r="AK7" s="67">
        <f t="shared" si="12"/>
        <v>0</v>
      </c>
      <c r="AL7" s="67">
        <f t="shared" si="3"/>
        <v>0</v>
      </c>
      <c r="AM7" s="67">
        <f t="shared" si="4"/>
        <v>0</v>
      </c>
      <c r="AN7" s="67">
        <f t="shared" si="5"/>
        <v>0</v>
      </c>
      <c r="AO7" s="67">
        <f t="shared" si="6"/>
        <v>0</v>
      </c>
      <c r="AP7" s="67">
        <f t="shared" si="13"/>
        <v>0</v>
      </c>
      <c r="AQ7" s="67">
        <f t="shared" si="14"/>
        <v>0</v>
      </c>
      <c r="AR7" s="67">
        <f t="shared" si="14"/>
        <v>0</v>
      </c>
      <c r="AS7" s="67">
        <f t="shared" si="14"/>
        <v>0</v>
      </c>
      <c r="AT7" s="67">
        <f t="shared" si="14"/>
        <v>0</v>
      </c>
      <c r="AU7" s="67">
        <f t="shared" si="14"/>
        <v>0</v>
      </c>
      <c r="AV7" s="67">
        <f t="shared" si="14"/>
        <v>0</v>
      </c>
      <c r="AW7" s="67">
        <f t="shared" si="14"/>
        <v>0</v>
      </c>
    </row>
    <row r="8" spans="1:49" ht="10.5" customHeight="1">
      <c r="A8" s="62" t="s">
        <v>8</v>
      </c>
      <c r="B8" s="491" t="s">
        <v>8</v>
      </c>
      <c r="C8" s="532"/>
      <c r="D8" s="565"/>
      <c r="E8" s="566"/>
      <c r="F8" s="566"/>
      <c r="G8" s="566"/>
      <c r="H8" s="566"/>
      <c r="I8" s="566"/>
      <c r="J8" s="566"/>
      <c r="K8" s="324"/>
      <c r="L8" s="325"/>
      <c r="M8" s="532"/>
      <c r="N8" s="565"/>
      <c r="O8" s="328"/>
      <c r="P8" s="3"/>
      <c r="Q8" s="822" t="e">
        <f t="shared" si="8"/>
        <v>#DIV/0!</v>
      </c>
      <c r="R8" s="822" t="e">
        <f t="shared" si="9"/>
        <v>#DIV/0!</v>
      </c>
      <c r="S8" s="822" t="e">
        <f t="shared" si="2"/>
        <v>#DIV/0!</v>
      </c>
      <c r="T8" s="822">
        <f t="shared" si="10"/>
        <v>0</v>
      </c>
      <c r="U8" s="822">
        <f t="shared" si="11"/>
        <v>0</v>
      </c>
      <c r="V8" s="714"/>
      <c r="W8" s="715"/>
      <c r="X8" s="716"/>
      <c r="Y8" s="716"/>
      <c r="Z8" s="716"/>
      <c r="AA8" s="716"/>
      <c r="AB8" s="716"/>
      <c r="AC8" s="716"/>
      <c r="AD8" s="324"/>
      <c r="AE8" s="325"/>
      <c r="AF8" s="714"/>
      <c r="AG8" s="715"/>
      <c r="AH8" s="730"/>
      <c r="AK8" s="67">
        <f t="shared" si="12"/>
        <v>0</v>
      </c>
      <c r="AL8" s="67">
        <f t="shared" si="3"/>
        <v>0</v>
      </c>
      <c r="AM8" s="67">
        <f t="shared" si="4"/>
        <v>0</v>
      </c>
      <c r="AN8" s="67">
        <f t="shared" si="5"/>
        <v>0</v>
      </c>
      <c r="AO8" s="67">
        <f t="shared" si="6"/>
        <v>0</v>
      </c>
      <c r="AP8" s="67">
        <f t="shared" si="13"/>
        <v>0</v>
      </c>
      <c r="AQ8" s="67">
        <f t="shared" si="14"/>
        <v>0</v>
      </c>
      <c r="AR8" s="67">
        <f t="shared" si="14"/>
        <v>0</v>
      </c>
      <c r="AS8" s="67">
        <f t="shared" si="14"/>
        <v>0</v>
      </c>
      <c r="AT8" s="67">
        <f t="shared" si="14"/>
        <v>0</v>
      </c>
      <c r="AU8" s="67">
        <f t="shared" si="14"/>
        <v>0</v>
      </c>
      <c r="AV8" s="67">
        <f t="shared" si="14"/>
        <v>0</v>
      </c>
      <c r="AW8" s="67">
        <f t="shared" si="14"/>
        <v>0</v>
      </c>
    </row>
    <row r="9" spans="1:49" ht="10.5" customHeight="1">
      <c r="A9" s="56" t="s">
        <v>3</v>
      </c>
      <c r="B9" s="481" t="s">
        <v>3</v>
      </c>
      <c r="C9" s="530"/>
      <c r="D9" s="564"/>
      <c r="E9" s="484"/>
      <c r="F9" s="484"/>
      <c r="G9" s="484"/>
      <c r="H9" s="484"/>
      <c r="I9" s="484"/>
      <c r="J9" s="484"/>
      <c r="K9" s="321"/>
      <c r="L9" s="322"/>
      <c r="M9" s="530"/>
      <c r="N9" s="564"/>
      <c r="O9" s="316"/>
      <c r="P9" s="3"/>
      <c r="Q9" s="822" t="e">
        <f t="shared" si="8"/>
        <v>#DIV/0!</v>
      </c>
      <c r="R9" s="822" t="e">
        <f t="shared" si="9"/>
        <v>#DIV/0!</v>
      </c>
      <c r="S9" s="822" t="e">
        <f t="shared" si="2"/>
        <v>#DIV/0!</v>
      </c>
      <c r="T9" s="822">
        <f t="shared" si="10"/>
        <v>0</v>
      </c>
      <c r="U9" s="822">
        <f t="shared" si="11"/>
        <v>0</v>
      </c>
      <c r="V9" s="368"/>
      <c r="W9" s="709"/>
      <c r="X9" s="314"/>
      <c r="Y9" s="314"/>
      <c r="Z9" s="314"/>
      <c r="AA9" s="314"/>
      <c r="AB9" s="314"/>
      <c r="AC9" s="314"/>
      <c r="AD9" s="321"/>
      <c r="AE9" s="322"/>
      <c r="AF9" s="368"/>
      <c r="AG9" s="709"/>
      <c r="AH9" s="729"/>
      <c r="AK9" s="67">
        <f t="shared" si="12"/>
        <v>0</v>
      </c>
      <c r="AL9" s="67">
        <f t="shared" si="3"/>
        <v>0</v>
      </c>
      <c r="AM9" s="67">
        <f t="shared" si="4"/>
        <v>0</v>
      </c>
      <c r="AN9" s="67">
        <f t="shared" si="5"/>
        <v>0</v>
      </c>
      <c r="AO9" s="67">
        <f t="shared" si="6"/>
        <v>0</v>
      </c>
      <c r="AP9" s="67">
        <f t="shared" si="13"/>
        <v>0</v>
      </c>
      <c r="AQ9" s="67">
        <f t="shared" si="14"/>
        <v>0</v>
      </c>
      <c r="AR9" s="67">
        <f t="shared" si="14"/>
        <v>0</v>
      </c>
      <c r="AS9" s="67">
        <f t="shared" si="14"/>
        <v>0</v>
      </c>
      <c r="AT9" s="67">
        <f t="shared" si="14"/>
        <v>0</v>
      </c>
      <c r="AU9" s="67">
        <f t="shared" si="14"/>
        <v>0</v>
      </c>
      <c r="AV9" s="67">
        <f t="shared" si="14"/>
        <v>0</v>
      </c>
      <c r="AW9" s="67">
        <f t="shared" si="14"/>
        <v>0</v>
      </c>
    </row>
    <row r="10" spans="1:49" ht="10.5" customHeight="1">
      <c r="A10" s="56" t="s">
        <v>84</v>
      </c>
      <c r="B10" s="481" t="s">
        <v>88</v>
      </c>
      <c r="C10" s="530"/>
      <c r="D10" s="564"/>
      <c r="E10" s="484"/>
      <c r="F10" s="484"/>
      <c r="G10" s="484"/>
      <c r="H10" s="484"/>
      <c r="I10" s="484"/>
      <c r="J10" s="484"/>
      <c r="K10" s="321"/>
      <c r="L10" s="322"/>
      <c r="M10" s="530"/>
      <c r="N10" s="564"/>
      <c r="O10" s="316"/>
      <c r="P10" s="3"/>
      <c r="Q10" s="822" t="e">
        <f t="shared" si="8"/>
        <v>#DIV/0!</v>
      </c>
      <c r="R10" s="822" t="e">
        <f t="shared" si="9"/>
        <v>#DIV/0!</v>
      </c>
      <c r="S10" s="822" t="e">
        <f t="shared" si="2"/>
        <v>#DIV/0!</v>
      </c>
      <c r="T10" s="822">
        <f t="shared" si="10"/>
        <v>0</v>
      </c>
      <c r="U10" s="822">
        <f t="shared" si="11"/>
        <v>0</v>
      </c>
      <c r="V10" s="368"/>
      <c r="W10" s="709"/>
      <c r="X10" s="314"/>
      <c r="Y10" s="314"/>
      <c r="Z10" s="314"/>
      <c r="AA10" s="314"/>
      <c r="AB10" s="314"/>
      <c r="AC10" s="314"/>
      <c r="AD10" s="321"/>
      <c r="AE10" s="322"/>
      <c r="AF10" s="368"/>
      <c r="AG10" s="709"/>
      <c r="AH10" s="729"/>
      <c r="AK10" s="67">
        <f t="shared" si="12"/>
        <v>0</v>
      </c>
      <c r="AL10" s="67">
        <f t="shared" si="3"/>
        <v>0</v>
      </c>
      <c r="AM10" s="67">
        <f t="shared" si="4"/>
        <v>0</v>
      </c>
      <c r="AN10" s="67">
        <f t="shared" si="5"/>
        <v>0</v>
      </c>
      <c r="AO10" s="67">
        <f t="shared" si="6"/>
        <v>0</v>
      </c>
      <c r="AP10" s="67">
        <f t="shared" si="13"/>
        <v>0</v>
      </c>
      <c r="AQ10" s="67">
        <f t="shared" si="14"/>
        <v>0</v>
      </c>
      <c r="AR10" s="67">
        <f t="shared" si="14"/>
        <v>0</v>
      </c>
      <c r="AS10" s="67">
        <f t="shared" si="14"/>
        <v>0</v>
      </c>
      <c r="AT10" s="67">
        <f t="shared" si="14"/>
        <v>0</v>
      </c>
      <c r="AU10" s="67">
        <f t="shared" si="14"/>
        <v>0</v>
      </c>
      <c r="AV10" s="67">
        <f t="shared" si="14"/>
        <v>0</v>
      </c>
      <c r="AW10" s="67">
        <f t="shared" si="14"/>
        <v>0</v>
      </c>
    </row>
    <row r="11" spans="1:49" ht="10.5" customHeight="1">
      <c r="A11" s="62" t="s">
        <v>24</v>
      </c>
      <c r="B11" s="491" t="s">
        <v>24</v>
      </c>
      <c r="C11" s="532"/>
      <c r="D11" s="565"/>
      <c r="E11" s="566"/>
      <c r="F11" s="566"/>
      <c r="G11" s="566"/>
      <c r="H11" s="566"/>
      <c r="I11" s="566"/>
      <c r="J11" s="566"/>
      <c r="K11" s="324"/>
      <c r="L11" s="325"/>
      <c r="M11" s="532"/>
      <c r="N11" s="565"/>
      <c r="O11" s="328"/>
      <c r="P11" s="3"/>
      <c r="Q11" s="822" t="e">
        <f t="shared" si="8"/>
        <v>#DIV/0!</v>
      </c>
      <c r="R11" s="822" t="e">
        <f t="shared" si="9"/>
        <v>#DIV/0!</v>
      </c>
      <c r="S11" s="822" t="e">
        <f t="shared" si="2"/>
        <v>#DIV/0!</v>
      </c>
      <c r="T11" s="822">
        <f t="shared" si="10"/>
        <v>0</v>
      </c>
      <c r="U11" s="822">
        <f t="shared" si="11"/>
        <v>0</v>
      </c>
      <c r="V11" s="714"/>
      <c r="W11" s="715"/>
      <c r="X11" s="716"/>
      <c r="Y11" s="716"/>
      <c r="Z11" s="716"/>
      <c r="AA11" s="716"/>
      <c r="AB11" s="716"/>
      <c r="AC11" s="716"/>
      <c r="AD11" s="324"/>
      <c r="AE11" s="325"/>
      <c r="AF11" s="714"/>
      <c r="AG11" s="715"/>
      <c r="AH11" s="730"/>
      <c r="AK11" s="67">
        <f t="shared" si="12"/>
        <v>0</v>
      </c>
      <c r="AL11" s="67">
        <f t="shared" si="3"/>
        <v>0</v>
      </c>
      <c r="AM11" s="67">
        <f t="shared" si="4"/>
        <v>0</v>
      </c>
      <c r="AN11" s="67">
        <f t="shared" si="5"/>
        <v>0</v>
      </c>
      <c r="AO11" s="67">
        <f t="shared" si="6"/>
        <v>0</v>
      </c>
      <c r="AP11" s="67">
        <f t="shared" si="13"/>
        <v>0</v>
      </c>
      <c r="AQ11" s="67">
        <f t="shared" si="14"/>
        <v>0</v>
      </c>
      <c r="AR11" s="67">
        <f t="shared" si="14"/>
        <v>0</v>
      </c>
      <c r="AS11" s="67">
        <f t="shared" si="14"/>
        <v>0</v>
      </c>
      <c r="AT11" s="67">
        <f t="shared" si="14"/>
        <v>0</v>
      </c>
      <c r="AU11" s="67">
        <f t="shared" si="14"/>
        <v>0</v>
      </c>
      <c r="AV11" s="67">
        <f t="shared" si="14"/>
        <v>0</v>
      </c>
      <c r="AW11" s="67">
        <f t="shared" si="14"/>
        <v>0</v>
      </c>
    </row>
    <row r="12" spans="1:49" ht="10.5" customHeight="1">
      <c r="A12" s="62" t="s">
        <v>13</v>
      </c>
      <c r="B12" s="491" t="s">
        <v>13</v>
      </c>
      <c r="C12" s="532"/>
      <c r="D12" s="533"/>
      <c r="E12" s="567"/>
      <c r="F12" s="567"/>
      <c r="G12" s="567"/>
      <c r="H12" s="567"/>
      <c r="I12" s="567"/>
      <c r="J12" s="566"/>
      <c r="K12" s="324"/>
      <c r="L12" s="325"/>
      <c r="M12" s="532"/>
      <c r="N12" s="533"/>
      <c r="O12" s="328"/>
      <c r="P12" s="3"/>
      <c r="Q12" s="822" t="e">
        <f t="shared" si="8"/>
        <v>#DIV/0!</v>
      </c>
      <c r="R12" s="822" t="e">
        <f t="shared" si="9"/>
        <v>#DIV/0!</v>
      </c>
      <c r="S12" s="822" t="e">
        <f t="shared" si="2"/>
        <v>#DIV/0!</v>
      </c>
      <c r="T12" s="822">
        <f t="shared" si="10"/>
        <v>0</v>
      </c>
      <c r="U12" s="822">
        <f t="shared" si="11"/>
        <v>0</v>
      </c>
      <c r="V12" s="714"/>
      <c r="W12" s="718"/>
      <c r="X12" s="719"/>
      <c r="Y12" s="719"/>
      <c r="Z12" s="719"/>
      <c r="AA12" s="719"/>
      <c r="AB12" s="719"/>
      <c r="AC12" s="719"/>
      <c r="AD12" s="324"/>
      <c r="AE12" s="325"/>
      <c r="AF12" s="714"/>
      <c r="AG12" s="718"/>
      <c r="AH12" s="730"/>
      <c r="AK12" s="67">
        <f t="shared" si="12"/>
        <v>0</v>
      </c>
      <c r="AL12" s="67">
        <f t="shared" si="3"/>
        <v>0</v>
      </c>
      <c r="AM12" s="67">
        <f t="shared" si="4"/>
        <v>0</v>
      </c>
      <c r="AN12" s="67">
        <f t="shared" si="5"/>
        <v>0</v>
      </c>
      <c r="AO12" s="67">
        <f t="shared" si="6"/>
        <v>0</v>
      </c>
      <c r="AP12" s="67">
        <f t="shared" si="13"/>
        <v>0</v>
      </c>
      <c r="AQ12" s="67">
        <f t="shared" si="14"/>
        <v>0</v>
      </c>
      <c r="AR12" s="67">
        <f t="shared" si="14"/>
        <v>0</v>
      </c>
      <c r="AS12" s="67">
        <f t="shared" si="14"/>
        <v>0</v>
      </c>
      <c r="AT12" s="67">
        <f t="shared" si="14"/>
        <v>0</v>
      </c>
      <c r="AU12" s="67">
        <f t="shared" si="14"/>
        <v>0</v>
      </c>
      <c r="AV12" s="67">
        <f t="shared" si="14"/>
        <v>0</v>
      </c>
      <c r="AW12" s="67">
        <f t="shared" si="14"/>
        <v>0</v>
      </c>
    </row>
    <row r="13" spans="1:49" ht="10.5" customHeight="1">
      <c r="A13" s="56" t="s">
        <v>23</v>
      </c>
      <c r="B13" s="481" t="s">
        <v>23</v>
      </c>
      <c r="C13" s="530"/>
      <c r="D13" s="529"/>
      <c r="E13" s="536"/>
      <c r="F13" s="536"/>
      <c r="G13" s="536"/>
      <c r="H13" s="536"/>
      <c r="I13" s="536"/>
      <c r="J13" s="484"/>
      <c r="K13" s="321"/>
      <c r="L13" s="322"/>
      <c r="M13" s="530"/>
      <c r="N13" s="529"/>
      <c r="O13" s="316"/>
      <c r="P13" s="3"/>
      <c r="Q13" s="822" t="e">
        <f t="shared" si="8"/>
        <v>#DIV/0!</v>
      </c>
      <c r="R13" s="822" t="e">
        <f t="shared" si="9"/>
        <v>#DIV/0!</v>
      </c>
      <c r="S13" s="822" t="e">
        <f t="shared" si="2"/>
        <v>#DIV/0!</v>
      </c>
      <c r="T13" s="822">
        <f t="shared" si="10"/>
        <v>0</v>
      </c>
      <c r="U13" s="822">
        <f t="shared" si="11"/>
        <v>0</v>
      </c>
      <c r="V13" s="368"/>
      <c r="W13" s="367"/>
      <c r="X13" s="720"/>
      <c r="Y13" s="720"/>
      <c r="Z13" s="720"/>
      <c r="AA13" s="720"/>
      <c r="AB13" s="720"/>
      <c r="AC13" s="720"/>
      <c r="AD13" s="321"/>
      <c r="AE13" s="322"/>
      <c r="AF13" s="368"/>
      <c r="AG13" s="367"/>
      <c r="AH13" s="729"/>
      <c r="AK13" s="67">
        <f t="shared" si="12"/>
        <v>0</v>
      </c>
      <c r="AL13" s="67">
        <f t="shared" si="3"/>
        <v>0</v>
      </c>
      <c r="AM13" s="67">
        <f t="shared" si="4"/>
        <v>0</v>
      </c>
      <c r="AN13" s="67">
        <f t="shared" si="5"/>
        <v>0</v>
      </c>
      <c r="AO13" s="67">
        <f t="shared" si="6"/>
        <v>0</v>
      </c>
      <c r="AP13" s="67">
        <f t="shared" si="13"/>
        <v>0</v>
      </c>
      <c r="AQ13" s="67">
        <f t="shared" si="14"/>
        <v>0</v>
      </c>
      <c r="AR13" s="67">
        <f t="shared" si="14"/>
        <v>0</v>
      </c>
      <c r="AS13" s="67">
        <f t="shared" si="14"/>
        <v>0</v>
      </c>
      <c r="AT13" s="67">
        <f t="shared" si="14"/>
        <v>0</v>
      </c>
      <c r="AU13" s="67">
        <f t="shared" si="14"/>
        <v>0</v>
      </c>
      <c r="AV13" s="67">
        <f t="shared" si="14"/>
        <v>0</v>
      </c>
      <c r="AW13" s="67">
        <f t="shared" si="14"/>
        <v>0</v>
      </c>
    </row>
    <row r="14" spans="1:49" ht="10.5" hidden="1" customHeight="1" outlineLevel="1">
      <c r="A14" s="210" t="s">
        <v>126</v>
      </c>
      <c r="B14" s="481" t="s">
        <v>126</v>
      </c>
      <c r="C14" s="530"/>
      <c r="D14" s="529"/>
      <c r="E14" s="536"/>
      <c r="F14" s="536"/>
      <c r="G14" s="536"/>
      <c r="H14" s="536"/>
      <c r="I14" s="536"/>
      <c r="J14" s="484"/>
      <c r="K14" s="321"/>
      <c r="L14" s="322"/>
      <c r="M14" s="530"/>
      <c r="N14" s="529"/>
      <c r="O14" s="316"/>
      <c r="P14" s="3"/>
      <c r="Q14" s="822" t="e">
        <f>((C14-D14)/D14)-K14</f>
        <v>#DIV/0!</v>
      </c>
      <c r="R14" s="823" t="e">
        <f>((C14-G14)/G14)-L14</f>
        <v>#DIV/0!</v>
      </c>
      <c r="S14" s="822" t="e">
        <f>((M14-N14)/N14)-O14</f>
        <v>#DIV/0!</v>
      </c>
      <c r="T14" s="822">
        <f t="shared" si="10"/>
        <v>0</v>
      </c>
      <c r="U14" s="822">
        <f t="shared" si="11"/>
        <v>0</v>
      </c>
      <c r="V14" s="368"/>
      <c r="W14" s="367"/>
      <c r="X14" s="720"/>
      <c r="Y14" s="720"/>
      <c r="Z14" s="720"/>
      <c r="AA14" s="720"/>
      <c r="AB14" s="720"/>
      <c r="AC14" s="720"/>
      <c r="AD14" s="321"/>
      <c r="AE14" s="322"/>
      <c r="AF14" s="368"/>
      <c r="AG14" s="367"/>
      <c r="AH14" s="798"/>
      <c r="AK14" s="67">
        <f>C14-V14</f>
        <v>0</v>
      </c>
      <c r="AL14" s="67">
        <f>D14-W14</f>
        <v>0</v>
      </c>
      <c r="AM14" s="67">
        <f>E14-X14</f>
        <v>0</v>
      </c>
      <c r="AN14" s="67">
        <f>F14-Y14</f>
        <v>0</v>
      </c>
      <c r="AO14" s="67">
        <f>G14-Z14</f>
        <v>0</v>
      </c>
      <c r="AP14" s="67">
        <f t="shared" si="13"/>
        <v>0</v>
      </c>
      <c r="AQ14" s="67">
        <f t="shared" si="14"/>
        <v>0</v>
      </c>
      <c r="AR14" s="67">
        <f t="shared" si="14"/>
        <v>0</v>
      </c>
      <c r="AS14" s="67">
        <f t="shared" si="14"/>
        <v>0</v>
      </c>
      <c r="AT14" s="67">
        <f t="shared" si="14"/>
        <v>0</v>
      </c>
      <c r="AU14" s="67">
        <f t="shared" si="14"/>
        <v>0</v>
      </c>
      <c r="AV14" s="67">
        <f t="shared" si="14"/>
        <v>0</v>
      </c>
      <c r="AW14" s="67">
        <f t="shared" si="14"/>
        <v>0</v>
      </c>
    </row>
    <row r="15" spans="1:49" ht="10.5" customHeight="1" collapsed="1">
      <c r="A15" s="62" t="s">
        <v>4</v>
      </c>
      <c r="B15" s="498" t="s">
        <v>4</v>
      </c>
      <c r="C15" s="534"/>
      <c r="D15" s="535"/>
      <c r="E15" s="568"/>
      <c r="F15" s="568"/>
      <c r="G15" s="568"/>
      <c r="H15" s="568"/>
      <c r="I15" s="568"/>
      <c r="J15" s="569"/>
      <c r="K15" s="336"/>
      <c r="L15" s="739"/>
      <c r="M15" s="534"/>
      <c r="N15" s="535"/>
      <c r="O15" s="328"/>
      <c r="P15" s="3"/>
      <c r="Q15" s="822" t="e">
        <f t="shared" si="8"/>
        <v>#DIV/0!</v>
      </c>
      <c r="R15" s="822" t="e">
        <f t="shared" si="9"/>
        <v>#DIV/0!</v>
      </c>
      <c r="S15" s="822" t="e">
        <f t="shared" si="2"/>
        <v>#DIV/0!</v>
      </c>
      <c r="T15" s="822">
        <f t="shared" si="10"/>
        <v>0</v>
      </c>
      <c r="U15" s="822">
        <f t="shared" si="11"/>
        <v>0</v>
      </c>
      <c r="V15" s="721"/>
      <c r="W15" s="722"/>
      <c r="X15" s="723"/>
      <c r="Y15" s="723"/>
      <c r="Z15" s="723"/>
      <c r="AA15" s="723"/>
      <c r="AB15" s="723"/>
      <c r="AC15" s="723"/>
      <c r="AD15" s="324"/>
      <c r="AE15" s="325"/>
      <c r="AF15" s="721"/>
      <c r="AG15" s="722"/>
      <c r="AH15" s="730"/>
      <c r="AK15" s="67">
        <f t="shared" si="12"/>
        <v>0</v>
      </c>
      <c r="AL15" s="67">
        <f t="shared" si="3"/>
        <v>0</v>
      </c>
      <c r="AM15" s="67">
        <f t="shared" si="4"/>
        <v>0</v>
      </c>
      <c r="AN15" s="67">
        <f t="shared" si="5"/>
        <v>0</v>
      </c>
      <c r="AO15" s="67">
        <f t="shared" si="6"/>
        <v>0</v>
      </c>
      <c r="AP15" s="67">
        <f t="shared" si="13"/>
        <v>0</v>
      </c>
      <c r="AQ15" s="67">
        <f t="shared" si="14"/>
        <v>0</v>
      </c>
      <c r="AR15" s="67">
        <f t="shared" si="14"/>
        <v>0</v>
      </c>
      <c r="AS15" s="67">
        <f t="shared" si="14"/>
        <v>0</v>
      </c>
      <c r="AT15" s="67">
        <f t="shared" si="14"/>
        <v>0</v>
      </c>
      <c r="AU15" s="67">
        <f t="shared" si="14"/>
        <v>0</v>
      </c>
      <c r="AV15" s="67">
        <f t="shared" si="14"/>
        <v>0</v>
      </c>
      <c r="AW15" s="67">
        <f t="shared" si="14"/>
        <v>0</v>
      </c>
    </row>
    <row r="16" spans="1:49" ht="10.5" customHeight="1">
      <c r="A16" s="56" t="s">
        <v>9</v>
      </c>
      <c r="B16" s="481" t="s">
        <v>9</v>
      </c>
      <c r="C16" s="507"/>
      <c r="D16" s="536"/>
      <c r="E16" s="536"/>
      <c r="F16" s="536"/>
      <c r="G16" s="536"/>
      <c r="H16" s="536"/>
      <c r="I16" s="536"/>
      <c r="J16" s="536"/>
      <c r="K16" s="321"/>
      <c r="L16" s="322"/>
      <c r="M16" s="507"/>
      <c r="N16" s="536"/>
      <c r="O16" s="767"/>
      <c r="Q16" s="822"/>
      <c r="R16" s="822"/>
      <c r="S16" s="822"/>
      <c r="T16" s="822"/>
      <c r="U16" s="801"/>
      <c r="V16" s="725"/>
      <c r="W16" s="726"/>
      <c r="X16" s="726"/>
      <c r="Y16" s="726"/>
      <c r="Z16" s="726"/>
      <c r="AA16" s="726"/>
      <c r="AB16" s="726"/>
      <c r="AC16" s="720"/>
      <c r="AD16" s="711"/>
      <c r="AE16" s="727"/>
      <c r="AF16" s="340"/>
      <c r="AG16" s="720"/>
      <c r="AH16" s="728"/>
      <c r="AK16" s="67">
        <f t="shared" si="12"/>
        <v>0</v>
      </c>
      <c r="AL16" s="67">
        <f t="shared" si="3"/>
        <v>0</v>
      </c>
      <c r="AM16" s="67">
        <f t="shared" si="4"/>
        <v>0</v>
      </c>
      <c r="AN16" s="67">
        <f t="shared" si="5"/>
        <v>0</v>
      </c>
      <c r="AO16" s="67">
        <f t="shared" si="6"/>
        <v>0</v>
      </c>
      <c r="AP16" s="67">
        <f t="shared" si="13"/>
        <v>0</v>
      </c>
      <c r="AQ16" s="67">
        <f t="shared" si="14"/>
        <v>0</v>
      </c>
      <c r="AR16" s="67">
        <f t="shared" si="14"/>
        <v>0</v>
      </c>
      <c r="AS16" s="67">
        <f t="shared" si="14"/>
        <v>0</v>
      </c>
      <c r="AT16" s="67">
        <f t="shared" si="14"/>
        <v>0</v>
      </c>
      <c r="AU16" s="67">
        <f t="shared" si="14"/>
        <v>0</v>
      </c>
      <c r="AV16" s="67">
        <f t="shared" si="14"/>
        <v>0</v>
      </c>
      <c r="AW16" s="67">
        <f t="shared" si="14"/>
        <v>0</v>
      </c>
    </row>
    <row r="17" spans="1:49" ht="10.5" customHeight="1">
      <c r="A17" s="56" t="s">
        <v>5</v>
      </c>
      <c r="B17" s="481" t="s">
        <v>106</v>
      </c>
      <c r="C17" s="507"/>
      <c r="D17" s="536"/>
      <c r="E17" s="536"/>
      <c r="F17" s="536"/>
      <c r="G17" s="536"/>
      <c r="H17" s="536"/>
      <c r="I17" s="536"/>
      <c r="J17" s="536"/>
      <c r="K17" s="321"/>
      <c r="L17" s="322"/>
      <c r="M17" s="507"/>
      <c r="N17" s="536"/>
      <c r="O17" s="316"/>
      <c r="Q17" s="822"/>
      <c r="R17" s="822"/>
      <c r="S17" s="822"/>
      <c r="T17" s="822"/>
      <c r="U17" s="801"/>
      <c r="V17" s="340"/>
      <c r="W17" s="720"/>
      <c r="X17" s="720"/>
      <c r="Y17" s="720"/>
      <c r="Z17" s="720"/>
      <c r="AA17" s="720"/>
      <c r="AB17" s="720"/>
      <c r="AC17" s="720"/>
      <c r="AD17" s="321"/>
      <c r="AE17" s="322"/>
      <c r="AF17" s="340"/>
      <c r="AG17" s="720"/>
      <c r="AH17" s="798"/>
      <c r="AK17" s="67">
        <f>C17-V17</f>
        <v>0</v>
      </c>
      <c r="AL17" s="67">
        <f>D17-W17</f>
        <v>0</v>
      </c>
      <c r="AM17" s="67">
        <f>E17-X17</f>
        <v>0</v>
      </c>
      <c r="AN17" s="67">
        <f>F17-Y17</f>
        <v>0</v>
      </c>
      <c r="AO17" s="67">
        <f>G17-Z17</f>
        <v>0</v>
      </c>
      <c r="AP17" s="67">
        <f t="shared" si="13"/>
        <v>0</v>
      </c>
      <c r="AQ17" s="67">
        <f t="shared" si="14"/>
        <v>0</v>
      </c>
      <c r="AR17" s="67">
        <f t="shared" si="14"/>
        <v>0</v>
      </c>
      <c r="AS17" s="67">
        <f t="shared" si="14"/>
        <v>0</v>
      </c>
      <c r="AT17" s="67">
        <f t="shared" si="14"/>
        <v>0</v>
      </c>
      <c r="AU17" s="67">
        <f t="shared" si="14"/>
        <v>0</v>
      </c>
      <c r="AV17" s="67">
        <f t="shared" si="14"/>
        <v>0</v>
      </c>
      <c r="AW17" s="67">
        <f t="shared" si="14"/>
        <v>0</v>
      </c>
    </row>
    <row r="18" spans="1:49" ht="10.5" hidden="1" customHeight="1" outlineLevel="1">
      <c r="A18" s="56" t="s">
        <v>5</v>
      </c>
      <c r="B18" s="481" t="s">
        <v>5</v>
      </c>
      <c r="C18" s="507"/>
      <c r="D18" s="536"/>
      <c r="E18" s="536"/>
      <c r="F18" s="536"/>
      <c r="G18" s="536"/>
      <c r="H18" s="536"/>
      <c r="I18" s="536"/>
      <c r="J18" s="536"/>
      <c r="K18" s="321"/>
      <c r="L18" s="322"/>
      <c r="M18" s="507"/>
      <c r="N18" s="536"/>
      <c r="O18" s="316"/>
      <c r="Q18" s="822" t="e">
        <f t="shared" si="8"/>
        <v>#DIV/0!</v>
      </c>
      <c r="R18" s="822" t="e">
        <f t="shared" si="9"/>
        <v>#DIV/0!</v>
      </c>
      <c r="S18" s="822" t="e">
        <f t="shared" si="2"/>
        <v>#DIV/0!</v>
      </c>
      <c r="T18" s="822"/>
      <c r="U18" s="801"/>
      <c r="V18" s="340"/>
      <c r="W18" s="720"/>
      <c r="X18" s="720"/>
      <c r="Y18" s="720"/>
      <c r="Z18" s="720"/>
      <c r="AA18" s="720"/>
      <c r="AB18" s="720"/>
      <c r="AC18" s="720"/>
      <c r="AD18" s="321"/>
      <c r="AE18" s="322"/>
      <c r="AF18" s="340"/>
      <c r="AG18" s="720"/>
      <c r="AH18" s="729"/>
      <c r="AK18" s="67">
        <f t="shared" si="12"/>
        <v>0</v>
      </c>
      <c r="AL18" s="67">
        <f t="shared" si="3"/>
        <v>0</v>
      </c>
      <c r="AM18" s="67">
        <f t="shared" si="4"/>
        <v>0</v>
      </c>
      <c r="AN18" s="67">
        <f t="shared" si="5"/>
        <v>0</v>
      </c>
      <c r="AO18" s="67">
        <f t="shared" si="6"/>
        <v>0</v>
      </c>
      <c r="AP18" s="67">
        <f t="shared" si="13"/>
        <v>0</v>
      </c>
      <c r="AQ18" s="67">
        <f t="shared" si="14"/>
        <v>0</v>
      </c>
      <c r="AR18" s="67">
        <f t="shared" si="14"/>
        <v>0</v>
      </c>
      <c r="AS18" s="67">
        <f t="shared" si="14"/>
        <v>0</v>
      </c>
      <c r="AT18" s="67">
        <f t="shared" si="14"/>
        <v>0</v>
      </c>
      <c r="AU18" s="67">
        <f t="shared" si="14"/>
        <v>0</v>
      </c>
      <c r="AV18" s="67">
        <f t="shared" si="14"/>
        <v>0</v>
      </c>
      <c r="AW18" s="67">
        <f t="shared" si="14"/>
        <v>0</v>
      </c>
    </row>
    <row r="19" spans="1:49" ht="10.5" customHeight="1" collapsed="1">
      <c r="A19" s="56" t="s">
        <v>28</v>
      </c>
      <c r="B19" s="481" t="s">
        <v>28</v>
      </c>
      <c r="C19" s="474"/>
      <c r="D19" s="537"/>
      <c r="E19" s="537"/>
      <c r="F19" s="537"/>
      <c r="G19" s="537"/>
      <c r="H19" s="537"/>
      <c r="I19" s="537"/>
      <c r="J19" s="537"/>
      <c r="K19" s="321"/>
      <c r="L19" s="322"/>
      <c r="M19" s="474"/>
      <c r="N19" s="537"/>
      <c r="O19" s="316"/>
      <c r="Q19" s="822" t="e">
        <f t="shared" si="8"/>
        <v>#DIV/0!</v>
      </c>
      <c r="R19" s="822" t="e">
        <f t="shared" si="9"/>
        <v>#DIV/0!</v>
      </c>
      <c r="S19" s="822" t="e">
        <f t="shared" si="2"/>
        <v>#DIV/0!</v>
      </c>
      <c r="T19" s="822">
        <f>C19-M19</f>
        <v>0</v>
      </c>
      <c r="U19" s="822">
        <f>G19-N19</f>
        <v>0</v>
      </c>
      <c r="V19" s="343"/>
      <c r="W19" s="369"/>
      <c r="X19" s="369"/>
      <c r="Y19" s="369"/>
      <c r="Z19" s="369"/>
      <c r="AA19" s="369"/>
      <c r="AB19" s="369"/>
      <c r="AC19" s="369"/>
      <c r="AD19" s="321"/>
      <c r="AE19" s="322"/>
      <c r="AF19" s="343"/>
      <c r="AG19" s="369"/>
      <c r="AH19" s="729"/>
      <c r="AK19" s="67">
        <f t="shared" si="12"/>
        <v>0</v>
      </c>
      <c r="AL19" s="67">
        <f t="shared" si="3"/>
        <v>0</v>
      </c>
      <c r="AM19" s="67">
        <f t="shared" si="4"/>
        <v>0</v>
      </c>
      <c r="AN19" s="67">
        <f t="shared" si="5"/>
        <v>0</v>
      </c>
      <c r="AO19" s="67">
        <f t="shared" si="6"/>
        <v>0</v>
      </c>
      <c r="AP19" s="67">
        <f t="shared" si="13"/>
        <v>0</v>
      </c>
      <c r="AQ19" s="67">
        <f t="shared" si="14"/>
        <v>0</v>
      </c>
      <c r="AR19" s="67">
        <f t="shared" si="14"/>
        <v>0</v>
      </c>
      <c r="AS19" s="67">
        <f t="shared" si="14"/>
        <v>0</v>
      </c>
      <c r="AT19" s="67">
        <f t="shared" si="14"/>
        <v>0</v>
      </c>
      <c r="AU19" s="67">
        <f t="shared" si="14"/>
        <v>0</v>
      </c>
      <c r="AV19" s="67">
        <f t="shared" si="14"/>
        <v>0</v>
      </c>
      <c r="AW19" s="67">
        <f t="shared" si="14"/>
        <v>0</v>
      </c>
    </row>
    <row r="20" spans="1:49" ht="10.5" customHeight="1">
      <c r="A20" s="56" t="s">
        <v>27</v>
      </c>
      <c r="B20" s="479" t="s">
        <v>90</v>
      </c>
      <c r="C20" s="474"/>
      <c r="D20" s="537"/>
      <c r="E20" s="537"/>
      <c r="F20" s="537"/>
      <c r="G20" s="537"/>
      <c r="H20" s="537"/>
      <c r="I20" s="537"/>
      <c r="J20" s="537"/>
      <c r="K20" s="321"/>
      <c r="L20" s="322"/>
      <c r="M20" s="474"/>
      <c r="N20" s="537"/>
      <c r="O20" s="316"/>
      <c r="Q20" s="822" t="e">
        <f t="shared" si="8"/>
        <v>#DIV/0!</v>
      </c>
      <c r="R20" s="822" t="e">
        <f t="shared" si="9"/>
        <v>#DIV/0!</v>
      </c>
      <c r="S20" s="822" t="e">
        <f t="shared" si="2"/>
        <v>#DIV/0!</v>
      </c>
      <c r="T20" s="822">
        <f>C20-M20</f>
        <v>0</v>
      </c>
      <c r="U20" s="822">
        <f>G20-N20</f>
        <v>0</v>
      </c>
      <c r="V20" s="343"/>
      <c r="W20" s="369"/>
      <c r="X20" s="369"/>
      <c r="Y20" s="369"/>
      <c r="Z20" s="369"/>
      <c r="AA20" s="369"/>
      <c r="AB20" s="369"/>
      <c r="AC20" s="369"/>
      <c r="AD20" s="321"/>
      <c r="AE20" s="322"/>
      <c r="AF20" s="343"/>
      <c r="AG20" s="369"/>
      <c r="AH20" s="729"/>
      <c r="AK20" s="67">
        <f t="shared" si="12"/>
        <v>0</v>
      </c>
      <c r="AL20" s="67">
        <f t="shared" si="3"/>
        <v>0</v>
      </c>
      <c r="AM20" s="67">
        <f t="shared" si="4"/>
        <v>0</v>
      </c>
      <c r="AN20" s="67">
        <f t="shared" si="5"/>
        <v>0</v>
      </c>
      <c r="AO20" s="67">
        <f t="shared" si="6"/>
        <v>0</v>
      </c>
      <c r="AP20" s="67">
        <f t="shared" si="13"/>
        <v>0</v>
      </c>
      <c r="AQ20" s="67">
        <f t="shared" si="14"/>
        <v>0</v>
      </c>
      <c r="AR20" s="67">
        <f t="shared" si="14"/>
        <v>0</v>
      </c>
      <c r="AS20" s="67">
        <f t="shared" si="14"/>
        <v>0</v>
      </c>
      <c r="AT20" s="67">
        <f t="shared" si="14"/>
        <v>0</v>
      </c>
      <c r="AU20" s="67">
        <f t="shared" si="14"/>
        <v>0</v>
      </c>
      <c r="AV20" s="67">
        <f t="shared" si="14"/>
        <v>0</v>
      </c>
      <c r="AW20" s="67">
        <f t="shared" si="14"/>
        <v>0</v>
      </c>
    </row>
    <row r="21" spans="1:49" ht="10.5" customHeight="1">
      <c r="A21" s="56" t="s">
        <v>14</v>
      </c>
      <c r="B21" s="511" t="s">
        <v>14</v>
      </c>
      <c r="C21" s="512"/>
      <c r="D21" s="538"/>
      <c r="E21" s="538"/>
      <c r="F21" s="538"/>
      <c r="G21" s="538"/>
      <c r="H21" s="538"/>
      <c r="I21" s="538"/>
      <c r="J21" s="538"/>
      <c r="K21" s="735"/>
      <c r="L21" s="736"/>
      <c r="M21" s="512"/>
      <c r="N21" s="538"/>
      <c r="O21" s="316"/>
      <c r="Q21" s="822" t="e">
        <f t="shared" si="8"/>
        <v>#DIV/0!</v>
      </c>
      <c r="R21" s="822" t="e">
        <f t="shared" si="9"/>
        <v>#DIV/0!</v>
      </c>
      <c r="S21" s="822" t="e">
        <f t="shared" si="2"/>
        <v>#DIV/0!</v>
      </c>
      <c r="T21" s="822">
        <f>C21-M21</f>
        <v>0</v>
      </c>
      <c r="U21" s="822">
        <f>G21-N21</f>
        <v>0</v>
      </c>
      <c r="V21" s="346"/>
      <c r="W21" s="367"/>
      <c r="X21" s="720"/>
      <c r="Y21" s="720"/>
      <c r="Z21" s="720"/>
      <c r="AA21" s="720"/>
      <c r="AB21" s="720"/>
      <c r="AC21" s="370"/>
      <c r="AD21" s="321"/>
      <c r="AE21" s="322"/>
      <c r="AF21" s="346"/>
      <c r="AG21" s="370"/>
      <c r="AH21" s="729"/>
      <c r="AK21" s="67">
        <f t="shared" si="12"/>
        <v>0</v>
      </c>
      <c r="AL21" s="67">
        <f t="shared" si="3"/>
        <v>0</v>
      </c>
      <c r="AM21" s="67">
        <f t="shared" si="4"/>
        <v>0</v>
      </c>
      <c r="AN21" s="67">
        <f t="shared" si="5"/>
        <v>0</v>
      </c>
      <c r="AO21" s="67">
        <f t="shared" si="6"/>
        <v>0</v>
      </c>
      <c r="AP21" s="67">
        <f t="shared" si="13"/>
        <v>0</v>
      </c>
      <c r="AQ21" s="67">
        <f t="shared" si="14"/>
        <v>0</v>
      </c>
      <c r="AR21" s="67">
        <f t="shared" si="14"/>
        <v>0</v>
      </c>
      <c r="AS21" s="67">
        <f t="shared" si="14"/>
        <v>0</v>
      </c>
      <c r="AT21" s="67">
        <f t="shared" si="14"/>
        <v>0</v>
      </c>
      <c r="AU21" s="67">
        <f t="shared" si="14"/>
        <v>0</v>
      </c>
      <c r="AV21" s="67">
        <f t="shared" si="14"/>
        <v>0</v>
      </c>
      <c r="AW21" s="67">
        <f t="shared" si="14"/>
        <v>0</v>
      </c>
    </row>
    <row r="22" spans="1:49" ht="10.5" customHeight="1">
      <c r="A22" s="62" t="s">
        <v>22</v>
      </c>
      <c r="B22" s="491" t="s">
        <v>22</v>
      </c>
      <c r="C22" s="517"/>
      <c r="D22" s="554"/>
      <c r="E22" s="554"/>
      <c r="F22" s="554"/>
      <c r="G22" s="554"/>
      <c r="H22" s="554"/>
      <c r="I22" s="554"/>
      <c r="J22" s="554"/>
      <c r="K22" s="324"/>
      <c r="L22" s="325"/>
      <c r="M22" s="517"/>
      <c r="N22" s="554"/>
      <c r="O22" s="767"/>
      <c r="Q22" s="822"/>
      <c r="R22" s="822"/>
      <c r="S22" s="822"/>
      <c r="T22" s="822"/>
      <c r="U22" s="801"/>
      <c r="V22" s="443"/>
      <c r="W22" s="923"/>
      <c r="X22" s="923"/>
      <c r="Y22" s="923"/>
      <c r="Z22" s="923"/>
      <c r="AA22" s="923"/>
      <c r="AB22" s="923"/>
      <c r="AC22" s="376"/>
      <c r="AD22" s="711"/>
      <c r="AE22" s="727"/>
      <c r="AF22" s="443"/>
      <c r="AG22" s="376"/>
      <c r="AH22" s="728"/>
      <c r="AK22" s="67">
        <f t="shared" si="12"/>
        <v>0</v>
      </c>
      <c r="AL22" s="67">
        <f t="shared" si="3"/>
        <v>0</v>
      </c>
      <c r="AM22" s="67">
        <f t="shared" si="4"/>
        <v>0</v>
      </c>
      <c r="AN22" s="67">
        <f t="shared" si="5"/>
        <v>0</v>
      </c>
      <c r="AO22" s="67">
        <f t="shared" si="6"/>
        <v>0</v>
      </c>
      <c r="AP22" s="67">
        <f t="shared" si="13"/>
        <v>0</v>
      </c>
      <c r="AQ22" s="67">
        <f t="shared" si="14"/>
        <v>0</v>
      </c>
      <c r="AR22" s="67">
        <f t="shared" si="14"/>
        <v>0</v>
      </c>
      <c r="AS22" s="67">
        <f t="shared" si="14"/>
        <v>0</v>
      </c>
      <c r="AT22" s="67">
        <f t="shared" si="14"/>
        <v>0</v>
      </c>
      <c r="AU22" s="67">
        <f t="shared" si="14"/>
        <v>0</v>
      </c>
      <c r="AV22" s="67">
        <f t="shared" si="14"/>
        <v>0</v>
      </c>
      <c r="AW22" s="67">
        <f t="shared" si="14"/>
        <v>0</v>
      </c>
    </row>
    <row r="23" spans="1:49" ht="10.5" customHeight="1">
      <c r="A23" s="62" t="s">
        <v>25</v>
      </c>
      <c r="B23" s="481" t="s">
        <v>25</v>
      </c>
      <c r="C23" s="509"/>
      <c r="D23" s="544"/>
      <c r="E23" s="544"/>
      <c r="F23" s="544"/>
      <c r="G23" s="544"/>
      <c r="H23" s="544"/>
      <c r="I23" s="544"/>
      <c r="J23" s="544"/>
      <c r="K23" s="321"/>
      <c r="L23" s="322"/>
      <c r="M23" s="509"/>
      <c r="N23" s="544"/>
      <c r="O23" s="316"/>
      <c r="Q23" s="822" t="e">
        <f t="shared" si="8"/>
        <v>#DIV/0!</v>
      </c>
      <c r="R23" s="822" t="e">
        <f t="shared" si="9"/>
        <v>#DIV/0!</v>
      </c>
      <c r="S23" s="822" t="e">
        <f t="shared" si="2"/>
        <v>#DIV/0!</v>
      </c>
      <c r="T23" s="822">
        <f>C23-M23</f>
        <v>0</v>
      </c>
      <c r="U23" s="822">
        <f>G23-N23</f>
        <v>0</v>
      </c>
      <c r="V23" s="351"/>
      <c r="W23" s="371"/>
      <c r="X23" s="371"/>
      <c r="Y23" s="371"/>
      <c r="Z23" s="371"/>
      <c r="AA23" s="371"/>
      <c r="AB23" s="371"/>
      <c r="AC23" s="371"/>
      <c r="AD23" s="321"/>
      <c r="AE23" s="322"/>
      <c r="AF23" s="351"/>
      <c r="AG23" s="371"/>
      <c r="AH23" s="729"/>
      <c r="AK23" s="67">
        <f t="shared" si="12"/>
        <v>0</v>
      </c>
      <c r="AL23" s="67">
        <f t="shared" si="3"/>
        <v>0</v>
      </c>
      <c r="AM23" s="67">
        <f t="shared" si="4"/>
        <v>0</v>
      </c>
      <c r="AN23" s="67">
        <f t="shared" si="5"/>
        <v>0</v>
      </c>
      <c r="AO23" s="67">
        <f t="shared" si="6"/>
        <v>0</v>
      </c>
      <c r="AP23" s="67">
        <f t="shared" si="13"/>
        <v>0</v>
      </c>
      <c r="AQ23" s="67">
        <f t="shared" si="14"/>
        <v>0</v>
      </c>
      <c r="AR23" s="67">
        <f t="shared" si="14"/>
        <v>0</v>
      </c>
      <c r="AS23" s="67">
        <f t="shared" si="14"/>
        <v>0</v>
      </c>
      <c r="AT23" s="67">
        <f t="shared" si="14"/>
        <v>0</v>
      </c>
      <c r="AU23" s="67">
        <f t="shared" si="14"/>
        <v>0</v>
      </c>
      <c r="AV23" s="67">
        <f t="shared" si="14"/>
        <v>0</v>
      </c>
      <c r="AW23" s="67">
        <f t="shared" si="14"/>
        <v>0</v>
      </c>
    </row>
    <row r="24" spans="1:49" ht="10.5" customHeight="1">
      <c r="A24" s="62" t="s">
        <v>15</v>
      </c>
      <c r="B24" s="511" t="s">
        <v>15</v>
      </c>
      <c r="C24" s="580"/>
      <c r="D24" s="581"/>
      <c r="E24" s="581"/>
      <c r="F24" s="581"/>
      <c r="G24" s="581"/>
      <c r="H24" s="581"/>
      <c r="I24" s="581"/>
      <c r="J24" s="581"/>
      <c r="K24" s="735"/>
      <c r="L24" s="736"/>
      <c r="M24" s="580"/>
      <c r="N24" s="581"/>
      <c r="O24" s="453"/>
      <c r="Q24" s="822" t="e">
        <f>((C24-D24)/D24)-K24</f>
        <v>#DIV/0!</v>
      </c>
      <c r="R24" s="822" t="e">
        <f>((C24-G24)/G24)-L24</f>
        <v>#DIV/0!</v>
      </c>
      <c r="S24" s="822" t="e">
        <f t="shared" si="2"/>
        <v>#DIV/0!</v>
      </c>
      <c r="T24" s="822">
        <f>C24-M24</f>
        <v>0</v>
      </c>
      <c r="U24" s="822">
        <f>G24-N24</f>
        <v>0</v>
      </c>
      <c r="V24" s="731"/>
      <c r="W24" s="732"/>
      <c r="X24" s="732"/>
      <c r="Y24" s="732"/>
      <c r="Z24" s="732"/>
      <c r="AA24" s="732"/>
      <c r="AB24" s="732"/>
      <c r="AC24" s="732"/>
      <c r="AD24" s="735"/>
      <c r="AE24" s="736"/>
      <c r="AF24" s="731"/>
      <c r="AG24" s="732"/>
      <c r="AH24" s="733"/>
      <c r="AK24" s="67">
        <f t="shared" si="12"/>
        <v>0</v>
      </c>
      <c r="AL24" s="67">
        <f t="shared" si="3"/>
        <v>0</v>
      </c>
      <c r="AM24" s="67">
        <f t="shared" si="4"/>
        <v>0</v>
      </c>
      <c r="AN24" s="67">
        <f t="shared" si="5"/>
        <v>0</v>
      </c>
      <c r="AO24" s="67">
        <f t="shared" si="6"/>
        <v>0</v>
      </c>
      <c r="AP24" s="67">
        <f t="shared" si="13"/>
        <v>0</v>
      </c>
      <c r="AQ24" s="67">
        <f t="shared" si="14"/>
        <v>0</v>
      </c>
      <c r="AR24" s="67">
        <f t="shared" si="14"/>
        <v>0</v>
      </c>
      <c r="AS24" s="67">
        <f t="shared" si="14"/>
        <v>0</v>
      </c>
      <c r="AT24" s="67">
        <f t="shared" si="14"/>
        <v>0</v>
      </c>
      <c r="AU24" s="67">
        <f t="shared" si="14"/>
        <v>0</v>
      </c>
      <c r="AV24" s="67">
        <f t="shared" si="14"/>
        <v>0</v>
      </c>
      <c r="AW24" s="67">
        <f t="shared" si="14"/>
        <v>0</v>
      </c>
    </row>
    <row r="25" spans="1:49" ht="11.25" customHeight="1">
      <c r="A25" s="77"/>
      <c r="B25" s="1297"/>
      <c r="C25" s="1297"/>
      <c r="D25" s="1297"/>
      <c r="E25" s="1297"/>
      <c r="F25" s="1297"/>
      <c r="G25" s="1297"/>
      <c r="H25" s="1297"/>
      <c r="I25" s="1297"/>
      <c r="J25" s="1297"/>
      <c r="K25" s="1297"/>
      <c r="L25" s="1297"/>
      <c r="M25" s="436"/>
      <c r="N25" s="404"/>
      <c r="O25" s="436"/>
    </row>
    <row r="26" spans="1:49">
      <c r="Q26" s="104" t="e">
        <f>((C24-D24)/D24)</f>
        <v>#DIV/0!</v>
      </c>
      <c r="R26" s="53">
        <v>0</v>
      </c>
    </row>
    <row r="28" spans="1:49">
      <c r="B28" s="799" t="s">
        <v>98</v>
      </c>
      <c r="C28" s="800">
        <f>(C4+C5+C6+C7-C8)+(C8+C11-C12)+(C12+C13-C15)</f>
        <v>0</v>
      </c>
      <c r="D28" s="800">
        <f t="shared" ref="D28:J28" si="15">(D4+D5+D6+D7-D8)+(D8+D11-D12)+(D12+D13-D15)</f>
        <v>0</v>
      </c>
      <c r="E28" s="800">
        <f t="shared" si="15"/>
        <v>0</v>
      </c>
      <c r="F28" s="800">
        <f t="shared" si="15"/>
        <v>0</v>
      </c>
      <c r="G28" s="800">
        <f t="shared" si="15"/>
        <v>0</v>
      </c>
      <c r="H28" s="800">
        <f t="shared" si="15"/>
        <v>0</v>
      </c>
      <c r="I28" s="800">
        <f t="shared" si="15"/>
        <v>0</v>
      </c>
      <c r="J28" s="800">
        <f t="shared" si="15"/>
        <v>0</v>
      </c>
      <c r="K28" s="799"/>
      <c r="L28" s="799"/>
      <c r="M28" s="800">
        <f>(M4+M5+M6+M7-M8)+(M8+M11-M12)+(M12+M13-M15)</f>
        <v>0</v>
      </c>
      <c r="N28" s="800">
        <f>(N4+N5+N6+N7-N8)+(N8+N11-N12)+(N12+N13-N15)</f>
        <v>0</v>
      </c>
    </row>
    <row r="36" spans="1:10" hidden="1"/>
    <row r="37" spans="1:10" hidden="1"/>
    <row r="38" spans="1:10" hidden="1"/>
    <row r="39" spans="1:10" hidden="1"/>
    <row r="40" spans="1:10" hidden="1"/>
    <row r="41" spans="1:10" hidden="1"/>
    <row r="42" spans="1:10" hidden="1"/>
    <row r="43" spans="1:10" hidden="1"/>
    <row r="44" spans="1:10" hidden="1"/>
    <row r="45" spans="1:10" hidden="1"/>
    <row r="46" spans="1:10" hidden="1"/>
    <row r="47" spans="1:10" hidden="1"/>
    <row r="48" spans="1:10" hidden="1">
      <c r="A48" s="53"/>
      <c r="C48" s="53"/>
      <c r="D48" s="53"/>
      <c r="E48" s="53"/>
      <c r="F48" s="53"/>
      <c r="G48" s="53"/>
      <c r="H48" s="153"/>
      <c r="I48" s="153"/>
      <c r="J48" s="154"/>
    </row>
    <row r="49" spans="1:30" hidden="1">
      <c r="A49" s="53"/>
      <c r="C49" s="53"/>
      <c r="D49" s="53"/>
      <c r="E49" s="53"/>
      <c r="F49" s="53"/>
      <c r="G49" s="53"/>
      <c r="H49" s="164"/>
      <c r="I49" s="164"/>
      <c r="J49" s="165"/>
    </row>
    <row r="50" spans="1:30" hidden="1">
      <c r="A50" s="53"/>
      <c r="C50" s="53"/>
      <c r="D50" s="53"/>
      <c r="E50" s="53"/>
      <c r="F50" s="53"/>
      <c r="G50" s="53"/>
      <c r="H50" s="155"/>
      <c r="I50" s="155"/>
      <c r="J50" s="156"/>
    </row>
    <row r="51" spans="1:30" s="13" customFormat="1"/>
    <row r="52" spans="1:30" s="221" customFormat="1" ht="19.5" customHeight="1">
      <c r="A52" s="219"/>
      <c r="B52" s="220" t="s">
        <v>75</v>
      </c>
      <c r="C52" s="271"/>
      <c r="D52" s="271"/>
      <c r="E52" s="271"/>
      <c r="F52" s="271"/>
      <c r="G52" s="271"/>
      <c r="H52" s="271"/>
      <c r="I52" s="271"/>
      <c r="J52" s="271"/>
      <c r="K52" s="271"/>
      <c r="L52" s="271"/>
      <c r="M52" s="272"/>
      <c r="N52" s="273"/>
      <c r="Q52" s="220" t="s">
        <v>86</v>
      </c>
      <c r="R52" s="220"/>
      <c r="S52" s="220"/>
      <c r="T52" s="220"/>
      <c r="U52" s="220"/>
      <c r="V52" s="220"/>
    </row>
    <row r="53" spans="1:30" s="221" customFormat="1" ht="10.5" customHeight="1">
      <c r="A53" s="219"/>
      <c r="B53" s="173" t="s">
        <v>1</v>
      </c>
      <c r="C53" s="174" t="e">
        <f>D3</f>
        <v>#REF!</v>
      </c>
      <c r="D53" s="175" t="e">
        <f t="shared" ref="D53:I53" si="16">E3</f>
        <v>#REF!</v>
      </c>
      <c r="E53" s="175" t="e">
        <f t="shared" si="16"/>
        <v>#REF!</v>
      </c>
      <c r="F53" s="175" t="e">
        <f t="shared" si="16"/>
        <v>#REF!</v>
      </c>
      <c r="G53" s="175" t="e">
        <f t="shared" si="16"/>
        <v>#REF!</v>
      </c>
      <c r="H53" s="175" t="e">
        <f t="shared" si="16"/>
        <v>#REF!</v>
      </c>
      <c r="I53" s="175" t="e">
        <f t="shared" si="16"/>
        <v>#REF!</v>
      </c>
      <c r="J53" s="175"/>
      <c r="K53" s="177"/>
      <c r="L53" s="176"/>
      <c r="M53" s="219"/>
      <c r="N53" s="219"/>
      <c r="Q53" s="173" t="s">
        <v>1</v>
      </c>
      <c r="R53" s="174"/>
      <c r="S53" s="835"/>
      <c r="T53" s="835"/>
      <c r="U53" s="175" t="e">
        <f>+C53</f>
        <v>#REF!</v>
      </c>
      <c r="V53" s="175" t="e">
        <f t="shared" ref="V53:AA53" si="17">+D53</f>
        <v>#REF!</v>
      </c>
      <c r="W53" s="175" t="e">
        <f t="shared" si="17"/>
        <v>#REF!</v>
      </c>
      <c r="X53" s="175" t="e">
        <f t="shared" si="17"/>
        <v>#REF!</v>
      </c>
      <c r="Y53" s="175" t="e">
        <f t="shared" si="17"/>
        <v>#REF!</v>
      </c>
      <c r="Z53" s="175" t="e">
        <f t="shared" si="17"/>
        <v>#REF!</v>
      </c>
      <c r="AA53" s="175" t="e">
        <f t="shared" si="17"/>
        <v>#REF!</v>
      </c>
      <c r="AB53" s="175"/>
      <c r="AC53" s="177"/>
      <c r="AD53" s="176"/>
    </row>
    <row r="54" spans="1:30" s="221" customFormat="1" ht="10.5" customHeight="1">
      <c r="A54" s="219"/>
      <c r="B54" s="57" t="s">
        <v>7</v>
      </c>
      <c r="C54" s="14">
        <v>52</v>
      </c>
      <c r="D54" s="44">
        <v>56</v>
      </c>
      <c r="E54" s="15">
        <v>62</v>
      </c>
      <c r="F54" s="15">
        <v>64</v>
      </c>
      <c r="G54" s="15">
        <v>64</v>
      </c>
      <c r="H54" s="15">
        <v>63</v>
      </c>
      <c r="I54" s="15">
        <v>61</v>
      </c>
      <c r="J54" s="15"/>
      <c r="K54" s="16"/>
      <c r="L54" s="146"/>
      <c r="Q54" s="57" t="s">
        <v>7</v>
      </c>
      <c r="R54" s="14"/>
      <c r="S54" s="44"/>
      <c r="T54" s="44"/>
      <c r="U54" s="44">
        <f t="shared" ref="U54:U74" si="18">+C54-D4</f>
        <v>52</v>
      </c>
      <c r="V54" s="15">
        <f t="shared" ref="V54:V74" si="19">+D54-E4</f>
        <v>56</v>
      </c>
      <c r="W54" s="15">
        <f t="shared" ref="W54:W74" si="20">+E54-F4</f>
        <v>62</v>
      </c>
      <c r="X54" s="15">
        <f t="shared" ref="X54:X74" si="21">+F54-G4</f>
        <v>64</v>
      </c>
      <c r="Y54" s="15">
        <f t="shared" ref="Y54:Y74" si="22">+G54-H4</f>
        <v>64</v>
      </c>
      <c r="Z54" s="15">
        <f t="shared" ref="Z54:Z74" si="23">+H54-I4</f>
        <v>63</v>
      </c>
      <c r="AA54" s="15">
        <f t="shared" ref="AA54:AA74" si="24">+I54-J4</f>
        <v>61</v>
      </c>
      <c r="AB54" s="15"/>
      <c r="AC54" s="16"/>
      <c r="AD54" s="146"/>
    </row>
    <row r="55" spans="1:30" s="221" customFormat="1">
      <c r="B55" s="57" t="s">
        <v>2</v>
      </c>
      <c r="C55" s="14">
        <v>9</v>
      </c>
      <c r="D55" s="44">
        <v>9</v>
      </c>
      <c r="E55" s="15">
        <v>10</v>
      </c>
      <c r="F55" s="15">
        <v>11</v>
      </c>
      <c r="G55" s="15">
        <v>14</v>
      </c>
      <c r="H55" s="15">
        <v>15</v>
      </c>
      <c r="I55" s="15">
        <v>14</v>
      </c>
      <c r="J55" s="15"/>
      <c r="K55" s="20"/>
      <c r="L55" s="17"/>
      <c r="Q55" s="57" t="s">
        <v>2</v>
      </c>
      <c r="R55" s="14"/>
      <c r="S55" s="44"/>
      <c r="T55" s="44"/>
      <c r="U55" s="44">
        <f t="shared" si="18"/>
        <v>9</v>
      </c>
      <c r="V55" s="15">
        <f t="shared" si="19"/>
        <v>9</v>
      </c>
      <c r="W55" s="15">
        <f t="shared" si="20"/>
        <v>10</v>
      </c>
      <c r="X55" s="15">
        <f t="shared" si="21"/>
        <v>11</v>
      </c>
      <c r="Y55" s="15">
        <f t="shared" si="22"/>
        <v>14</v>
      </c>
      <c r="Z55" s="15">
        <f t="shared" si="23"/>
        <v>15</v>
      </c>
      <c r="AA55" s="15">
        <f t="shared" si="24"/>
        <v>14</v>
      </c>
      <c r="AB55" s="15"/>
      <c r="AC55" s="20"/>
      <c r="AD55" s="17"/>
    </row>
    <row r="56" spans="1:30" s="221" customFormat="1">
      <c r="B56" s="57" t="s">
        <v>0</v>
      </c>
      <c r="C56" s="14">
        <v>1</v>
      </c>
      <c r="D56" s="44">
        <v>-2</v>
      </c>
      <c r="E56" s="22">
        <v>-37</v>
      </c>
      <c r="F56" s="22">
        <v>5</v>
      </c>
      <c r="G56" s="22">
        <v>5</v>
      </c>
      <c r="H56" s="22">
        <v>13</v>
      </c>
      <c r="I56" s="22">
        <v>7</v>
      </c>
      <c r="J56" s="22"/>
      <c r="K56" s="20"/>
      <c r="L56" s="17"/>
      <c r="Q56" s="57" t="s">
        <v>0</v>
      </c>
      <c r="R56" s="14"/>
      <c r="S56" s="44"/>
      <c r="T56" s="44"/>
      <c r="U56" s="44">
        <f t="shared" si="18"/>
        <v>1</v>
      </c>
      <c r="V56" s="22">
        <f t="shared" si="19"/>
        <v>-2</v>
      </c>
      <c r="W56" s="22">
        <f t="shared" si="20"/>
        <v>-37</v>
      </c>
      <c r="X56" s="22">
        <f t="shared" si="21"/>
        <v>5</v>
      </c>
      <c r="Y56" s="22">
        <f t="shared" si="22"/>
        <v>5</v>
      </c>
      <c r="Z56" s="22">
        <f t="shared" si="23"/>
        <v>13</v>
      </c>
      <c r="AA56" s="22">
        <f t="shared" si="24"/>
        <v>7</v>
      </c>
      <c r="AB56" s="22"/>
      <c r="AC56" s="20"/>
      <c r="AD56" s="17"/>
    </row>
    <row r="57" spans="1:30" s="221" customFormat="1">
      <c r="B57" s="57" t="s">
        <v>18</v>
      </c>
      <c r="C57" s="14">
        <v>0</v>
      </c>
      <c r="D57" s="44">
        <v>0</v>
      </c>
      <c r="E57" s="22">
        <v>0</v>
      </c>
      <c r="F57" s="22">
        <v>0</v>
      </c>
      <c r="G57" s="22">
        <v>0</v>
      </c>
      <c r="H57" s="22">
        <v>0</v>
      </c>
      <c r="I57" s="22">
        <v>0</v>
      </c>
      <c r="J57" s="22"/>
      <c r="K57" s="20"/>
      <c r="L57" s="17"/>
      <c r="Q57" s="57" t="s">
        <v>18</v>
      </c>
      <c r="R57" s="14"/>
      <c r="S57" s="44"/>
      <c r="T57" s="44"/>
      <c r="U57" s="44">
        <f t="shared" si="18"/>
        <v>0</v>
      </c>
      <c r="V57" s="22">
        <f t="shared" si="19"/>
        <v>0</v>
      </c>
      <c r="W57" s="22">
        <f t="shared" si="20"/>
        <v>0</v>
      </c>
      <c r="X57" s="22">
        <f t="shared" si="21"/>
        <v>0</v>
      </c>
      <c r="Y57" s="22">
        <f t="shared" si="22"/>
        <v>0</v>
      </c>
      <c r="Z57" s="22">
        <f t="shared" si="23"/>
        <v>0</v>
      </c>
      <c r="AA57" s="22">
        <f t="shared" si="24"/>
        <v>0</v>
      </c>
      <c r="AB57" s="22"/>
      <c r="AC57" s="20"/>
      <c r="AD57" s="17"/>
    </row>
    <row r="58" spans="1:30" s="221" customFormat="1">
      <c r="B58" s="64" t="s">
        <v>8</v>
      </c>
      <c r="C58" s="45">
        <v>62</v>
      </c>
      <c r="D58" s="46">
        <v>63</v>
      </c>
      <c r="E58" s="29">
        <v>35</v>
      </c>
      <c r="F58" s="29">
        <v>80</v>
      </c>
      <c r="G58" s="29">
        <v>83</v>
      </c>
      <c r="H58" s="29">
        <v>91</v>
      </c>
      <c r="I58" s="29">
        <v>82</v>
      </c>
      <c r="J58" s="29"/>
      <c r="K58" s="27"/>
      <c r="L58" s="28"/>
      <c r="Q58" s="64" t="s">
        <v>8</v>
      </c>
      <c r="R58" s="45"/>
      <c r="S58" s="46"/>
      <c r="T58" s="46"/>
      <c r="U58" s="46">
        <f t="shared" si="18"/>
        <v>62</v>
      </c>
      <c r="V58" s="29">
        <f t="shared" si="19"/>
        <v>63</v>
      </c>
      <c r="W58" s="29">
        <f t="shared" si="20"/>
        <v>35</v>
      </c>
      <c r="X58" s="29">
        <f t="shared" si="21"/>
        <v>80</v>
      </c>
      <c r="Y58" s="29">
        <f t="shared" si="22"/>
        <v>83</v>
      </c>
      <c r="Z58" s="29">
        <f t="shared" si="23"/>
        <v>91</v>
      </c>
      <c r="AA58" s="29">
        <f t="shared" si="24"/>
        <v>82</v>
      </c>
      <c r="AB58" s="29"/>
      <c r="AC58" s="27"/>
      <c r="AD58" s="28"/>
    </row>
    <row r="59" spans="1:30" s="221" customFormat="1">
      <c r="B59" s="57" t="s">
        <v>3</v>
      </c>
      <c r="C59" s="14">
        <v>-2</v>
      </c>
      <c r="D59" s="44">
        <v>-3</v>
      </c>
      <c r="E59" s="22">
        <v>-3</v>
      </c>
      <c r="F59" s="22">
        <v>-4</v>
      </c>
      <c r="G59" s="22">
        <v>-4</v>
      </c>
      <c r="H59" s="22">
        <v>-4</v>
      </c>
      <c r="I59" s="22">
        <v>-3</v>
      </c>
      <c r="J59" s="22"/>
      <c r="K59" s="20"/>
      <c r="L59" s="17"/>
      <c r="Q59" s="57" t="s">
        <v>3</v>
      </c>
      <c r="R59" s="14"/>
      <c r="S59" s="44"/>
      <c r="T59" s="44"/>
      <c r="U59" s="44">
        <f t="shared" si="18"/>
        <v>-2</v>
      </c>
      <c r="V59" s="22">
        <f t="shared" si="19"/>
        <v>-3</v>
      </c>
      <c r="W59" s="22">
        <f t="shared" si="20"/>
        <v>-3</v>
      </c>
      <c r="X59" s="22">
        <f t="shared" si="21"/>
        <v>-4</v>
      </c>
      <c r="Y59" s="22">
        <f t="shared" si="22"/>
        <v>-4</v>
      </c>
      <c r="Z59" s="22">
        <f t="shared" si="23"/>
        <v>-4</v>
      </c>
      <c r="AA59" s="22">
        <f t="shared" si="24"/>
        <v>-3</v>
      </c>
      <c r="AB59" s="22"/>
      <c r="AC59" s="20"/>
      <c r="AD59" s="17"/>
    </row>
    <row r="60" spans="1:30" s="221" customFormat="1">
      <c r="B60" s="57" t="s">
        <v>88</v>
      </c>
      <c r="C60" s="14">
        <v>-12</v>
      </c>
      <c r="D60" s="44">
        <v>-12</v>
      </c>
      <c r="E60" s="22">
        <v>-12</v>
      </c>
      <c r="F60" s="22">
        <v>-13</v>
      </c>
      <c r="G60" s="22">
        <v>-12</v>
      </c>
      <c r="H60" s="22">
        <v>-13</v>
      </c>
      <c r="I60" s="22">
        <v>-12</v>
      </c>
      <c r="J60" s="22"/>
      <c r="K60" s="20"/>
      <c r="L60" s="17"/>
      <c r="Q60" s="57"/>
      <c r="R60" s="14"/>
      <c r="S60" s="44"/>
      <c r="T60" s="44"/>
      <c r="U60" s="44">
        <f t="shared" si="18"/>
        <v>-12</v>
      </c>
      <c r="V60" s="22">
        <f t="shared" si="19"/>
        <v>-12</v>
      </c>
      <c r="W60" s="22">
        <f t="shared" si="20"/>
        <v>-12</v>
      </c>
      <c r="X60" s="22">
        <f t="shared" si="21"/>
        <v>-13</v>
      </c>
      <c r="Y60" s="22">
        <f t="shared" si="22"/>
        <v>-12</v>
      </c>
      <c r="Z60" s="22">
        <f t="shared" si="23"/>
        <v>-13</v>
      </c>
      <c r="AA60" s="22">
        <f t="shared" si="24"/>
        <v>-12</v>
      </c>
      <c r="AB60" s="22"/>
      <c r="AC60" s="20"/>
      <c r="AD60" s="17"/>
    </row>
    <row r="61" spans="1:30" s="221" customFormat="1">
      <c r="B61" s="64" t="s">
        <v>24</v>
      </c>
      <c r="C61" s="45">
        <v>-15</v>
      </c>
      <c r="D61" s="46">
        <v>-15</v>
      </c>
      <c r="E61" s="29">
        <v>-16</v>
      </c>
      <c r="F61" s="29">
        <v>-16</v>
      </c>
      <c r="G61" s="29">
        <v>-16</v>
      </c>
      <c r="H61" s="29">
        <v>-16</v>
      </c>
      <c r="I61" s="29">
        <v>-15</v>
      </c>
      <c r="J61" s="29"/>
      <c r="K61" s="27"/>
      <c r="L61" s="28"/>
      <c r="Q61" s="64" t="s">
        <v>24</v>
      </c>
      <c r="R61" s="45"/>
      <c r="S61" s="46"/>
      <c r="T61" s="46"/>
      <c r="U61" s="46">
        <f t="shared" si="18"/>
        <v>-15</v>
      </c>
      <c r="V61" s="29">
        <f t="shared" si="19"/>
        <v>-15</v>
      </c>
      <c r="W61" s="29">
        <f t="shared" si="20"/>
        <v>-16</v>
      </c>
      <c r="X61" s="29">
        <f t="shared" si="21"/>
        <v>-16</v>
      </c>
      <c r="Y61" s="29">
        <f t="shared" si="22"/>
        <v>-16</v>
      </c>
      <c r="Z61" s="29">
        <f t="shared" si="23"/>
        <v>-16</v>
      </c>
      <c r="AA61" s="29">
        <f t="shared" si="24"/>
        <v>-15</v>
      </c>
      <c r="AB61" s="29"/>
      <c r="AC61" s="27"/>
      <c r="AD61" s="28"/>
    </row>
    <row r="62" spans="1:30" s="221" customFormat="1">
      <c r="B62" s="64" t="s">
        <v>13</v>
      </c>
      <c r="C62" s="45">
        <v>47</v>
      </c>
      <c r="D62" s="46">
        <v>48</v>
      </c>
      <c r="E62" s="29">
        <v>19</v>
      </c>
      <c r="F62" s="29">
        <v>64</v>
      </c>
      <c r="G62" s="29">
        <v>67</v>
      </c>
      <c r="H62" s="29">
        <v>75</v>
      </c>
      <c r="I62" s="29">
        <v>67</v>
      </c>
      <c r="J62" s="29"/>
      <c r="K62" s="27"/>
      <c r="L62" s="28"/>
      <c r="Q62" s="64" t="s">
        <v>13</v>
      </c>
      <c r="R62" s="45"/>
      <c r="S62" s="46"/>
      <c r="T62" s="46"/>
      <c r="U62" s="46">
        <f t="shared" si="18"/>
        <v>47</v>
      </c>
      <c r="V62" s="29">
        <f t="shared" si="19"/>
        <v>48</v>
      </c>
      <c r="W62" s="29">
        <f t="shared" si="20"/>
        <v>19</v>
      </c>
      <c r="X62" s="29">
        <f t="shared" si="21"/>
        <v>64</v>
      </c>
      <c r="Y62" s="29">
        <f t="shared" si="22"/>
        <v>67</v>
      </c>
      <c r="Z62" s="29">
        <f t="shared" si="23"/>
        <v>75</v>
      </c>
      <c r="AA62" s="29">
        <f t="shared" si="24"/>
        <v>67</v>
      </c>
      <c r="AB62" s="29"/>
      <c r="AC62" s="27"/>
      <c r="AD62" s="28"/>
    </row>
    <row r="63" spans="1:30" s="221" customFormat="1">
      <c r="B63" s="57" t="s">
        <v>23</v>
      </c>
      <c r="C63" s="14">
        <v>-14</v>
      </c>
      <c r="D63" s="44">
        <v>-25</v>
      </c>
      <c r="E63" s="22">
        <v>-39</v>
      </c>
      <c r="F63" s="22">
        <v>-58</v>
      </c>
      <c r="G63" s="22">
        <v>-49</v>
      </c>
      <c r="H63" s="22">
        <v>-59</v>
      </c>
      <c r="I63" s="22">
        <v>-24</v>
      </c>
      <c r="J63" s="22"/>
      <c r="K63" s="20"/>
      <c r="L63" s="17"/>
      <c r="Q63" s="57" t="s">
        <v>23</v>
      </c>
      <c r="R63" s="14"/>
      <c r="S63" s="44"/>
      <c r="T63" s="44"/>
      <c r="U63" s="44">
        <f t="shared" si="18"/>
        <v>-14</v>
      </c>
      <c r="V63" s="22">
        <f t="shared" si="19"/>
        <v>-25</v>
      </c>
      <c r="W63" s="22">
        <f t="shared" si="20"/>
        <v>-39</v>
      </c>
      <c r="X63" s="22">
        <f t="shared" si="21"/>
        <v>-58</v>
      </c>
      <c r="Y63" s="22">
        <f t="shared" si="22"/>
        <v>-49</v>
      </c>
      <c r="Z63" s="22">
        <f t="shared" si="23"/>
        <v>-59</v>
      </c>
      <c r="AA63" s="22">
        <f t="shared" si="24"/>
        <v>-24</v>
      </c>
      <c r="AB63" s="22"/>
      <c r="AC63" s="20"/>
      <c r="AD63" s="17"/>
    </row>
    <row r="64" spans="1:30" s="221" customFormat="1">
      <c r="B64" s="481" t="s">
        <v>126</v>
      </c>
      <c r="C64" s="14"/>
      <c r="D64" s="44"/>
      <c r="E64" s="22"/>
      <c r="F64" s="22"/>
      <c r="G64" s="22"/>
      <c r="H64" s="22"/>
      <c r="I64" s="22"/>
      <c r="J64" s="22"/>
      <c r="K64" s="20"/>
      <c r="L64" s="17"/>
      <c r="Q64" s="481" t="s">
        <v>126</v>
      </c>
      <c r="R64" s="14"/>
      <c r="S64" s="44"/>
      <c r="T64" s="44"/>
      <c r="U64" s="44">
        <f t="shared" si="18"/>
        <v>0</v>
      </c>
      <c r="V64" s="22">
        <f t="shared" si="19"/>
        <v>0</v>
      </c>
      <c r="W64" s="22">
        <f t="shared" si="20"/>
        <v>0</v>
      </c>
      <c r="X64" s="22">
        <f t="shared" si="21"/>
        <v>0</v>
      </c>
      <c r="Y64" s="22">
        <f t="shared" si="22"/>
        <v>0</v>
      </c>
      <c r="Z64" s="22">
        <f t="shared" si="23"/>
        <v>0</v>
      </c>
      <c r="AA64" s="22">
        <f t="shared" si="24"/>
        <v>0</v>
      </c>
      <c r="AB64" s="22"/>
      <c r="AC64" s="20"/>
      <c r="AD64" s="17"/>
    </row>
    <row r="65" spans="2:30" s="221" customFormat="1">
      <c r="B65" s="66" t="s">
        <v>4</v>
      </c>
      <c r="C65" s="47">
        <v>33</v>
      </c>
      <c r="D65" s="48">
        <v>23</v>
      </c>
      <c r="E65" s="33">
        <v>-20</v>
      </c>
      <c r="F65" s="33">
        <v>6</v>
      </c>
      <c r="G65" s="33">
        <v>18</v>
      </c>
      <c r="H65" s="33">
        <v>16</v>
      </c>
      <c r="I65" s="33">
        <v>43</v>
      </c>
      <c r="J65" s="33"/>
      <c r="K65" s="36"/>
      <c r="L65" s="37"/>
      <c r="Q65" s="66" t="s">
        <v>4</v>
      </c>
      <c r="R65" s="47"/>
      <c r="S65" s="48"/>
      <c r="T65" s="48"/>
      <c r="U65" s="48">
        <f t="shared" si="18"/>
        <v>33</v>
      </c>
      <c r="V65" s="33">
        <f t="shared" si="19"/>
        <v>23</v>
      </c>
      <c r="W65" s="33">
        <f t="shared" si="20"/>
        <v>-20</v>
      </c>
      <c r="X65" s="33">
        <f t="shared" si="21"/>
        <v>6</v>
      </c>
      <c r="Y65" s="33">
        <f t="shared" si="22"/>
        <v>18</v>
      </c>
      <c r="Z65" s="33">
        <f t="shared" si="23"/>
        <v>16</v>
      </c>
      <c r="AA65" s="33">
        <f t="shared" si="24"/>
        <v>43</v>
      </c>
      <c r="AB65" s="33"/>
      <c r="AC65" s="36"/>
      <c r="AD65" s="37"/>
    </row>
    <row r="66" spans="2:30" s="221" customFormat="1">
      <c r="B66" s="57" t="s">
        <v>9</v>
      </c>
      <c r="C66" s="90">
        <v>24</v>
      </c>
      <c r="D66" s="22">
        <v>24</v>
      </c>
      <c r="E66" s="22">
        <v>46</v>
      </c>
      <c r="F66" s="22">
        <v>20</v>
      </c>
      <c r="G66" s="22">
        <v>19</v>
      </c>
      <c r="H66" s="22">
        <v>18</v>
      </c>
      <c r="I66" s="22">
        <v>18</v>
      </c>
      <c r="J66" s="22"/>
      <c r="K66" s="20"/>
      <c r="L66" s="17"/>
      <c r="Q66" s="57" t="s">
        <v>9</v>
      </c>
      <c r="R66" s="90"/>
      <c r="S66" s="22"/>
      <c r="T66" s="22"/>
      <c r="U66" s="22">
        <f t="shared" si="18"/>
        <v>24</v>
      </c>
      <c r="V66" s="22">
        <f t="shared" si="19"/>
        <v>24</v>
      </c>
      <c r="W66" s="22">
        <f t="shared" si="20"/>
        <v>46</v>
      </c>
      <c r="X66" s="22">
        <f t="shared" si="21"/>
        <v>20</v>
      </c>
      <c r="Y66" s="22">
        <f t="shared" si="22"/>
        <v>19</v>
      </c>
      <c r="Z66" s="22">
        <f t="shared" si="23"/>
        <v>18</v>
      </c>
      <c r="AA66" s="22">
        <f t="shared" si="24"/>
        <v>18</v>
      </c>
      <c r="AB66" s="22"/>
      <c r="AC66" s="20"/>
      <c r="AD66" s="17"/>
    </row>
    <row r="67" spans="2:30" s="221" customFormat="1">
      <c r="B67" s="57" t="s">
        <v>106</v>
      </c>
      <c r="C67" s="90">
        <v>6</v>
      </c>
      <c r="D67" s="22">
        <v>4</v>
      </c>
      <c r="E67" s="22">
        <v>-3</v>
      </c>
      <c r="F67" s="22">
        <v>1</v>
      </c>
      <c r="G67" s="22">
        <v>3</v>
      </c>
      <c r="H67" s="22">
        <v>3</v>
      </c>
      <c r="I67" s="22">
        <v>9</v>
      </c>
      <c r="J67" s="22"/>
      <c r="K67" s="20"/>
      <c r="L67" s="17"/>
      <c r="Q67" s="57" t="s">
        <v>5</v>
      </c>
      <c r="R67" s="90"/>
      <c r="S67" s="22"/>
      <c r="T67" s="22"/>
      <c r="U67" s="22">
        <f t="shared" si="18"/>
        <v>6</v>
      </c>
      <c r="V67" s="22">
        <f t="shared" si="19"/>
        <v>4</v>
      </c>
      <c r="W67" s="22">
        <f t="shared" si="20"/>
        <v>-3</v>
      </c>
      <c r="X67" s="22">
        <f t="shared" si="21"/>
        <v>1</v>
      </c>
      <c r="Y67" s="22">
        <f t="shared" si="22"/>
        <v>3</v>
      </c>
      <c r="Z67" s="22">
        <f t="shared" si="23"/>
        <v>3</v>
      </c>
      <c r="AA67" s="22">
        <f t="shared" si="24"/>
        <v>9</v>
      </c>
      <c r="AB67" s="22"/>
      <c r="AC67" s="20"/>
      <c r="AD67" s="17"/>
    </row>
    <row r="68" spans="2:30" s="221" customFormat="1">
      <c r="B68" s="57" t="s">
        <v>5</v>
      </c>
      <c r="C68" s="90">
        <v>7</v>
      </c>
      <c r="D68" s="22">
        <v>7</v>
      </c>
      <c r="E68" s="22">
        <v>2</v>
      </c>
      <c r="F68" s="22">
        <v>10</v>
      </c>
      <c r="G68" s="22">
        <v>10</v>
      </c>
      <c r="H68" s="22">
        <v>13</v>
      </c>
      <c r="I68" s="22">
        <v>11</v>
      </c>
      <c r="J68" s="22"/>
      <c r="K68" s="20"/>
      <c r="L68" s="17"/>
      <c r="Q68" s="57" t="s">
        <v>5</v>
      </c>
      <c r="R68" s="90"/>
      <c r="S68" s="22"/>
      <c r="T68" s="22"/>
      <c r="U68" s="22">
        <f t="shared" si="18"/>
        <v>7</v>
      </c>
      <c r="V68" s="22">
        <f t="shared" si="19"/>
        <v>7</v>
      </c>
      <c r="W68" s="22">
        <f t="shared" si="20"/>
        <v>2</v>
      </c>
      <c r="X68" s="22">
        <f t="shared" si="21"/>
        <v>10</v>
      </c>
      <c r="Y68" s="22">
        <f t="shared" si="22"/>
        <v>10</v>
      </c>
      <c r="Z68" s="22">
        <f t="shared" si="23"/>
        <v>13</v>
      </c>
      <c r="AA68" s="22">
        <f t="shared" si="24"/>
        <v>11</v>
      </c>
      <c r="AB68" s="22"/>
      <c r="AC68" s="20"/>
      <c r="AD68" s="17"/>
    </row>
    <row r="69" spans="2:30" s="221" customFormat="1">
      <c r="B69" s="57" t="s">
        <v>28</v>
      </c>
      <c r="C69" s="38">
        <v>1577</v>
      </c>
      <c r="D69" s="30">
        <v>1802</v>
      </c>
      <c r="E69" s="30">
        <v>1831</v>
      </c>
      <c r="F69" s="30">
        <v>1701</v>
      </c>
      <c r="G69" s="30">
        <v>1595</v>
      </c>
      <c r="H69" s="30">
        <v>1528</v>
      </c>
      <c r="I69" s="30">
        <v>1537</v>
      </c>
      <c r="J69" s="30"/>
      <c r="K69" s="20"/>
      <c r="L69" s="17"/>
      <c r="Q69" s="57" t="s">
        <v>28</v>
      </c>
      <c r="R69" s="38"/>
      <c r="S69" s="30"/>
      <c r="T69" s="30"/>
      <c r="U69" s="30">
        <f t="shared" si="18"/>
        <v>1577</v>
      </c>
      <c r="V69" s="30">
        <f t="shared" si="19"/>
        <v>1802</v>
      </c>
      <c r="W69" s="30">
        <f t="shared" si="20"/>
        <v>1831</v>
      </c>
      <c r="X69" s="30">
        <f t="shared" si="21"/>
        <v>1701</v>
      </c>
      <c r="Y69" s="30">
        <f t="shared" si="22"/>
        <v>1595</v>
      </c>
      <c r="Z69" s="30">
        <f t="shared" si="23"/>
        <v>1528</v>
      </c>
      <c r="AA69" s="30">
        <f t="shared" si="24"/>
        <v>1537</v>
      </c>
      <c r="AB69" s="30"/>
      <c r="AC69" s="20"/>
      <c r="AD69" s="17"/>
    </row>
    <row r="70" spans="2:30" s="221" customFormat="1">
      <c r="B70" s="301" t="s">
        <v>90</v>
      </c>
      <c r="C70" s="38">
        <v>8589</v>
      </c>
      <c r="D70" s="30">
        <v>9959</v>
      </c>
      <c r="E70" s="30">
        <v>9931</v>
      </c>
      <c r="F70" s="30">
        <v>9399</v>
      </c>
      <c r="G70" s="30">
        <v>9697</v>
      </c>
      <c r="H70" s="30">
        <v>9355</v>
      </c>
      <c r="I70" s="30">
        <v>9390</v>
      </c>
      <c r="J70" s="30"/>
      <c r="K70" s="20"/>
      <c r="L70" s="17"/>
      <c r="Q70" s="301" t="s">
        <v>90</v>
      </c>
      <c r="R70" s="38"/>
      <c r="S70" s="30"/>
      <c r="T70" s="30"/>
      <c r="U70" s="30">
        <f t="shared" si="18"/>
        <v>8589</v>
      </c>
      <c r="V70" s="30">
        <f t="shared" si="19"/>
        <v>9959</v>
      </c>
      <c r="W70" s="30">
        <f t="shared" si="20"/>
        <v>9931</v>
      </c>
      <c r="X70" s="30">
        <f t="shared" si="21"/>
        <v>9399</v>
      </c>
      <c r="Y70" s="30">
        <f t="shared" si="22"/>
        <v>9697</v>
      </c>
      <c r="Z70" s="30">
        <f t="shared" si="23"/>
        <v>9355</v>
      </c>
      <c r="AA70" s="30">
        <f t="shared" si="24"/>
        <v>9390</v>
      </c>
      <c r="AB70" s="30"/>
      <c r="AC70" s="20"/>
      <c r="AD70" s="17"/>
    </row>
    <row r="71" spans="2:30" s="221" customFormat="1">
      <c r="B71" s="55" t="s">
        <v>14</v>
      </c>
      <c r="C71" s="39">
        <v>45</v>
      </c>
      <c r="D71" s="40">
        <v>66</v>
      </c>
      <c r="E71" s="40">
        <v>72</v>
      </c>
      <c r="F71" s="40">
        <v>76</v>
      </c>
      <c r="G71" s="40">
        <v>79</v>
      </c>
      <c r="H71" s="40">
        <v>81</v>
      </c>
      <c r="I71" s="40">
        <v>76</v>
      </c>
      <c r="J71" s="40"/>
      <c r="K71" s="41"/>
      <c r="L71" s="42"/>
      <c r="Q71" s="55" t="s">
        <v>14</v>
      </c>
      <c r="R71" s="39"/>
      <c r="S71" s="40"/>
      <c r="T71" s="40"/>
      <c r="U71" s="40">
        <f t="shared" si="18"/>
        <v>45</v>
      </c>
      <c r="V71" s="40">
        <f t="shared" si="19"/>
        <v>66</v>
      </c>
      <c r="W71" s="40">
        <f t="shared" si="20"/>
        <v>72</v>
      </c>
      <c r="X71" s="40">
        <f t="shared" si="21"/>
        <v>76</v>
      </c>
      <c r="Y71" s="40">
        <f t="shared" si="22"/>
        <v>79</v>
      </c>
      <c r="Z71" s="40">
        <f t="shared" si="23"/>
        <v>81</v>
      </c>
      <c r="AA71" s="40">
        <f t="shared" si="24"/>
        <v>76</v>
      </c>
      <c r="AB71" s="40"/>
      <c r="AC71" s="41"/>
      <c r="AD71" s="42"/>
    </row>
    <row r="72" spans="2:30" s="221" customFormat="1">
      <c r="B72" s="64" t="s">
        <v>22</v>
      </c>
      <c r="C72" s="116"/>
      <c r="D72" s="21"/>
      <c r="E72" s="21"/>
      <c r="F72" s="21"/>
      <c r="G72" s="21"/>
      <c r="H72" s="21"/>
      <c r="I72" s="21"/>
      <c r="J72" s="21"/>
      <c r="K72" s="20"/>
      <c r="L72" s="17"/>
      <c r="Q72" s="64" t="s">
        <v>22</v>
      </c>
      <c r="R72" s="116"/>
      <c r="S72" s="21"/>
      <c r="T72" s="21"/>
      <c r="U72" s="21">
        <f t="shared" si="18"/>
        <v>0</v>
      </c>
      <c r="V72" s="21">
        <f t="shared" si="19"/>
        <v>0</v>
      </c>
      <c r="W72" s="21">
        <f t="shared" si="20"/>
        <v>0</v>
      </c>
      <c r="X72" s="21">
        <f t="shared" si="21"/>
        <v>0</v>
      </c>
      <c r="Y72" s="21">
        <f t="shared" si="22"/>
        <v>0</v>
      </c>
      <c r="Z72" s="21">
        <f t="shared" si="23"/>
        <v>0</v>
      </c>
      <c r="AA72" s="21">
        <f t="shared" si="24"/>
        <v>0</v>
      </c>
      <c r="AB72" s="21"/>
      <c r="AC72" s="20"/>
      <c r="AD72" s="17"/>
    </row>
    <row r="73" spans="2:30" s="221" customFormat="1">
      <c r="B73" s="57" t="s">
        <v>25</v>
      </c>
      <c r="C73" s="91">
        <v>9.1999999999999993</v>
      </c>
      <c r="D73" s="92">
        <v>9.9</v>
      </c>
      <c r="E73" s="92">
        <v>10.7</v>
      </c>
      <c r="F73" s="92">
        <v>11.6</v>
      </c>
      <c r="G73" s="92">
        <v>12</v>
      </c>
      <c r="H73" s="92">
        <v>11.8</v>
      </c>
      <c r="I73" s="92">
        <v>12</v>
      </c>
      <c r="J73" s="92"/>
      <c r="K73" s="20"/>
      <c r="L73" s="17"/>
      <c r="Q73" s="57" t="s">
        <v>25</v>
      </c>
      <c r="R73" s="91"/>
      <c r="S73" s="92"/>
      <c r="T73" s="92"/>
      <c r="U73" s="92">
        <f t="shared" si="18"/>
        <v>9.1999999999999993</v>
      </c>
      <c r="V73" s="92">
        <f t="shared" si="19"/>
        <v>9.9</v>
      </c>
      <c r="W73" s="92">
        <f t="shared" si="20"/>
        <v>10.7</v>
      </c>
      <c r="X73" s="92">
        <f t="shared" si="21"/>
        <v>11.6</v>
      </c>
      <c r="Y73" s="92">
        <f t="shared" si="22"/>
        <v>12</v>
      </c>
      <c r="Z73" s="92">
        <f t="shared" si="23"/>
        <v>11.8</v>
      </c>
      <c r="AA73" s="92">
        <f t="shared" si="24"/>
        <v>12</v>
      </c>
      <c r="AB73" s="92"/>
      <c r="AC73" s="20"/>
      <c r="AD73" s="17"/>
    </row>
    <row r="74" spans="2:30" s="221" customFormat="1">
      <c r="B74" s="55" t="s">
        <v>15</v>
      </c>
      <c r="C74" s="136">
        <v>3.6</v>
      </c>
      <c r="D74" s="163">
        <v>3.8</v>
      </c>
      <c r="E74" s="163">
        <v>5.0999999999999996</v>
      </c>
      <c r="F74" s="163">
        <v>5.7</v>
      </c>
      <c r="G74" s="163">
        <v>5.0999999999999996</v>
      </c>
      <c r="H74" s="163">
        <v>4.7</v>
      </c>
      <c r="I74" s="163">
        <v>4.5999999999999996</v>
      </c>
      <c r="J74" s="163"/>
      <c r="K74" s="41"/>
      <c r="L74" s="42"/>
      <c r="Q74" s="55" t="s">
        <v>15</v>
      </c>
      <c r="R74" s="136"/>
      <c r="S74" s="163"/>
      <c r="T74" s="163"/>
      <c r="U74" s="163">
        <f t="shared" si="18"/>
        <v>3.6</v>
      </c>
      <c r="V74" s="163">
        <f t="shared" si="19"/>
        <v>3.8</v>
      </c>
      <c r="W74" s="163">
        <f t="shared" si="20"/>
        <v>5.0999999999999996</v>
      </c>
      <c r="X74" s="163">
        <f t="shared" si="21"/>
        <v>5.7</v>
      </c>
      <c r="Y74" s="163">
        <f t="shared" si="22"/>
        <v>5.0999999999999996</v>
      </c>
      <c r="Z74" s="163">
        <f t="shared" si="23"/>
        <v>4.7</v>
      </c>
      <c r="AA74" s="163">
        <f t="shared" si="24"/>
        <v>4.5999999999999996</v>
      </c>
      <c r="AB74" s="163"/>
      <c r="AC74" s="41"/>
      <c r="AD74" s="42"/>
    </row>
    <row r="75" spans="2:30" s="221" customFormat="1">
      <c r="B75" s="1298"/>
      <c r="C75" s="1299"/>
      <c r="D75" s="1299"/>
      <c r="E75" s="1299"/>
      <c r="F75" s="1299"/>
      <c r="G75" s="1299"/>
      <c r="H75" s="1299"/>
      <c r="I75" s="1299"/>
      <c r="J75" s="1299"/>
      <c r="K75" s="1299"/>
      <c r="L75" s="1299"/>
    </row>
    <row r="76" spans="2:30" s="221" customFormat="1">
      <c r="B76" s="53"/>
      <c r="C76" s="13"/>
      <c r="D76" s="13"/>
      <c r="E76" s="13"/>
      <c r="F76" s="13"/>
      <c r="G76" s="13"/>
      <c r="H76" s="13"/>
      <c r="I76" s="13"/>
      <c r="J76" s="13"/>
      <c r="K76" s="13"/>
      <c r="L76" s="13"/>
      <c r="Q76" s="13"/>
      <c r="R76" s="13"/>
      <c r="S76" s="13"/>
      <c r="T76" s="13"/>
      <c r="U76" s="13"/>
      <c r="V76" s="13"/>
      <c r="W76" s="13"/>
      <c r="X76" s="13"/>
      <c r="Y76" s="13"/>
      <c r="Z76" s="13"/>
      <c r="AA76" s="13"/>
      <c r="AB76" s="13"/>
    </row>
    <row r="77" spans="2:30" s="221" customFormat="1">
      <c r="B77" s="53"/>
      <c r="C77" s="13"/>
      <c r="D77" s="13"/>
      <c r="E77" s="13"/>
      <c r="F77" s="13"/>
      <c r="G77" s="13"/>
      <c r="H77" s="13"/>
      <c r="I77" s="13"/>
      <c r="J77" s="13"/>
      <c r="K77" s="13"/>
      <c r="L77" s="13"/>
      <c r="O77" s="53"/>
      <c r="P77" s="13"/>
      <c r="Q77" s="13"/>
      <c r="R77" s="13"/>
      <c r="S77" s="13"/>
      <c r="T77" s="13"/>
      <c r="U77" s="13"/>
      <c r="V77" s="13"/>
      <c r="W77" s="13"/>
      <c r="X77" s="13"/>
      <c r="Y77" s="13"/>
      <c r="Z77" s="13"/>
      <c r="AA77" s="13"/>
      <c r="AB77" s="13"/>
    </row>
    <row r="78" spans="2:30" s="221" customFormat="1">
      <c r="B78" s="53"/>
      <c r="C78" s="13"/>
      <c r="D78" s="13"/>
      <c r="E78" s="13"/>
      <c r="F78" s="13"/>
      <c r="G78" s="13"/>
      <c r="H78" s="13"/>
      <c r="I78" s="13"/>
      <c r="J78" s="13"/>
      <c r="K78" s="13"/>
      <c r="L78" s="13"/>
      <c r="O78" s="53"/>
      <c r="P78" s="13"/>
      <c r="Q78" s="13"/>
      <c r="R78" s="13"/>
      <c r="S78" s="13"/>
      <c r="T78" s="13"/>
      <c r="U78" s="13"/>
      <c r="V78" s="13"/>
      <c r="W78" s="13"/>
      <c r="X78" s="13"/>
      <c r="Y78" s="13"/>
      <c r="Z78" s="13"/>
      <c r="AA78" s="13"/>
      <c r="AB78" s="13"/>
    </row>
    <row r="79" spans="2:30" s="221" customFormat="1">
      <c r="B79" s="53"/>
      <c r="C79" s="13"/>
      <c r="D79" s="13"/>
      <c r="E79" s="13"/>
      <c r="F79" s="13"/>
      <c r="G79" s="13"/>
      <c r="H79" s="13"/>
      <c r="I79" s="13"/>
      <c r="J79" s="13"/>
      <c r="K79" s="13"/>
      <c r="L79" s="13"/>
      <c r="O79" s="53"/>
      <c r="P79" s="13"/>
      <c r="Q79" s="13"/>
      <c r="R79" s="13"/>
      <c r="S79" s="13"/>
      <c r="T79" s="13"/>
      <c r="U79" s="13"/>
      <c r="V79" s="13"/>
      <c r="W79" s="13"/>
      <c r="X79" s="13"/>
      <c r="Y79" s="13"/>
      <c r="Z79" s="13"/>
      <c r="AA79" s="13"/>
      <c r="AB79" s="13"/>
    </row>
    <row r="80" spans="2:30" s="221" customFormat="1">
      <c r="B80" s="53"/>
      <c r="C80" s="13"/>
      <c r="D80" s="13"/>
      <c r="E80" s="13"/>
      <c r="F80" s="13"/>
      <c r="G80" s="13"/>
      <c r="H80" s="13"/>
      <c r="I80" s="13"/>
      <c r="J80" s="13"/>
      <c r="K80" s="13"/>
      <c r="L80" s="13"/>
      <c r="O80" s="53"/>
      <c r="P80" s="13"/>
      <c r="Q80" s="13"/>
      <c r="R80" s="13"/>
      <c r="S80" s="13"/>
      <c r="T80" s="13"/>
      <c r="U80" s="13"/>
      <c r="V80" s="13"/>
      <c r="W80" s="13"/>
      <c r="X80" s="13"/>
      <c r="Y80" s="13"/>
      <c r="Z80" s="13"/>
      <c r="AA80" s="13"/>
      <c r="AB80" s="13"/>
    </row>
    <row r="81" spans="2:28" s="221" customFormat="1">
      <c r="B81" s="53"/>
      <c r="C81" s="13"/>
      <c r="D81" s="13"/>
      <c r="E81" s="13"/>
      <c r="F81" s="13"/>
      <c r="G81" s="13"/>
      <c r="H81" s="13"/>
      <c r="I81" s="13"/>
      <c r="J81" s="13"/>
      <c r="K81" s="13"/>
      <c r="L81" s="13"/>
      <c r="O81" s="53"/>
      <c r="P81" s="13"/>
      <c r="Q81" s="13"/>
      <c r="R81" s="13"/>
      <c r="S81" s="13"/>
      <c r="T81" s="13"/>
      <c r="U81" s="13"/>
      <c r="V81" s="13"/>
      <c r="W81" s="13"/>
      <c r="X81" s="13"/>
      <c r="Y81" s="13"/>
      <c r="Z81" s="13"/>
      <c r="AA81" s="13"/>
      <c r="AB81" s="13"/>
    </row>
    <row r="82" spans="2:28" s="221" customFormat="1">
      <c r="B82" s="53"/>
      <c r="C82" s="13"/>
      <c r="D82" s="13"/>
      <c r="E82" s="13"/>
      <c r="F82" s="13"/>
      <c r="G82" s="13"/>
      <c r="H82" s="13"/>
      <c r="I82" s="13"/>
      <c r="J82" s="13"/>
      <c r="K82" s="13"/>
      <c r="L82" s="13"/>
      <c r="O82" s="53"/>
      <c r="P82" s="13"/>
      <c r="Q82" s="13"/>
      <c r="R82" s="13"/>
      <c r="S82" s="13"/>
      <c r="T82" s="13"/>
      <c r="U82" s="13"/>
      <c r="V82" s="13"/>
      <c r="W82" s="13"/>
      <c r="X82" s="13"/>
      <c r="Y82" s="13"/>
      <c r="Z82" s="13"/>
      <c r="AA82" s="13"/>
      <c r="AB82" s="13"/>
    </row>
    <row r="83" spans="2:28" s="221" customFormat="1">
      <c r="B83" s="53"/>
      <c r="C83" s="13"/>
      <c r="D83" s="13"/>
      <c r="E83" s="13"/>
      <c r="F83" s="13"/>
      <c r="G83" s="13"/>
      <c r="H83" s="13"/>
      <c r="I83" s="13"/>
      <c r="J83" s="13"/>
      <c r="K83" s="13"/>
      <c r="L83" s="13"/>
      <c r="O83" s="53"/>
      <c r="P83" s="13"/>
      <c r="Q83" s="13"/>
      <c r="R83" s="13"/>
      <c r="S83" s="13"/>
      <c r="T83" s="13"/>
      <c r="U83" s="13"/>
      <c r="V83" s="13"/>
      <c r="W83" s="13"/>
      <c r="X83" s="13"/>
      <c r="Y83" s="13"/>
      <c r="Z83" s="13"/>
      <c r="AA83" s="13"/>
      <c r="AB83" s="13"/>
    </row>
    <row r="84" spans="2:28" s="221" customFormat="1">
      <c r="B84" s="53"/>
      <c r="C84" s="13"/>
      <c r="D84" s="13"/>
      <c r="E84" s="13"/>
      <c r="F84" s="13"/>
      <c r="G84" s="13"/>
      <c r="H84" s="13"/>
      <c r="I84" s="13"/>
      <c r="J84" s="13"/>
      <c r="K84" s="13"/>
      <c r="L84" s="13"/>
      <c r="O84" s="53"/>
      <c r="P84" s="13"/>
      <c r="Q84" s="13"/>
      <c r="R84" s="13"/>
      <c r="S84" s="13"/>
      <c r="T84" s="13"/>
      <c r="U84" s="13"/>
      <c r="V84" s="13"/>
      <c r="W84" s="13"/>
      <c r="X84" s="13"/>
      <c r="Y84" s="13"/>
      <c r="Z84" s="13"/>
      <c r="AA84" s="13"/>
      <c r="AB84" s="13"/>
    </row>
    <row r="85" spans="2:28" s="221" customFormat="1">
      <c r="B85" s="53"/>
      <c r="C85" s="13"/>
      <c r="D85" s="13"/>
      <c r="E85" s="13"/>
      <c r="F85" s="13"/>
      <c r="G85" s="13"/>
      <c r="H85" s="13"/>
      <c r="I85" s="13"/>
      <c r="J85" s="13"/>
      <c r="K85" s="13"/>
      <c r="L85" s="13"/>
      <c r="O85" s="53"/>
      <c r="P85" s="13"/>
      <c r="Q85" s="13"/>
      <c r="R85" s="13"/>
      <c r="S85" s="13"/>
      <c r="T85" s="13"/>
      <c r="U85" s="13"/>
      <c r="V85" s="13"/>
      <c r="W85" s="13"/>
      <c r="X85" s="13"/>
      <c r="Y85" s="13"/>
      <c r="Z85" s="13"/>
      <c r="AA85" s="13"/>
      <c r="AB85" s="13"/>
    </row>
    <row r="86" spans="2:28" s="221" customFormat="1"/>
    <row r="87" spans="2:28" s="221" customFormat="1"/>
    <row r="88" spans="2:28" s="221" customFormat="1"/>
    <row r="89" spans="2:28" s="221" customFormat="1"/>
    <row r="90" spans="2:28" s="221" customFormat="1"/>
    <row r="91" spans="2:28" s="221" customFormat="1"/>
    <row r="92" spans="2:28" s="221" customFormat="1"/>
    <row r="93" spans="2:28" s="221" customFormat="1"/>
    <row r="94" spans="2:28" s="221" customFormat="1"/>
    <row r="95" spans="2:28" s="221" customFormat="1"/>
    <row r="96" spans="2:28" s="221" customFormat="1"/>
    <row r="97" s="221" customFormat="1"/>
    <row r="98" s="221" customFormat="1"/>
    <row r="99" s="221" customFormat="1"/>
    <row r="100" s="221" customFormat="1"/>
    <row r="101" s="221" customFormat="1"/>
    <row r="102" s="221" customFormat="1"/>
    <row r="103" s="221" customFormat="1"/>
    <row r="104" s="221" customFormat="1"/>
  </sheetData>
  <mergeCells count="2">
    <mergeCell ref="B25:L25"/>
    <mergeCell ref="B75:L75"/>
  </mergeCells>
  <phoneticPr fontId="0"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rgb="FF92D050"/>
    <pageSetUpPr fitToPage="1"/>
  </sheetPr>
  <dimension ref="A1:BB105"/>
  <sheetViews>
    <sheetView zoomScaleNormal="100" workbookViewId="0">
      <selection activeCell="D5" sqref="D5:J29"/>
    </sheetView>
  </sheetViews>
  <sheetFormatPr defaultColWidth="9.33203125" defaultRowHeight="12" outlineLevelRow="1" outlineLevelCol="1"/>
  <cols>
    <col min="1" max="1" width="23.33203125" style="52" customWidth="1"/>
    <col min="2" max="2" width="33.33203125" style="53" customWidth="1"/>
    <col min="3" max="7" width="7.44140625" style="13" customWidth="1"/>
    <col min="8" max="8" width="6.44140625" style="13" customWidth="1" outlineLevel="1"/>
    <col min="9" max="9" width="6.33203125" style="13" customWidth="1" outlineLevel="1"/>
    <col min="10" max="10" width="5.6640625" style="13" customWidth="1" outlineLevel="1"/>
    <col min="11" max="12" width="7.44140625" style="13" customWidth="1"/>
    <col min="13" max="13" width="8.77734375" style="13" customWidth="1"/>
    <col min="14" max="14" width="7.6640625" style="13" customWidth="1"/>
    <col min="15" max="17" width="8.44140625" style="53" customWidth="1" outlineLevel="1"/>
    <col min="18" max="18" width="7" style="53" customWidth="1" outlineLevel="1"/>
    <col min="19" max="19" width="9.6640625" style="53" bestFit="1" customWidth="1"/>
    <col min="20" max="21" width="9.33203125" style="53" customWidth="1"/>
    <col min="22" max="23" width="12" style="53" customWidth="1"/>
    <col min="24" max="25" width="9.6640625" style="53" bestFit="1" customWidth="1"/>
    <col min="26" max="26" width="13.109375" style="53" customWidth="1"/>
    <col min="27" max="27" width="8.109375" style="53" customWidth="1"/>
    <col min="28" max="32" width="9.44140625" style="53" bestFit="1" customWidth="1"/>
    <col min="33" max="34" width="13.109375" style="53" bestFit="1" customWidth="1"/>
    <col min="35" max="36" width="10.44140625" style="53" bestFit="1" customWidth="1"/>
    <col min="37" max="37" width="9.44140625" style="53" bestFit="1" customWidth="1"/>
    <col min="38" max="16384" width="9.33203125" style="53"/>
  </cols>
  <sheetData>
    <row r="1" spans="1:54" ht="10.5" customHeight="1">
      <c r="A1" s="178" t="s">
        <v>82</v>
      </c>
      <c r="B1" s="52">
        <v>2</v>
      </c>
      <c r="C1" s="52">
        <f t="shared" ref="C1:P1" si="0">+B1+1</f>
        <v>3</v>
      </c>
      <c r="D1" s="52">
        <f t="shared" si="0"/>
        <v>4</v>
      </c>
      <c r="E1" s="52">
        <f t="shared" si="0"/>
        <v>5</v>
      </c>
      <c r="F1" s="52">
        <f t="shared" si="0"/>
        <v>6</v>
      </c>
      <c r="G1" s="52">
        <f t="shared" si="0"/>
        <v>7</v>
      </c>
      <c r="H1" s="52">
        <f t="shared" si="0"/>
        <v>8</v>
      </c>
      <c r="I1" s="52">
        <f t="shared" si="0"/>
        <v>9</v>
      </c>
      <c r="J1" s="52">
        <f t="shared" si="0"/>
        <v>10</v>
      </c>
      <c r="K1" s="52">
        <f t="shared" si="0"/>
        <v>11</v>
      </c>
      <c r="L1" s="52">
        <f t="shared" si="0"/>
        <v>12</v>
      </c>
      <c r="M1" s="52"/>
      <c r="N1" s="52"/>
      <c r="O1" s="52">
        <f>+L1+1</f>
        <v>13</v>
      </c>
      <c r="P1" s="52">
        <f t="shared" si="0"/>
        <v>14</v>
      </c>
      <c r="Q1" s="52">
        <v>17</v>
      </c>
      <c r="R1" s="52"/>
      <c r="S1" s="52">
        <v>22</v>
      </c>
      <c r="T1" s="52">
        <v>23</v>
      </c>
      <c r="U1" s="52">
        <v>24</v>
      </c>
      <c r="V1" s="52"/>
      <c r="W1" s="52"/>
      <c r="X1" s="52">
        <v>25</v>
      </c>
      <c r="Y1" s="52">
        <v>26</v>
      </c>
      <c r="Z1" s="52">
        <v>27</v>
      </c>
      <c r="AA1" s="52">
        <v>28</v>
      </c>
      <c r="AB1" s="52">
        <v>29</v>
      </c>
      <c r="AC1" s="52">
        <v>30</v>
      </c>
      <c r="AD1" s="52">
        <v>31</v>
      </c>
      <c r="AE1" s="52">
        <v>31</v>
      </c>
      <c r="AF1" s="52">
        <v>32</v>
      </c>
      <c r="AG1" s="52">
        <v>33</v>
      </c>
      <c r="AH1" s="52">
        <v>34</v>
      </c>
      <c r="AI1" s="52">
        <v>35</v>
      </c>
      <c r="AJ1" s="52">
        <v>36</v>
      </c>
      <c r="AK1" s="52">
        <v>35</v>
      </c>
      <c r="AL1" s="52">
        <v>36</v>
      </c>
    </row>
    <row r="2" spans="1:54" ht="10.5" customHeight="1">
      <c r="A2" s="178"/>
      <c r="B2" s="398" t="s">
        <v>31</v>
      </c>
      <c r="C2" s="399"/>
      <c r="D2" s="384"/>
      <c r="E2" s="384"/>
      <c r="F2" s="384"/>
      <c r="G2" s="384"/>
      <c r="H2" s="384"/>
      <c r="I2" s="384"/>
      <c r="J2" s="384"/>
      <c r="K2" s="384"/>
      <c r="L2" s="384"/>
      <c r="M2" s="384"/>
      <c r="N2" s="384"/>
      <c r="O2" s="365"/>
      <c r="P2" s="365"/>
      <c r="Q2" s="365"/>
      <c r="R2" s="52"/>
      <c r="T2" s="1302"/>
      <c r="U2" s="1302"/>
      <c r="Y2" s="100" t="s">
        <v>95</v>
      </c>
    </row>
    <row r="3" spans="1:54" ht="10.5" customHeight="1">
      <c r="A3" s="178"/>
      <c r="B3" s="813"/>
      <c r="C3" s="782"/>
      <c r="D3" s="811"/>
      <c r="E3" s="811"/>
      <c r="F3" s="811"/>
      <c r="G3" s="811"/>
      <c r="H3" s="811"/>
      <c r="I3" s="811"/>
      <c r="J3" s="812"/>
      <c r="K3" s="814"/>
      <c r="L3" s="811"/>
      <c r="M3" s="1280" t="s">
        <v>108</v>
      </c>
      <c r="N3" s="1281"/>
      <c r="O3" s="1282" t="e">
        <f>+VLOOKUP($A4,#REF!,O$1+1,FALSE)</f>
        <v>#REF!</v>
      </c>
      <c r="P3" s="1284" t="e">
        <f>+VLOOKUP($A4,#REF!,P$1+1,FALSE)</f>
        <v>#REF!</v>
      </c>
      <c r="Q3" s="1303" t="str">
        <f>Shipping!O3</f>
        <v>Jan/Dec 19/18</v>
      </c>
      <c r="R3" s="52"/>
      <c r="Y3" s="100"/>
      <c r="AI3" s="1300" t="str">
        <f>M3</f>
        <v>Local curr.</v>
      </c>
      <c r="AJ3" s="1301"/>
      <c r="AK3" s="944" t="e">
        <f>O3</f>
        <v>#REF!</v>
      </c>
      <c r="AL3" s="946" t="e">
        <f>P3</f>
        <v>#REF!</v>
      </c>
      <c r="AM3" s="947" t="str">
        <f>Q3</f>
        <v>Jan/Dec 19/18</v>
      </c>
    </row>
    <row r="4" spans="1:54" ht="13.5" customHeight="1">
      <c r="A4" s="179" t="str">
        <f>+"headingqy"&amp;$A$1</f>
        <v>headingqyGroup</v>
      </c>
      <c r="B4" s="451" t="e">
        <f>+VLOOKUP($A4,#REF!,B$1+1,FALSE)</f>
        <v>#REF!</v>
      </c>
      <c r="C4" s="447" t="e">
        <f>+VLOOKUP($A4,#REF!,C$1+1,FALSE)</f>
        <v>#REF!</v>
      </c>
      <c r="D4" s="448" t="e">
        <f>+VLOOKUP($A4,#REF!,D$1+1,FALSE)</f>
        <v>#REF!</v>
      </c>
      <c r="E4" s="448" t="e">
        <f>+VLOOKUP($A4,#REF!,E$1+1,FALSE)</f>
        <v>#REF!</v>
      </c>
      <c r="F4" s="448" t="e">
        <f>+VLOOKUP($A4,#REF!,F$1+1,FALSE)</f>
        <v>#REF!</v>
      </c>
      <c r="G4" s="448" t="e">
        <f>+VLOOKUP($A4,#REF!,G$1+1,FALSE)</f>
        <v>#REF!</v>
      </c>
      <c r="H4" s="448" t="e">
        <f>+VLOOKUP($A4,#REF!,H$1+1,FALSE)</f>
        <v>#REF!</v>
      </c>
      <c r="I4" s="448" t="e">
        <f>+VLOOKUP($A4,#REF!,I$1+1,FALSE)</f>
        <v>#REF!</v>
      </c>
      <c r="J4" s="448" t="e">
        <f>+VLOOKUP($A4,#REF!,J$1+1,FALSE)</f>
        <v>#REF!</v>
      </c>
      <c r="K4" s="820" t="e">
        <f>+VLOOKUP($A4,#REF!,K$1+1,FALSE)</f>
        <v>#REF!</v>
      </c>
      <c r="L4" s="821" t="e">
        <f>+VLOOKUP($A4,#REF!,L$1+1,FALSE)</f>
        <v>#REF!</v>
      </c>
      <c r="M4" s="1055" t="e">
        <f>+VLOOKUP($A4,#REF!,K$1+1,FALSE)</f>
        <v>#REF!</v>
      </c>
      <c r="N4" s="1056" t="e">
        <f>L4</f>
        <v>#REF!</v>
      </c>
      <c r="O4" s="1283"/>
      <c r="P4" s="1285"/>
      <c r="Q4" s="1304"/>
      <c r="R4" s="52"/>
      <c r="Y4" s="307" t="e">
        <f>C4</f>
        <v>#REF!</v>
      </c>
      <c r="Z4" s="308" t="e">
        <f t="shared" ref="Z4:AE4" si="1">D4</f>
        <v>#REF!</v>
      </c>
      <c r="AA4" s="308" t="e">
        <f t="shared" si="1"/>
        <v>#REF!</v>
      </c>
      <c r="AB4" s="308" t="e">
        <f t="shared" si="1"/>
        <v>#REF!</v>
      </c>
      <c r="AC4" s="308" t="e">
        <f t="shared" si="1"/>
        <v>#REF!</v>
      </c>
      <c r="AD4" s="308" t="e">
        <f t="shared" si="1"/>
        <v>#REF!</v>
      </c>
      <c r="AE4" s="308" t="e">
        <f t="shared" si="1"/>
        <v>#REF!</v>
      </c>
      <c r="AF4" s="308" t="e">
        <f>J4</f>
        <v>#REF!</v>
      </c>
      <c r="AG4" s="309" t="e">
        <f>K4</f>
        <v>#REF!</v>
      </c>
      <c r="AH4" s="942" t="e">
        <f>L4</f>
        <v>#REF!</v>
      </c>
      <c r="AI4" s="943" t="e">
        <f>M4</f>
        <v>#REF!</v>
      </c>
      <c r="AJ4" s="945" t="e">
        <f>N4</f>
        <v>#REF!</v>
      </c>
      <c r="AK4" s="943"/>
      <c r="AL4" s="945"/>
      <c r="AM4" s="948"/>
    </row>
    <row r="5" spans="1:54" ht="10.5" customHeight="1">
      <c r="A5" s="56" t="s">
        <v>7</v>
      </c>
      <c r="B5" s="481" t="s">
        <v>7</v>
      </c>
      <c r="C5" s="530"/>
      <c r="D5" s="564"/>
      <c r="E5" s="484"/>
      <c r="F5" s="484"/>
      <c r="G5" s="484"/>
      <c r="H5" s="536"/>
      <c r="I5" s="536"/>
      <c r="J5" s="536"/>
      <c r="K5" s="711"/>
      <c r="L5" s="727"/>
      <c r="M5" s="321"/>
      <c r="N5" s="322"/>
      <c r="O5" s="473"/>
      <c r="P5" s="564"/>
      <c r="Q5" s="767"/>
      <c r="R5" s="52"/>
      <c r="T5" s="822" t="e">
        <f>((C5-D5)/D5)-K5</f>
        <v>#DIV/0!</v>
      </c>
      <c r="U5" s="822" t="e">
        <f>((C5-G5)/G5)-L5</f>
        <v>#DIV/0!</v>
      </c>
      <c r="V5" s="822" t="e">
        <f t="shared" ref="V5:V16" si="2">((O5-P5)/P5)-Q5</f>
        <v>#DIV/0!</v>
      </c>
      <c r="W5" s="822">
        <f>C5+D5+E5+F5-O5</f>
        <v>0</v>
      </c>
      <c r="X5" s="822">
        <f>G5+H5+I5+J5-P5</f>
        <v>0</v>
      </c>
      <c r="Y5" s="368"/>
      <c r="Z5" s="709"/>
      <c r="AA5" s="710"/>
      <c r="AB5" s="710"/>
      <c r="AC5" s="710"/>
      <c r="AD5" s="393"/>
      <c r="AE5" s="393"/>
      <c r="AF5" s="393"/>
      <c r="AG5" s="321"/>
      <c r="AH5" s="322"/>
      <c r="AI5" s="949"/>
      <c r="AJ5" s="950"/>
      <c r="AK5" s="368"/>
      <c r="AL5" s="709"/>
      <c r="AM5" s="968"/>
      <c r="AN5" s="67">
        <f t="shared" ref="AN5:AN29" si="3">C5-Y5</f>
        <v>0</v>
      </c>
      <c r="AO5" s="67">
        <f t="shared" ref="AO5:AO29" si="4">D5-Z5</f>
        <v>0</v>
      </c>
      <c r="AP5" s="67">
        <f t="shared" ref="AP5:AP29" si="5">E5-AA5</f>
        <v>0</v>
      </c>
      <c r="AQ5" s="67">
        <f t="shared" ref="AQ5:AQ29" si="6">F5-AB5</f>
        <v>0</v>
      </c>
      <c r="AR5" s="67">
        <f t="shared" ref="AR5:AR29" si="7">G5-AC5</f>
        <v>0</v>
      </c>
      <c r="AS5" s="67">
        <f t="shared" ref="AS5:AS29" si="8">H5-AD5</f>
        <v>0</v>
      </c>
      <c r="AT5" s="67">
        <f t="shared" ref="AT5:BB5" si="9">I5-AE5</f>
        <v>0</v>
      </c>
      <c r="AU5" s="67">
        <f t="shared" si="9"/>
        <v>0</v>
      </c>
      <c r="AV5" s="67">
        <f t="shared" si="9"/>
        <v>0</v>
      </c>
      <c r="AW5" s="67">
        <f t="shared" si="9"/>
        <v>0</v>
      </c>
      <c r="AX5" s="67">
        <f t="shared" si="9"/>
        <v>0</v>
      </c>
      <c r="AY5" s="67">
        <f t="shared" si="9"/>
        <v>0</v>
      </c>
      <c r="AZ5" s="67">
        <f t="shared" si="9"/>
        <v>0</v>
      </c>
      <c r="BA5" s="67">
        <f t="shared" si="9"/>
        <v>0</v>
      </c>
      <c r="BB5" s="67">
        <f t="shared" si="9"/>
        <v>0</v>
      </c>
    </row>
    <row r="6" spans="1:54" ht="10.5" customHeight="1">
      <c r="A6" s="56" t="s">
        <v>2</v>
      </c>
      <c r="B6" s="481" t="s">
        <v>2</v>
      </c>
      <c r="C6" s="530"/>
      <c r="D6" s="564"/>
      <c r="E6" s="484"/>
      <c r="F6" s="484"/>
      <c r="G6" s="484"/>
      <c r="H6" s="536"/>
      <c r="I6" s="536"/>
      <c r="J6" s="536"/>
      <c r="K6" s="321"/>
      <c r="L6" s="322"/>
      <c r="M6" s="321"/>
      <c r="N6" s="322"/>
      <c r="O6" s="473"/>
      <c r="P6" s="483"/>
      <c r="Q6" s="316"/>
      <c r="R6" s="52"/>
      <c r="T6" s="822" t="e">
        <f>((C6-D6)/D6)-K6</f>
        <v>#DIV/0!</v>
      </c>
      <c r="U6" s="822" t="e">
        <f t="shared" ref="U6:U29" si="10">((C6-G6)/G6)-L6</f>
        <v>#DIV/0!</v>
      </c>
      <c r="V6" s="822" t="e">
        <f t="shared" si="2"/>
        <v>#DIV/0!</v>
      </c>
      <c r="W6" s="822">
        <f t="shared" ref="W6:W16" si="11">C6+D6+E6+F6-O6</f>
        <v>0</v>
      </c>
      <c r="X6" s="822">
        <f t="shared" ref="X6:X16" si="12">G6+H6+I6+J6-P6</f>
        <v>0</v>
      </c>
      <c r="Y6" s="368"/>
      <c r="Z6" s="709"/>
      <c r="AA6" s="710"/>
      <c r="AB6" s="710"/>
      <c r="AC6" s="710"/>
      <c r="AD6" s="393"/>
      <c r="AE6" s="393"/>
      <c r="AF6" s="393"/>
      <c r="AG6" s="321"/>
      <c r="AH6" s="322"/>
      <c r="AI6" s="949"/>
      <c r="AJ6" s="950"/>
      <c r="AK6" s="368"/>
      <c r="AL6" s="709"/>
      <c r="AM6" s="969"/>
      <c r="AN6" s="67">
        <f t="shared" si="3"/>
        <v>0</v>
      </c>
      <c r="AO6" s="67">
        <f t="shared" si="4"/>
        <v>0</v>
      </c>
      <c r="AP6" s="67">
        <f t="shared" si="5"/>
        <v>0</v>
      </c>
      <c r="AQ6" s="67">
        <f t="shared" si="6"/>
        <v>0</v>
      </c>
      <c r="AR6" s="67">
        <f t="shared" si="7"/>
        <v>0</v>
      </c>
      <c r="AS6" s="67">
        <f t="shared" si="8"/>
        <v>0</v>
      </c>
      <c r="AT6" s="67">
        <f t="shared" ref="AT6:BB29" si="13">I6-AE6</f>
        <v>0</v>
      </c>
      <c r="AU6" s="67">
        <f t="shared" si="13"/>
        <v>0</v>
      </c>
      <c r="AV6" s="67">
        <f t="shared" si="13"/>
        <v>0</v>
      </c>
      <c r="AW6" s="67">
        <f t="shared" si="13"/>
        <v>0</v>
      </c>
      <c r="AX6" s="67">
        <f t="shared" si="13"/>
        <v>0</v>
      </c>
      <c r="AY6" s="67">
        <f t="shared" si="13"/>
        <v>0</v>
      </c>
      <c r="AZ6" s="67">
        <f t="shared" si="13"/>
        <v>0</v>
      </c>
      <c r="BA6" s="67">
        <f t="shared" si="13"/>
        <v>0</v>
      </c>
      <c r="BB6" s="67">
        <f t="shared" si="13"/>
        <v>0</v>
      </c>
    </row>
    <row r="7" spans="1:54" ht="10.5" customHeight="1">
      <c r="A7" s="56" t="s">
        <v>0</v>
      </c>
      <c r="B7" s="481" t="s">
        <v>0</v>
      </c>
      <c r="C7" s="530"/>
      <c r="D7" s="564"/>
      <c r="E7" s="484"/>
      <c r="F7" s="484"/>
      <c r="G7" s="484"/>
      <c r="H7" s="536"/>
      <c r="I7" s="536"/>
      <c r="J7" s="536"/>
      <c r="K7" s="321"/>
      <c r="L7" s="322"/>
      <c r="M7" s="321"/>
      <c r="N7" s="322"/>
      <c r="O7" s="473"/>
      <c r="P7" s="483"/>
      <c r="Q7" s="316"/>
      <c r="R7" s="52"/>
      <c r="T7" s="822" t="e">
        <f>((C7-D7)/D7)-K7</f>
        <v>#DIV/0!</v>
      </c>
      <c r="U7" s="822" t="e">
        <f t="shared" si="10"/>
        <v>#DIV/0!</v>
      </c>
      <c r="V7" s="822" t="e">
        <f t="shared" si="2"/>
        <v>#DIV/0!</v>
      </c>
      <c r="W7" s="822">
        <f t="shared" si="11"/>
        <v>0</v>
      </c>
      <c r="X7" s="822">
        <f t="shared" si="12"/>
        <v>0</v>
      </c>
      <c r="Y7" s="368"/>
      <c r="Z7" s="709"/>
      <c r="AA7" s="314"/>
      <c r="AB7" s="314"/>
      <c r="AC7" s="314"/>
      <c r="AD7" s="720"/>
      <c r="AE7" s="720"/>
      <c r="AF7" s="720"/>
      <c r="AG7" s="321"/>
      <c r="AH7" s="322"/>
      <c r="AI7" s="949"/>
      <c r="AJ7" s="950"/>
      <c r="AK7" s="368"/>
      <c r="AL7" s="709"/>
      <c r="AM7" s="969"/>
      <c r="AN7" s="67">
        <f t="shared" si="3"/>
        <v>0</v>
      </c>
      <c r="AO7" s="67">
        <f t="shared" si="4"/>
        <v>0</v>
      </c>
      <c r="AP7" s="67">
        <f t="shared" si="5"/>
        <v>0</v>
      </c>
      <c r="AQ7" s="67">
        <f t="shared" si="6"/>
        <v>0</v>
      </c>
      <c r="AR7" s="67">
        <f t="shared" si="7"/>
        <v>0</v>
      </c>
      <c r="AS7" s="67">
        <f t="shared" si="8"/>
        <v>0</v>
      </c>
      <c r="AT7" s="67">
        <f t="shared" si="13"/>
        <v>0</v>
      </c>
      <c r="AU7" s="67">
        <f t="shared" si="13"/>
        <v>0</v>
      </c>
      <c r="AV7" s="67">
        <f t="shared" si="13"/>
        <v>0</v>
      </c>
      <c r="AW7" s="67">
        <f t="shared" si="13"/>
        <v>0</v>
      </c>
      <c r="AX7" s="67">
        <f t="shared" si="13"/>
        <v>0</v>
      </c>
      <c r="AY7" s="67">
        <f t="shared" si="13"/>
        <v>0</v>
      </c>
      <c r="AZ7" s="67">
        <f t="shared" si="13"/>
        <v>0</v>
      </c>
      <c r="BA7" s="67">
        <f t="shared" si="13"/>
        <v>0</v>
      </c>
      <c r="BB7" s="67">
        <f t="shared" si="13"/>
        <v>0</v>
      </c>
    </row>
    <row r="8" spans="1:54" ht="10.5" customHeight="1">
      <c r="A8" s="56" t="s">
        <v>18</v>
      </c>
      <c r="B8" s="481" t="s">
        <v>18</v>
      </c>
      <c r="C8" s="530"/>
      <c r="D8" s="564"/>
      <c r="E8" s="484"/>
      <c r="F8" s="484"/>
      <c r="G8" s="484"/>
      <c r="H8" s="536"/>
      <c r="I8" s="536"/>
      <c r="J8" s="536"/>
      <c r="K8" s="321"/>
      <c r="L8" s="322"/>
      <c r="M8" s="321"/>
      <c r="N8" s="322"/>
      <c r="O8" s="473"/>
      <c r="P8" s="483"/>
      <c r="Q8" s="316"/>
      <c r="R8" s="52"/>
      <c r="T8" s="822"/>
      <c r="U8" s="823"/>
      <c r="V8" s="822"/>
      <c r="W8" s="822">
        <f t="shared" si="11"/>
        <v>0</v>
      </c>
      <c r="X8" s="822">
        <f t="shared" si="12"/>
        <v>0</v>
      </c>
      <c r="Y8" s="368"/>
      <c r="Z8" s="709"/>
      <c r="AA8" s="314"/>
      <c r="AB8" s="314"/>
      <c r="AC8" s="314"/>
      <c r="AD8" s="720"/>
      <c r="AE8" s="720"/>
      <c r="AF8" s="720"/>
      <c r="AG8" s="321"/>
      <c r="AH8" s="322"/>
      <c r="AI8" s="949"/>
      <c r="AJ8" s="950"/>
      <c r="AK8" s="368"/>
      <c r="AL8" s="709"/>
      <c r="AM8" s="969"/>
      <c r="AN8" s="67">
        <f t="shared" si="3"/>
        <v>0</v>
      </c>
      <c r="AO8" s="67">
        <f t="shared" si="4"/>
        <v>0</v>
      </c>
      <c r="AP8" s="67">
        <f t="shared" si="5"/>
        <v>0</v>
      </c>
      <c r="AQ8" s="67">
        <f t="shared" si="6"/>
        <v>0</v>
      </c>
      <c r="AR8" s="67">
        <f t="shared" si="7"/>
        <v>0</v>
      </c>
      <c r="AS8" s="67">
        <f t="shared" si="8"/>
        <v>0</v>
      </c>
      <c r="AT8" s="67">
        <f t="shared" si="13"/>
        <v>0</v>
      </c>
      <c r="AU8" s="67">
        <f t="shared" si="13"/>
        <v>0</v>
      </c>
      <c r="AV8" s="67">
        <f t="shared" si="13"/>
        <v>0</v>
      </c>
      <c r="AW8" s="67">
        <f t="shared" si="13"/>
        <v>0</v>
      </c>
      <c r="AX8" s="67">
        <f t="shared" si="13"/>
        <v>0</v>
      </c>
      <c r="AY8" s="67">
        <f t="shared" si="13"/>
        <v>0</v>
      </c>
      <c r="AZ8" s="67">
        <f t="shared" si="13"/>
        <v>0</v>
      </c>
      <c r="BA8" s="67">
        <f t="shared" si="13"/>
        <v>0</v>
      </c>
      <c r="BB8" s="67">
        <f t="shared" si="13"/>
        <v>0</v>
      </c>
    </row>
    <row r="9" spans="1:54" ht="10.5" customHeight="1">
      <c r="A9" s="62" t="s">
        <v>8</v>
      </c>
      <c r="B9" s="491" t="s">
        <v>8</v>
      </c>
      <c r="C9" s="532"/>
      <c r="D9" s="565"/>
      <c r="E9" s="566"/>
      <c r="F9" s="566"/>
      <c r="G9" s="566"/>
      <c r="H9" s="567"/>
      <c r="I9" s="567"/>
      <c r="J9" s="567"/>
      <c r="K9" s="324"/>
      <c r="L9" s="325"/>
      <c r="M9" s="324"/>
      <c r="N9" s="325"/>
      <c r="O9" s="476"/>
      <c r="P9" s="480"/>
      <c r="Q9" s="328"/>
      <c r="R9" s="52"/>
      <c r="T9" s="822" t="e">
        <f t="shared" ref="T9:T29" si="14">((C9-D9)/D9)-K9</f>
        <v>#DIV/0!</v>
      </c>
      <c r="U9" s="822" t="e">
        <f t="shared" si="10"/>
        <v>#DIV/0!</v>
      </c>
      <c r="V9" s="822" t="e">
        <f t="shared" si="2"/>
        <v>#DIV/0!</v>
      </c>
      <c r="W9" s="822">
        <f t="shared" si="11"/>
        <v>0</v>
      </c>
      <c r="X9" s="822">
        <f t="shared" si="12"/>
        <v>0</v>
      </c>
      <c r="Y9" s="714"/>
      <c r="Z9" s="715"/>
      <c r="AA9" s="716"/>
      <c r="AB9" s="716"/>
      <c r="AC9" s="716"/>
      <c r="AD9" s="719"/>
      <c r="AE9" s="719"/>
      <c r="AF9" s="719"/>
      <c r="AG9" s="324"/>
      <c r="AH9" s="325"/>
      <c r="AI9" s="951"/>
      <c r="AJ9" s="952"/>
      <c r="AK9" s="714"/>
      <c r="AL9" s="715"/>
      <c r="AM9" s="969"/>
      <c r="AN9" s="67">
        <f t="shared" si="3"/>
        <v>0</v>
      </c>
      <c r="AO9" s="67">
        <f t="shared" si="4"/>
        <v>0</v>
      </c>
      <c r="AP9" s="67">
        <f t="shared" si="5"/>
        <v>0</v>
      </c>
      <c r="AQ9" s="67">
        <f t="shared" si="6"/>
        <v>0</v>
      </c>
      <c r="AR9" s="67">
        <f t="shared" si="7"/>
        <v>0</v>
      </c>
      <c r="AS9" s="67">
        <f t="shared" si="8"/>
        <v>0</v>
      </c>
      <c r="AT9" s="67">
        <f t="shared" si="13"/>
        <v>0</v>
      </c>
      <c r="AU9" s="67">
        <f t="shared" si="13"/>
        <v>0</v>
      </c>
      <c r="AV9" s="67">
        <f t="shared" si="13"/>
        <v>0</v>
      </c>
      <c r="AW9" s="67">
        <f t="shared" si="13"/>
        <v>0</v>
      </c>
      <c r="AX9" s="67">
        <f t="shared" si="13"/>
        <v>0</v>
      </c>
      <c r="AY9" s="67">
        <f t="shared" si="13"/>
        <v>0</v>
      </c>
      <c r="AZ9" s="67">
        <f t="shared" si="13"/>
        <v>0</v>
      </c>
      <c r="BA9" s="67">
        <f t="shared" si="13"/>
        <v>0</v>
      </c>
      <c r="BB9" s="67">
        <f t="shared" si="13"/>
        <v>0</v>
      </c>
    </row>
    <row r="10" spans="1:54" ht="10.5" customHeight="1">
      <c r="A10" s="56" t="s">
        <v>3</v>
      </c>
      <c r="B10" s="481" t="s">
        <v>3</v>
      </c>
      <c r="C10" s="530"/>
      <c r="D10" s="564"/>
      <c r="E10" s="484"/>
      <c r="F10" s="484"/>
      <c r="G10" s="484"/>
      <c r="H10" s="536"/>
      <c r="I10" s="536"/>
      <c r="J10" s="536"/>
      <c r="K10" s="321"/>
      <c r="L10" s="322"/>
      <c r="M10" s="321"/>
      <c r="N10" s="322"/>
      <c r="O10" s="473"/>
      <c r="P10" s="483"/>
      <c r="Q10" s="316"/>
      <c r="R10" s="52"/>
      <c r="T10" s="822" t="e">
        <f t="shared" si="14"/>
        <v>#DIV/0!</v>
      </c>
      <c r="U10" s="822" t="e">
        <f t="shared" si="10"/>
        <v>#DIV/0!</v>
      </c>
      <c r="V10" s="822" t="e">
        <f t="shared" si="2"/>
        <v>#DIV/0!</v>
      </c>
      <c r="W10" s="822">
        <f t="shared" si="11"/>
        <v>0</v>
      </c>
      <c r="X10" s="822">
        <f t="shared" si="12"/>
        <v>0</v>
      </c>
      <c r="Y10" s="368"/>
      <c r="Z10" s="709"/>
      <c r="AA10" s="314"/>
      <c r="AB10" s="314"/>
      <c r="AC10" s="314"/>
      <c r="AD10" s="720"/>
      <c r="AE10" s="720"/>
      <c r="AF10" s="720"/>
      <c r="AG10" s="321"/>
      <c r="AH10" s="322"/>
      <c r="AI10" s="949"/>
      <c r="AJ10" s="950"/>
      <c r="AK10" s="368"/>
      <c r="AL10" s="709"/>
      <c r="AM10" s="969"/>
      <c r="AN10" s="67">
        <f t="shared" si="3"/>
        <v>0</v>
      </c>
      <c r="AO10" s="67">
        <f t="shared" si="4"/>
        <v>0</v>
      </c>
      <c r="AP10" s="67">
        <f t="shared" si="5"/>
        <v>0</v>
      </c>
      <c r="AQ10" s="67">
        <f t="shared" si="6"/>
        <v>0</v>
      </c>
      <c r="AR10" s="67">
        <f t="shared" si="7"/>
        <v>0</v>
      </c>
      <c r="AS10" s="67">
        <f t="shared" si="8"/>
        <v>0</v>
      </c>
      <c r="AT10" s="67">
        <f t="shared" si="13"/>
        <v>0</v>
      </c>
      <c r="AU10" s="67">
        <f t="shared" si="13"/>
        <v>0</v>
      </c>
      <c r="AV10" s="67">
        <f t="shared" si="13"/>
        <v>0</v>
      </c>
      <c r="AW10" s="67">
        <f t="shared" si="13"/>
        <v>0</v>
      </c>
      <c r="AX10" s="67">
        <f t="shared" si="13"/>
        <v>0</v>
      </c>
      <c r="AY10" s="67">
        <f t="shared" si="13"/>
        <v>0</v>
      </c>
      <c r="AZ10" s="67">
        <f t="shared" si="13"/>
        <v>0</v>
      </c>
      <c r="BA10" s="67">
        <f t="shared" si="13"/>
        <v>0</v>
      </c>
      <c r="BB10" s="67">
        <f t="shared" si="13"/>
        <v>0</v>
      </c>
    </row>
    <row r="11" spans="1:54" ht="10.5" customHeight="1">
      <c r="A11" s="56" t="s">
        <v>84</v>
      </c>
      <c r="B11" s="481" t="s">
        <v>88</v>
      </c>
      <c r="C11" s="530"/>
      <c r="D11" s="564"/>
      <c r="E11" s="484"/>
      <c r="F11" s="484"/>
      <c r="G11" s="484"/>
      <c r="H11" s="536"/>
      <c r="I11" s="536"/>
      <c r="J11" s="536"/>
      <c r="K11" s="321"/>
      <c r="L11" s="322"/>
      <c r="M11" s="321"/>
      <c r="N11" s="322"/>
      <c r="O11" s="473"/>
      <c r="P11" s="483"/>
      <c r="Q11" s="316"/>
      <c r="R11" s="52"/>
      <c r="T11" s="822" t="e">
        <f>((C11-D11)/D11)-K11</f>
        <v>#DIV/0!</v>
      </c>
      <c r="U11" s="822" t="e">
        <f t="shared" si="10"/>
        <v>#DIV/0!</v>
      </c>
      <c r="V11" s="822" t="e">
        <f t="shared" si="2"/>
        <v>#DIV/0!</v>
      </c>
      <c r="W11" s="822">
        <f t="shared" si="11"/>
        <v>0</v>
      </c>
      <c r="X11" s="822">
        <f t="shared" si="12"/>
        <v>0</v>
      </c>
      <c r="Y11" s="368"/>
      <c r="Z11" s="709"/>
      <c r="AA11" s="314"/>
      <c r="AB11" s="314"/>
      <c r="AC11" s="314"/>
      <c r="AD11" s="720"/>
      <c r="AE11" s="720"/>
      <c r="AF11" s="720"/>
      <c r="AG11" s="321"/>
      <c r="AH11" s="322"/>
      <c r="AI11" s="949"/>
      <c r="AJ11" s="950"/>
      <c r="AK11" s="368"/>
      <c r="AL11" s="709"/>
      <c r="AM11" s="969"/>
      <c r="AN11" s="67">
        <f t="shared" si="3"/>
        <v>0</v>
      </c>
      <c r="AO11" s="67">
        <f t="shared" si="4"/>
        <v>0</v>
      </c>
      <c r="AP11" s="67">
        <f t="shared" si="5"/>
        <v>0</v>
      </c>
      <c r="AQ11" s="67">
        <f t="shared" si="6"/>
        <v>0</v>
      </c>
      <c r="AR11" s="67">
        <f t="shared" si="7"/>
        <v>0</v>
      </c>
      <c r="AS11" s="67">
        <f t="shared" si="8"/>
        <v>0</v>
      </c>
      <c r="AT11" s="67">
        <f t="shared" si="13"/>
        <v>0</v>
      </c>
      <c r="AU11" s="67">
        <f t="shared" si="13"/>
        <v>0</v>
      </c>
      <c r="AV11" s="67">
        <f t="shared" si="13"/>
        <v>0</v>
      </c>
      <c r="AW11" s="67">
        <f t="shared" si="13"/>
        <v>0</v>
      </c>
      <c r="AX11" s="67">
        <f t="shared" si="13"/>
        <v>0</v>
      </c>
      <c r="AY11" s="67">
        <f t="shared" si="13"/>
        <v>0</v>
      </c>
      <c r="AZ11" s="67">
        <f t="shared" si="13"/>
        <v>0</v>
      </c>
      <c r="BA11" s="67">
        <f t="shared" si="13"/>
        <v>0</v>
      </c>
      <c r="BB11" s="67">
        <f t="shared" si="13"/>
        <v>0</v>
      </c>
    </row>
    <row r="12" spans="1:54" ht="10.5" customHeight="1">
      <c r="A12" s="62" t="s">
        <v>24</v>
      </c>
      <c r="B12" s="491" t="s">
        <v>24</v>
      </c>
      <c r="C12" s="532"/>
      <c r="D12" s="565"/>
      <c r="E12" s="566"/>
      <c r="F12" s="566"/>
      <c r="G12" s="566"/>
      <c r="H12" s="567"/>
      <c r="I12" s="567"/>
      <c r="J12" s="567"/>
      <c r="K12" s="324"/>
      <c r="L12" s="325"/>
      <c r="M12" s="324"/>
      <c r="N12" s="325"/>
      <c r="O12" s="476"/>
      <c r="P12" s="480"/>
      <c r="Q12" s="328"/>
      <c r="R12" s="52"/>
      <c r="T12" s="822" t="e">
        <f t="shared" si="14"/>
        <v>#DIV/0!</v>
      </c>
      <c r="U12" s="822" t="e">
        <f t="shared" si="10"/>
        <v>#DIV/0!</v>
      </c>
      <c r="V12" s="822" t="e">
        <f t="shared" si="2"/>
        <v>#DIV/0!</v>
      </c>
      <c r="W12" s="822">
        <f t="shared" si="11"/>
        <v>0</v>
      </c>
      <c r="X12" s="822">
        <f t="shared" si="12"/>
        <v>0</v>
      </c>
      <c r="Y12" s="714"/>
      <c r="Z12" s="715"/>
      <c r="AA12" s="716"/>
      <c r="AB12" s="716"/>
      <c r="AC12" s="716"/>
      <c r="AD12" s="719"/>
      <c r="AE12" s="719"/>
      <c r="AF12" s="719"/>
      <c r="AG12" s="324"/>
      <c r="AH12" s="325"/>
      <c r="AI12" s="951"/>
      <c r="AJ12" s="952"/>
      <c r="AK12" s="714"/>
      <c r="AL12" s="715"/>
      <c r="AM12" s="969"/>
      <c r="AN12" s="67">
        <f t="shared" si="3"/>
        <v>0</v>
      </c>
      <c r="AO12" s="67">
        <f t="shared" si="4"/>
        <v>0</v>
      </c>
      <c r="AP12" s="67">
        <f t="shared" si="5"/>
        <v>0</v>
      </c>
      <c r="AQ12" s="67">
        <f t="shared" si="6"/>
        <v>0</v>
      </c>
      <c r="AR12" s="67">
        <f t="shared" si="7"/>
        <v>0</v>
      </c>
      <c r="AS12" s="67">
        <f t="shared" si="8"/>
        <v>0</v>
      </c>
      <c r="AT12" s="67">
        <f t="shared" si="13"/>
        <v>0</v>
      </c>
      <c r="AU12" s="67">
        <f t="shared" si="13"/>
        <v>0</v>
      </c>
      <c r="AV12" s="67">
        <f t="shared" si="13"/>
        <v>0</v>
      </c>
      <c r="AW12" s="67">
        <f t="shared" si="13"/>
        <v>0</v>
      </c>
      <c r="AX12" s="67">
        <f t="shared" si="13"/>
        <v>0</v>
      </c>
      <c r="AY12" s="67">
        <f t="shared" si="13"/>
        <v>0</v>
      </c>
      <c r="AZ12" s="67">
        <f t="shared" si="13"/>
        <v>0</v>
      </c>
      <c r="BA12" s="67">
        <f t="shared" si="13"/>
        <v>0</v>
      </c>
      <c r="BB12" s="67">
        <f t="shared" si="13"/>
        <v>0</v>
      </c>
    </row>
    <row r="13" spans="1:54" ht="10.5" customHeight="1">
      <c r="A13" s="62" t="s">
        <v>13</v>
      </c>
      <c r="B13" s="491" t="s">
        <v>13</v>
      </c>
      <c r="C13" s="532"/>
      <c r="D13" s="533"/>
      <c r="E13" s="567"/>
      <c r="F13" s="567"/>
      <c r="G13" s="567"/>
      <c r="H13" s="567"/>
      <c r="I13" s="567"/>
      <c r="J13" s="567"/>
      <c r="K13" s="324"/>
      <c r="L13" s="325"/>
      <c r="M13" s="324"/>
      <c r="N13" s="325"/>
      <c r="O13" s="476"/>
      <c r="P13" s="558"/>
      <c r="Q13" s="328"/>
      <c r="R13" s="52"/>
      <c r="T13" s="822" t="e">
        <f t="shared" si="14"/>
        <v>#DIV/0!</v>
      </c>
      <c r="U13" s="822" t="e">
        <f t="shared" si="10"/>
        <v>#DIV/0!</v>
      </c>
      <c r="V13" s="822" t="e">
        <f t="shared" si="2"/>
        <v>#DIV/0!</v>
      </c>
      <c r="W13" s="822">
        <f t="shared" si="11"/>
        <v>0</v>
      </c>
      <c r="X13" s="822">
        <f t="shared" si="12"/>
        <v>0</v>
      </c>
      <c r="Y13" s="714"/>
      <c r="Z13" s="718"/>
      <c r="AA13" s="719"/>
      <c r="AB13" s="719"/>
      <c r="AC13" s="719"/>
      <c r="AD13" s="719"/>
      <c r="AE13" s="719"/>
      <c r="AF13" s="719"/>
      <c r="AG13" s="324"/>
      <c r="AH13" s="325"/>
      <c r="AI13" s="951"/>
      <c r="AJ13" s="953"/>
      <c r="AK13" s="714"/>
      <c r="AL13" s="718"/>
      <c r="AM13" s="969"/>
      <c r="AN13" s="67">
        <f t="shared" si="3"/>
        <v>0</v>
      </c>
      <c r="AO13" s="67">
        <f t="shared" si="4"/>
        <v>0</v>
      </c>
      <c r="AP13" s="67">
        <f t="shared" si="5"/>
        <v>0</v>
      </c>
      <c r="AQ13" s="67">
        <f t="shared" si="6"/>
        <v>0</v>
      </c>
      <c r="AR13" s="67">
        <f t="shared" si="7"/>
        <v>0</v>
      </c>
      <c r="AS13" s="67">
        <f t="shared" si="8"/>
        <v>0</v>
      </c>
      <c r="AT13" s="67">
        <f t="shared" si="13"/>
        <v>0</v>
      </c>
      <c r="AU13" s="67">
        <f t="shared" si="13"/>
        <v>0</v>
      </c>
      <c r="AV13" s="67">
        <f t="shared" si="13"/>
        <v>0</v>
      </c>
      <c r="AW13" s="67">
        <f t="shared" si="13"/>
        <v>0</v>
      </c>
      <c r="AX13" s="67">
        <f t="shared" si="13"/>
        <v>0</v>
      </c>
      <c r="AY13" s="67">
        <f t="shared" si="13"/>
        <v>0</v>
      </c>
      <c r="AZ13" s="67">
        <f t="shared" si="13"/>
        <v>0</v>
      </c>
      <c r="BA13" s="67">
        <f t="shared" si="13"/>
        <v>0</v>
      </c>
      <c r="BB13" s="67">
        <f t="shared" si="13"/>
        <v>0</v>
      </c>
    </row>
    <row r="14" spans="1:54" ht="10.5" customHeight="1">
      <c r="A14" s="56" t="s">
        <v>23</v>
      </c>
      <c r="B14" s="481" t="s">
        <v>23</v>
      </c>
      <c r="C14" s="530"/>
      <c r="D14" s="529"/>
      <c r="E14" s="536"/>
      <c r="F14" s="536"/>
      <c r="G14" s="536"/>
      <c r="H14" s="536"/>
      <c r="I14" s="536"/>
      <c r="J14" s="536"/>
      <c r="K14" s="321"/>
      <c r="L14" s="322"/>
      <c r="M14" s="321"/>
      <c r="N14" s="322"/>
      <c r="O14" s="473"/>
      <c r="P14" s="537"/>
      <c r="Q14" s="316"/>
      <c r="R14" s="52"/>
      <c r="T14" s="822" t="e">
        <f t="shared" si="14"/>
        <v>#DIV/0!</v>
      </c>
      <c r="U14" s="822" t="e">
        <f t="shared" si="10"/>
        <v>#DIV/0!</v>
      </c>
      <c r="V14" s="822" t="e">
        <f t="shared" si="2"/>
        <v>#DIV/0!</v>
      </c>
      <c r="W14" s="822">
        <f t="shared" si="11"/>
        <v>0</v>
      </c>
      <c r="X14" s="822">
        <f t="shared" si="12"/>
        <v>0</v>
      </c>
      <c r="Y14" s="368"/>
      <c r="Z14" s="367"/>
      <c r="AA14" s="720"/>
      <c r="AB14" s="720"/>
      <c r="AC14" s="720"/>
      <c r="AD14" s="720"/>
      <c r="AE14" s="720"/>
      <c r="AF14" s="720"/>
      <c r="AG14" s="321"/>
      <c r="AH14" s="322"/>
      <c r="AI14" s="949"/>
      <c r="AJ14" s="954"/>
      <c r="AK14" s="368"/>
      <c r="AL14" s="367"/>
      <c r="AM14" s="969"/>
      <c r="AN14" s="67">
        <f t="shared" si="3"/>
        <v>0</v>
      </c>
      <c r="AO14" s="67">
        <f t="shared" si="4"/>
        <v>0</v>
      </c>
      <c r="AP14" s="67">
        <f t="shared" si="5"/>
        <v>0</v>
      </c>
      <c r="AQ14" s="67">
        <f t="shared" si="6"/>
        <v>0</v>
      </c>
      <c r="AR14" s="67">
        <f t="shared" si="7"/>
        <v>0</v>
      </c>
      <c r="AS14" s="67">
        <f t="shared" si="8"/>
        <v>0</v>
      </c>
      <c r="AT14" s="67">
        <f t="shared" si="13"/>
        <v>0</v>
      </c>
      <c r="AU14" s="67">
        <f t="shared" si="13"/>
        <v>0</v>
      </c>
      <c r="AV14" s="67">
        <f t="shared" si="13"/>
        <v>0</v>
      </c>
      <c r="AW14" s="67">
        <f t="shared" si="13"/>
        <v>0</v>
      </c>
      <c r="AX14" s="67">
        <f t="shared" si="13"/>
        <v>0</v>
      </c>
      <c r="AY14" s="67">
        <f t="shared" si="13"/>
        <v>0</v>
      </c>
      <c r="AZ14" s="67">
        <f t="shared" si="13"/>
        <v>0</v>
      </c>
      <c r="BA14" s="67">
        <f t="shared" si="13"/>
        <v>0</v>
      </c>
      <c r="BB14" s="67">
        <f t="shared" si="13"/>
        <v>0</v>
      </c>
    </row>
    <row r="15" spans="1:54" ht="10.5" hidden="1" customHeight="1" outlineLevel="1">
      <c r="A15" s="210" t="s">
        <v>126</v>
      </c>
      <c r="B15" s="481" t="s">
        <v>126</v>
      </c>
      <c r="C15" s="530"/>
      <c r="D15" s="529"/>
      <c r="E15" s="536"/>
      <c r="F15" s="536"/>
      <c r="G15" s="536"/>
      <c r="H15" s="536"/>
      <c r="I15" s="536"/>
      <c r="J15" s="536"/>
      <c r="K15" s="321"/>
      <c r="L15" s="322"/>
      <c r="M15" s="321"/>
      <c r="N15" s="322"/>
      <c r="O15" s="473"/>
      <c r="P15" s="537"/>
      <c r="Q15" s="316"/>
      <c r="R15" s="52"/>
      <c r="T15" s="822" t="e">
        <f>((C15-D15)/D15)-K15</f>
        <v>#DIV/0!</v>
      </c>
      <c r="U15" s="823" t="e">
        <f>((C15-G15)/G15)-L15</f>
        <v>#DIV/0!</v>
      </c>
      <c r="V15" s="822" t="e">
        <f>((O15-P15)/P15)-Q15</f>
        <v>#DIV/0!</v>
      </c>
      <c r="W15" s="822">
        <f t="shared" si="11"/>
        <v>0</v>
      </c>
      <c r="X15" s="822">
        <f t="shared" si="12"/>
        <v>0</v>
      </c>
      <c r="Y15" s="368"/>
      <c r="Z15" s="367"/>
      <c r="AA15" s="720"/>
      <c r="AB15" s="720"/>
      <c r="AC15" s="720"/>
      <c r="AD15" s="720"/>
      <c r="AE15" s="720"/>
      <c r="AF15" s="720"/>
      <c r="AG15" s="321"/>
      <c r="AH15" s="322"/>
      <c r="AI15" s="949"/>
      <c r="AJ15" s="954"/>
      <c r="AK15" s="368"/>
      <c r="AL15" s="367"/>
      <c r="AM15" s="969"/>
      <c r="AN15" s="67">
        <f t="shared" ref="AN15:AS15" si="15">C15-Y15</f>
        <v>0</v>
      </c>
      <c r="AO15" s="67">
        <f t="shared" si="15"/>
        <v>0</v>
      </c>
      <c r="AP15" s="67">
        <f t="shared" si="15"/>
        <v>0</v>
      </c>
      <c r="AQ15" s="67">
        <f t="shared" si="15"/>
        <v>0</v>
      </c>
      <c r="AR15" s="67">
        <f t="shared" si="15"/>
        <v>0</v>
      </c>
      <c r="AS15" s="67">
        <f t="shared" si="15"/>
        <v>0</v>
      </c>
      <c r="AT15" s="67">
        <f t="shared" si="13"/>
        <v>0</v>
      </c>
      <c r="AU15" s="67">
        <f t="shared" si="13"/>
        <v>0</v>
      </c>
      <c r="AV15" s="67">
        <f t="shared" si="13"/>
        <v>0</v>
      </c>
      <c r="AW15" s="67">
        <f t="shared" si="13"/>
        <v>0</v>
      </c>
      <c r="AX15" s="67">
        <f t="shared" si="13"/>
        <v>0</v>
      </c>
      <c r="AY15" s="67">
        <f t="shared" si="13"/>
        <v>0</v>
      </c>
      <c r="AZ15" s="67">
        <f t="shared" si="13"/>
        <v>0</v>
      </c>
      <c r="BA15" s="67">
        <f t="shared" si="13"/>
        <v>0</v>
      </c>
      <c r="BB15" s="67">
        <f t="shared" si="13"/>
        <v>0</v>
      </c>
    </row>
    <row r="16" spans="1:54" ht="10.5" customHeight="1" collapsed="1">
      <c r="A16" s="62" t="s">
        <v>4</v>
      </c>
      <c r="B16" s="498" t="s">
        <v>4</v>
      </c>
      <c r="C16" s="534"/>
      <c r="D16" s="535"/>
      <c r="E16" s="568"/>
      <c r="F16" s="568"/>
      <c r="G16" s="568"/>
      <c r="H16" s="568"/>
      <c r="I16" s="568"/>
      <c r="J16" s="568"/>
      <c r="K16" s="336"/>
      <c r="L16" s="739"/>
      <c r="M16" s="336"/>
      <c r="N16" s="739"/>
      <c r="O16" s="499"/>
      <c r="P16" s="562"/>
      <c r="Q16" s="328"/>
      <c r="R16" s="52"/>
      <c r="T16" s="822" t="e">
        <f t="shared" si="14"/>
        <v>#DIV/0!</v>
      </c>
      <c r="U16" s="822" t="e">
        <f t="shared" si="10"/>
        <v>#DIV/0!</v>
      </c>
      <c r="V16" s="822" t="e">
        <f t="shared" si="2"/>
        <v>#DIV/0!</v>
      </c>
      <c r="W16" s="822">
        <f t="shared" si="11"/>
        <v>0</v>
      </c>
      <c r="X16" s="822">
        <f t="shared" si="12"/>
        <v>0</v>
      </c>
      <c r="Y16" s="721"/>
      <c r="Z16" s="722"/>
      <c r="AA16" s="723"/>
      <c r="AB16" s="723"/>
      <c r="AC16" s="723"/>
      <c r="AD16" s="723"/>
      <c r="AE16" s="723"/>
      <c r="AF16" s="723"/>
      <c r="AG16" s="324"/>
      <c r="AH16" s="325"/>
      <c r="AI16" s="955"/>
      <c r="AJ16" s="956"/>
      <c r="AK16" s="721"/>
      <c r="AL16" s="722"/>
      <c r="AM16" s="969"/>
      <c r="AN16" s="67">
        <f t="shared" si="3"/>
        <v>0</v>
      </c>
      <c r="AO16" s="67">
        <f t="shared" si="4"/>
        <v>0</v>
      </c>
      <c r="AP16" s="67">
        <f t="shared" si="5"/>
        <v>0</v>
      </c>
      <c r="AQ16" s="67">
        <f t="shared" si="6"/>
        <v>0</v>
      </c>
      <c r="AR16" s="67">
        <f t="shared" si="7"/>
        <v>0</v>
      </c>
      <c r="AS16" s="67">
        <f t="shared" si="8"/>
        <v>0</v>
      </c>
      <c r="AT16" s="67">
        <f t="shared" si="13"/>
        <v>0</v>
      </c>
      <c r="AU16" s="67">
        <f t="shared" si="13"/>
        <v>0</v>
      </c>
      <c r="AV16" s="67">
        <f t="shared" si="13"/>
        <v>0</v>
      </c>
      <c r="AW16" s="67">
        <f t="shared" si="13"/>
        <v>0</v>
      </c>
      <c r="AX16" s="67">
        <f t="shared" si="13"/>
        <v>0</v>
      </c>
      <c r="AY16" s="67">
        <f t="shared" si="13"/>
        <v>0</v>
      </c>
      <c r="AZ16" s="67">
        <f t="shared" si="13"/>
        <v>0</v>
      </c>
      <c r="BA16" s="67">
        <f t="shared" si="13"/>
        <v>0</v>
      </c>
      <c r="BB16" s="67">
        <f t="shared" si="13"/>
        <v>0</v>
      </c>
    </row>
    <row r="17" spans="1:54" ht="10.5" customHeight="1">
      <c r="A17" s="56" t="s">
        <v>9</v>
      </c>
      <c r="B17" s="481" t="s">
        <v>9</v>
      </c>
      <c r="C17" s="507"/>
      <c r="D17" s="536"/>
      <c r="E17" s="536"/>
      <c r="F17" s="536"/>
      <c r="G17" s="536"/>
      <c r="H17" s="536"/>
      <c r="I17" s="536"/>
      <c r="J17" s="536"/>
      <c r="K17" s="315"/>
      <c r="L17" s="317"/>
      <c r="M17" s="315"/>
      <c r="N17" s="317"/>
      <c r="O17" s="507"/>
      <c r="P17" s="536"/>
      <c r="Q17" s="728"/>
      <c r="R17" s="52"/>
      <c r="T17" s="822"/>
      <c r="U17" s="822"/>
      <c r="V17" s="822"/>
      <c r="W17" s="822"/>
      <c r="X17" s="801"/>
      <c r="Y17" s="340"/>
      <c r="Z17" s="720"/>
      <c r="AA17" s="720"/>
      <c r="AB17" s="720"/>
      <c r="AC17" s="720"/>
      <c r="AD17" s="720"/>
      <c r="AE17" s="720"/>
      <c r="AF17" s="720"/>
      <c r="AG17" s="711"/>
      <c r="AH17" s="727"/>
      <c r="AI17" s="957"/>
      <c r="AJ17" s="958"/>
      <c r="AK17" s="340"/>
      <c r="AL17" s="720"/>
      <c r="AM17" s="968"/>
      <c r="AN17" s="67">
        <f t="shared" si="3"/>
        <v>0</v>
      </c>
      <c r="AO17" s="67">
        <f t="shared" si="4"/>
        <v>0</v>
      </c>
      <c r="AP17" s="67">
        <f t="shared" si="5"/>
        <v>0</v>
      </c>
      <c r="AQ17" s="67">
        <f t="shared" si="6"/>
        <v>0</v>
      </c>
      <c r="AR17" s="67">
        <f t="shared" si="7"/>
        <v>0</v>
      </c>
      <c r="AS17" s="67">
        <f t="shared" si="8"/>
        <v>0</v>
      </c>
      <c r="AT17" s="67">
        <f t="shared" si="13"/>
        <v>0</v>
      </c>
      <c r="AU17" s="67">
        <f t="shared" si="13"/>
        <v>0</v>
      </c>
      <c r="AV17" s="67">
        <f t="shared" si="13"/>
        <v>0</v>
      </c>
      <c r="AW17" s="67">
        <f t="shared" si="13"/>
        <v>0</v>
      </c>
      <c r="AX17" s="67">
        <f t="shared" si="13"/>
        <v>0</v>
      </c>
      <c r="AY17" s="67">
        <f t="shared" si="13"/>
        <v>0</v>
      </c>
      <c r="AZ17" s="67">
        <f t="shared" si="13"/>
        <v>0</v>
      </c>
      <c r="BA17" s="67">
        <f t="shared" si="13"/>
        <v>0</v>
      </c>
      <c r="BB17" s="67">
        <f t="shared" si="13"/>
        <v>0</v>
      </c>
    </row>
    <row r="18" spans="1:54" ht="10.5" customHeight="1">
      <c r="A18" s="56" t="s">
        <v>5</v>
      </c>
      <c r="B18" s="481" t="s">
        <v>106</v>
      </c>
      <c r="C18" s="507"/>
      <c r="D18" s="536"/>
      <c r="E18" s="536"/>
      <c r="F18" s="536"/>
      <c r="G18" s="536"/>
      <c r="H18" s="536"/>
      <c r="I18" s="536"/>
      <c r="J18" s="536"/>
      <c r="K18" s="315"/>
      <c r="L18" s="317"/>
      <c r="M18" s="315"/>
      <c r="N18" s="317"/>
      <c r="O18" s="507"/>
      <c r="P18" s="536"/>
      <c r="Q18" s="798"/>
      <c r="R18" s="52"/>
      <c r="T18" s="822"/>
      <c r="U18" s="822"/>
      <c r="V18" s="822"/>
      <c r="W18" s="822"/>
      <c r="X18" s="801"/>
      <c r="Y18" s="340"/>
      <c r="Z18" s="720"/>
      <c r="AA18" s="720"/>
      <c r="AB18" s="720"/>
      <c r="AC18" s="720"/>
      <c r="AD18" s="720"/>
      <c r="AE18" s="720"/>
      <c r="AF18" s="720"/>
      <c r="AG18" s="321"/>
      <c r="AH18" s="322"/>
      <c r="AI18" s="957"/>
      <c r="AJ18" s="958"/>
      <c r="AK18" s="340"/>
      <c r="AL18" s="720"/>
      <c r="AM18" s="969"/>
      <c r="AN18" s="67">
        <f t="shared" ref="AN18:AS18" si="16">C18-Y18</f>
        <v>0</v>
      </c>
      <c r="AO18" s="67">
        <f t="shared" si="16"/>
        <v>0</v>
      </c>
      <c r="AP18" s="67">
        <f t="shared" si="16"/>
        <v>0</v>
      </c>
      <c r="AQ18" s="67">
        <f t="shared" si="16"/>
        <v>0</v>
      </c>
      <c r="AR18" s="67">
        <f t="shared" si="16"/>
        <v>0</v>
      </c>
      <c r="AS18" s="67">
        <f t="shared" si="16"/>
        <v>0</v>
      </c>
      <c r="AT18" s="67">
        <f t="shared" si="13"/>
        <v>0</v>
      </c>
      <c r="AU18" s="67">
        <f t="shared" si="13"/>
        <v>0</v>
      </c>
      <c r="AV18" s="67">
        <f t="shared" si="13"/>
        <v>0</v>
      </c>
      <c r="AW18" s="67">
        <f t="shared" si="13"/>
        <v>0</v>
      </c>
      <c r="AX18" s="67">
        <f t="shared" si="13"/>
        <v>0</v>
      </c>
      <c r="AY18" s="67">
        <f t="shared" si="13"/>
        <v>0</v>
      </c>
      <c r="AZ18" s="67">
        <f t="shared" si="13"/>
        <v>0</v>
      </c>
      <c r="BA18" s="67">
        <f t="shared" si="13"/>
        <v>0</v>
      </c>
      <c r="BB18" s="67">
        <f t="shared" si="13"/>
        <v>0</v>
      </c>
    </row>
    <row r="19" spans="1:54" ht="10.5" hidden="1" customHeight="1" outlineLevel="1">
      <c r="A19" s="56" t="s">
        <v>5</v>
      </c>
      <c r="B19" s="481" t="s">
        <v>5</v>
      </c>
      <c r="C19" s="507"/>
      <c r="D19" s="536"/>
      <c r="E19" s="536"/>
      <c r="F19" s="536"/>
      <c r="G19" s="536"/>
      <c r="H19" s="536"/>
      <c r="I19" s="536"/>
      <c r="J19" s="536"/>
      <c r="K19" s="315"/>
      <c r="L19" s="317"/>
      <c r="M19" s="315"/>
      <c r="N19" s="317"/>
      <c r="O19" s="507"/>
      <c r="P19" s="536"/>
      <c r="Q19" s="798"/>
      <c r="R19" s="52"/>
      <c r="T19" s="822"/>
      <c r="U19" s="822"/>
      <c r="V19" s="822"/>
      <c r="W19" s="822"/>
      <c r="X19" s="801"/>
      <c r="Y19" s="340"/>
      <c r="Z19" s="720"/>
      <c r="AA19" s="720"/>
      <c r="AB19" s="720"/>
      <c r="AC19" s="720"/>
      <c r="AD19" s="720"/>
      <c r="AE19" s="720"/>
      <c r="AF19" s="720"/>
      <c r="AG19" s="321"/>
      <c r="AH19" s="322"/>
      <c r="AI19" s="957"/>
      <c r="AJ19" s="958"/>
      <c r="AK19" s="340"/>
      <c r="AL19" s="720"/>
      <c r="AM19" s="969"/>
      <c r="AN19" s="67">
        <f t="shared" si="3"/>
        <v>0</v>
      </c>
      <c r="AO19" s="67">
        <f t="shared" si="4"/>
        <v>0</v>
      </c>
      <c r="AP19" s="67">
        <f t="shared" si="5"/>
        <v>0</v>
      </c>
      <c r="AQ19" s="67">
        <f t="shared" si="6"/>
        <v>0</v>
      </c>
      <c r="AR19" s="67">
        <f t="shared" si="7"/>
        <v>0</v>
      </c>
      <c r="AS19" s="67">
        <f t="shared" si="8"/>
        <v>0</v>
      </c>
      <c r="AT19" s="67">
        <f t="shared" si="13"/>
        <v>0</v>
      </c>
      <c r="AU19" s="67">
        <f t="shared" si="13"/>
        <v>0</v>
      </c>
      <c r="AV19" s="67">
        <f t="shared" si="13"/>
        <v>0</v>
      </c>
      <c r="AW19" s="67">
        <f t="shared" si="13"/>
        <v>0</v>
      </c>
      <c r="AX19" s="67">
        <f t="shared" si="13"/>
        <v>0</v>
      </c>
      <c r="AY19" s="67">
        <f t="shared" si="13"/>
        <v>0</v>
      </c>
      <c r="AZ19" s="67">
        <f t="shared" si="13"/>
        <v>0</v>
      </c>
      <c r="BA19" s="67">
        <f t="shared" si="13"/>
        <v>0</v>
      </c>
      <c r="BB19" s="67">
        <f t="shared" si="13"/>
        <v>0</v>
      </c>
    </row>
    <row r="20" spans="1:54" ht="10.5" customHeight="1" collapsed="1">
      <c r="A20" s="56" t="s">
        <v>28</v>
      </c>
      <c r="B20" s="481" t="s">
        <v>28</v>
      </c>
      <c r="C20" s="507"/>
      <c r="D20" s="536"/>
      <c r="E20" s="536"/>
      <c r="F20" s="536"/>
      <c r="G20" s="536"/>
      <c r="H20" s="536"/>
      <c r="I20" s="536"/>
      <c r="J20" s="536"/>
      <c r="K20" s="321"/>
      <c r="L20" s="322"/>
      <c r="M20" s="321"/>
      <c r="N20" s="322"/>
      <c r="O20" s="473"/>
      <c r="P20" s="483"/>
      <c r="Q20" s="316"/>
      <c r="R20" s="52"/>
      <c r="T20" s="822" t="e">
        <f t="shared" si="14"/>
        <v>#DIV/0!</v>
      </c>
      <c r="U20" s="822" t="e">
        <f t="shared" si="10"/>
        <v>#DIV/0!</v>
      </c>
      <c r="V20" s="822" t="e">
        <f>((O20-P20)/P20)-Q20</f>
        <v>#DIV/0!</v>
      </c>
      <c r="W20" s="822">
        <f>C20-O20</f>
        <v>0</v>
      </c>
      <c r="X20" s="822">
        <f>G20-P20</f>
        <v>0</v>
      </c>
      <c r="Y20" s="340"/>
      <c r="Z20" s="720"/>
      <c r="AA20" s="720"/>
      <c r="AB20" s="720"/>
      <c r="AC20" s="720"/>
      <c r="AD20" s="720"/>
      <c r="AE20" s="720"/>
      <c r="AF20" s="720"/>
      <c r="AG20" s="321"/>
      <c r="AH20" s="322"/>
      <c r="AI20" s="957"/>
      <c r="AJ20" s="958"/>
      <c r="AK20" s="340"/>
      <c r="AL20" s="720"/>
      <c r="AM20" s="969"/>
      <c r="AN20" s="67">
        <f t="shared" si="3"/>
        <v>0</v>
      </c>
      <c r="AO20" s="67">
        <f t="shared" si="4"/>
        <v>0</v>
      </c>
      <c r="AP20" s="67">
        <f t="shared" si="5"/>
        <v>0</v>
      </c>
      <c r="AQ20" s="67">
        <f t="shared" si="6"/>
        <v>0</v>
      </c>
      <c r="AR20" s="67">
        <f t="shared" si="7"/>
        <v>0</v>
      </c>
      <c r="AS20" s="67">
        <f t="shared" si="8"/>
        <v>0</v>
      </c>
      <c r="AT20" s="67">
        <f t="shared" si="13"/>
        <v>0</v>
      </c>
      <c r="AU20" s="67">
        <f t="shared" si="13"/>
        <v>0</v>
      </c>
      <c r="AV20" s="67">
        <f t="shared" si="13"/>
        <v>0</v>
      </c>
      <c r="AW20" s="67">
        <f t="shared" si="13"/>
        <v>0</v>
      </c>
      <c r="AX20" s="67">
        <f t="shared" si="13"/>
        <v>0</v>
      </c>
      <c r="AY20" s="67">
        <f t="shared" si="13"/>
        <v>0</v>
      </c>
      <c r="AZ20" s="67">
        <f t="shared" si="13"/>
        <v>0</v>
      </c>
      <c r="BA20" s="67">
        <f t="shared" si="13"/>
        <v>0</v>
      </c>
      <c r="BB20" s="67">
        <f t="shared" si="13"/>
        <v>0</v>
      </c>
    </row>
    <row r="21" spans="1:54" ht="10.5" customHeight="1">
      <c r="A21" s="56" t="s">
        <v>27</v>
      </c>
      <c r="B21" s="479" t="s">
        <v>90</v>
      </c>
      <c r="C21" s="474"/>
      <c r="D21" s="537"/>
      <c r="E21" s="537"/>
      <c r="F21" s="537"/>
      <c r="G21" s="537"/>
      <c r="H21" s="536"/>
      <c r="I21" s="536"/>
      <c r="J21" s="536"/>
      <c r="K21" s="321"/>
      <c r="L21" s="322"/>
      <c r="M21" s="321"/>
      <c r="N21" s="322"/>
      <c r="O21" s="473"/>
      <c r="P21" s="483"/>
      <c r="Q21" s="316"/>
      <c r="R21" s="52"/>
      <c r="T21" s="822" t="e">
        <f t="shared" si="14"/>
        <v>#DIV/0!</v>
      </c>
      <c r="U21" s="822" t="e">
        <f t="shared" si="10"/>
        <v>#DIV/0!</v>
      </c>
      <c r="V21" s="822" t="e">
        <f>((O21-P21)/P21)-Q21</f>
        <v>#DIV/0!</v>
      </c>
      <c r="W21" s="822">
        <f>C21-O21</f>
        <v>0</v>
      </c>
      <c r="X21" s="822">
        <f>G21-P21</f>
        <v>0</v>
      </c>
      <c r="Y21" s="737"/>
      <c r="Z21" s="386"/>
      <c r="AA21" s="386"/>
      <c r="AB21" s="386"/>
      <c r="AC21" s="386"/>
      <c r="AD21" s="720"/>
      <c r="AE21" s="720"/>
      <c r="AF21" s="720"/>
      <c r="AG21" s="321"/>
      <c r="AH21" s="322"/>
      <c r="AI21" s="959"/>
      <c r="AJ21" s="960"/>
      <c r="AK21" s="737"/>
      <c r="AL21" s="386"/>
      <c r="AM21" s="969"/>
      <c r="AN21" s="67">
        <f t="shared" si="3"/>
        <v>0</v>
      </c>
      <c r="AO21" s="67">
        <f t="shared" si="4"/>
        <v>0</v>
      </c>
      <c r="AP21" s="67">
        <f t="shared" si="5"/>
        <v>0</v>
      </c>
      <c r="AQ21" s="67">
        <f t="shared" si="6"/>
        <v>0</v>
      </c>
      <c r="AR21" s="67">
        <f t="shared" si="7"/>
        <v>0</v>
      </c>
      <c r="AS21" s="67">
        <f t="shared" si="8"/>
        <v>0</v>
      </c>
      <c r="AT21" s="67">
        <f t="shared" si="13"/>
        <v>0</v>
      </c>
      <c r="AU21" s="67">
        <f t="shared" si="13"/>
        <v>0</v>
      </c>
      <c r="AV21" s="67">
        <f t="shared" si="13"/>
        <v>0</v>
      </c>
      <c r="AW21" s="67">
        <f t="shared" si="13"/>
        <v>0</v>
      </c>
      <c r="AX21" s="67">
        <f t="shared" si="13"/>
        <v>0</v>
      </c>
      <c r="AY21" s="67">
        <f t="shared" si="13"/>
        <v>0</v>
      </c>
      <c r="AZ21" s="67">
        <f t="shared" si="13"/>
        <v>0</v>
      </c>
      <c r="BA21" s="67">
        <f t="shared" si="13"/>
        <v>0</v>
      </c>
      <c r="BB21" s="67">
        <f t="shared" si="13"/>
        <v>0</v>
      </c>
    </row>
    <row r="22" spans="1:54" ht="10.5" customHeight="1">
      <c r="A22" s="56" t="s">
        <v>14</v>
      </c>
      <c r="B22" s="511" t="s">
        <v>14</v>
      </c>
      <c r="C22" s="512"/>
      <c r="D22" s="538"/>
      <c r="E22" s="538"/>
      <c r="F22" s="538"/>
      <c r="G22" s="538"/>
      <c r="H22" s="538"/>
      <c r="I22" s="538"/>
      <c r="J22" s="538"/>
      <c r="K22" s="735"/>
      <c r="L22" s="736"/>
      <c r="M22" s="735"/>
      <c r="N22" s="736"/>
      <c r="O22" s="473"/>
      <c r="P22" s="483"/>
      <c r="Q22" s="316"/>
      <c r="R22" s="52"/>
      <c r="T22" s="822" t="e">
        <f t="shared" si="14"/>
        <v>#DIV/0!</v>
      </c>
      <c r="U22" s="822" t="e">
        <f t="shared" si="10"/>
        <v>#DIV/0!</v>
      </c>
      <c r="V22" s="822" t="e">
        <f>((O22-P22)/P22)-Q22</f>
        <v>#DIV/0!</v>
      </c>
      <c r="W22" s="822">
        <f>C22-O22</f>
        <v>0</v>
      </c>
      <c r="X22" s="822">
        <f>G22-P22</f>
        <v>0</v>
      </c>
      <c r="Y22" s="346"/>
      <c r="Z22" s="370"/>
      <c r="AA22" s="370"/>
      <c r="AB22" s="370"/>
      <c r="AC22" s="370"/>
      <c r="AD22" s="370"/>
      <c r="AE22" s="370"/>
      <c r="AF22" s="370"/>
      <c r="AG22" s="321"/>
      <c r="AH22" s="322"/>
      <c r="AI22" s="961"/>
      <c r="AJ22" s="962"/>
      <c r="AK22" s="346"/>
      <c r="AL22" s="370"/>
      <c r="AM22" s="970"/>
      <c r="AN22" s="67">
        <f t="shared" si="3"/>
        <v>0</v>
      </c>
      <c r="AO22" s="67">
        <f t="shared" si="4"/>
        <v>0</v>
      </c>
      <c r="AP22" s="67">
        <f t="shared" si="5"/>
        <v>0</v>
      </c>
      <c r="AQ22" s="67">
        <f t="shared" si="6"/>
        <v>0</v>
      </c>
      <c r="AR22" s="67">
        <f t="shared" si="7"/>
        <v>0</v>
      </c>
      <c r="AS22" s="67">
        <f t="shared" si="8"/>
        <v>0</v>
      </c>
      <c r="AT22" s="67">
        <f t="shared" si="13"/>
        <v>0</v>
      </c>
      <c r="AU22" s="67">
        <f t="shared" si="13"/>
        <v>0</v>
      </c>
      <c r="AV22" s="67">
        <f t="shared" si="13"/>
        <v>0</v>
      </c>
      <c r="AW22" s="67">
        <f t="shared" si="13"/>
        <v>0</v>
      </c>
      <c r="AX22" s="67">
        <f t="shared" si="13"/>
        <v>0</v>
      </c>
      <c r="AY22" s="67">
        <f t="shared" si="13"/>
        <v>0</v>
      </c>
      <c r="AZ22" s="67">
        <f t="shared" si="13"/>
        <v>0</v>
      </c>
      <c r="BA22" s="67">
        <f t="shared" si="13"/>
        <v>0</v>
      </c>
      <c r="BB22" s="67">
        <f t="shared" si="13"/>
        <v>0</v>
      </c>
    </row>
    <row r="23" spans="1:54" ht="10.5" customHeight="1">
      <c r="A23" s="62" t="s">
        <v>22</v>
      </c>
      <c r="B23" s="491" t="s">
        <v>22</v>
      </c>
      <c r="C23" s="541"/>
      <c r="D23" s="544"/>
      <c r="E23" s="544"/>
      <c r="F23" s="544"/>
      <c r="G23" s="544"/>
      <c r="H23" s="544"/>
      <c r="I23" s="544"/>
      <c r="J23" s="544"/>
      <c r="K23" s="315"/>
      <c r="L23" s="317"/>
      <c r="M23" s="315"/>
      <c r="N23" s="317"/>
      <c r="O23" s="574"/>
      <c r="P23" s="575"/>
      <c r="Q23" s="728"/>
      <c r="R23" s="52"/>
      <c r="T23" s="822"/>
      <c r="U23" s="822"/>
      <c r="V23" s="822"/>
      <c r="W23" s="822"/>
      <c r="X23" s="801"/>
      <c r="Y23" s="738"/>
      <c r="Z23" s="371"/>
      <c r="AA23" s="371"/>
      <c r="AB23" s="371"/>
      <c r="AC23" s="371"/>
      <c r="AD23" s="371"/>
      <c r="AE23" s="371"/>
      <c r="AF23" s="371"/>
      <c r="AG23" s="711"/>
      <c r="AH23" s="727"/>
      <c r="AI23" s="963"/>
      <c r="AJ23" s="958"/>
      <c r="AK23" s="738"/>
      <c r="AL23" s="371"/>
      <c r="AM23" s="969"/>
      <c r="AN23" s="67">
        <f t="shared" si="3"/>
        <v>0</v>
      </c>
      <c r="AO23" s="67">
        <f t="shared" si="4"/>
        <v>0</v>
      </c>
      <c r="AP23" s="67">
        <f t="shared" si="5"/>
        <v>0</v>
      </c>
      <c r="AQ23" s="67">
        <f t="shared" si="6"/>
        <v>0</v>
      </c>
      <c r="AR23" s="67">
        <f t="shared" si="7"/>
        <v>0</v>
      </c>
      <c r="AS23" s="67">
        <f t="shared" si="8"/>
        <v>0</v>
      </c>
      <c r="AT23" s="67">
        <f t="shared" si="13"/>
        <v>0</v>
      </c>
      <c r="AU23" s="67">
        <f t="shared" si="13"/>
        <v>0</v>
      </c>
      <c r="AV23" s="67">
        <f t="shared" si="13"/>
        <v>0</v>
      </c>
      <c r="AW23" s="67">
        <f t="shared" si="13"/>
        <v>0</v>
      </c>
      <c r="AX23" s="67">
        <f t="shared" si="13"/>
        <v>0</v>
      </c>
      <c r="AY23" s="67">
        <f t="shared" si="13"/>
        <v>0</v>
      </c>
      <c r="AZ23" s="67">
        <f t="shared" si="13"/>
        <v>0</v>
      </c>
      <c r="BA23" s="67">
        <f t="shared" si="13"/>
        <v>0</v>
      </c>
      <c r="BB23" s="67">
        <f t="shared" si="13"/>
        <v>0</v>
      </c>
    </row>
    <row r="24" spans="1:54" ht="10.5" customHeight="1">
      <c r="A24" s="56" t="s">
        <v>19</v>
      </c>
      <c r="B24" s="481" t="s">
        <v>19</v>
      </c>
      <c r="C24" s="509"/>
      <c r="D24" s="544"/>
      <c r="E24" s="544"/>
      <c r="F24" s="544"/>
      <c r="G24" s="544"/>
      <c r="H24" s="544"/>
      <c r="I24" s="544"/>
      <c r="J24" s="544"/>
      <c r="K24" s="321"/>
      <c r="L24" s="322"/>
      <c r="M24" s="321"/>
      <c r="N24" s="322"/>
      <c r="O24" s="840"/>
      <c r="P24" s="838"/>
      <c r="Q24" s="316"/>
      <c r="R24" s="52"/>
      <c r="T24" s="822" t="e">
        <f t="shared" si="14"/>
        <v>#DIV/0!</v>
      </c>
      <c r="U24" s="822" t="e">
        <f t="shared" si="10"/>
        <v>#DIV/0!</v>
      </c>
      <c r="V24" s="822" t="e">
        <f t="shared" ref="V24:V29" si="17">((O24-P24)/P24)-Q24</f>
        <v>#DIV/0!</v>
      </c>
      <c r="W24" s="822">
        <f t="shared" ref="W24:W29" si="18">C24-O24</f>
        <v>0</v>
      </c>
      <c r="X24" s="822">
        <f t="shared" ref="X24:X29" si="19">G24-P24</f>
        <v>0</v>
      </c>
      <c r="Y24" s="351"/>
      <c r="Z24" s="371"/>
      <c r="AA24" s="371"/>
      <c r="AB24" s="371"/>
      <c r="AC24" s="371"/>
      <c r="AD24" s="371"/>
      <c r="AE24" s="371"/>
      <c r="AF24" s="371"/>
      <c r="AG24" s="321"/>
      <c r="AH24" s="322"/>
      <c r="AI24" s="957"/>
      <c r="AJ24" s="958"/>
      <c r="AK24" s="351"/>
      <c r="AL24" s="371"/>
      <c r="AM24" s="969"/>
      <c r="AN24" s="67">
        <f t="shared" si="3"/>
        <v>0</v>
      </c>
      <c r="AO24" s="67">
        <f t="shared" si="4"/>
        <v>0</v>
      </c>
      <c r="AP24" s="67">
        <f t="shared" si="5"/>
        <v>0</v>
      </c>
      <c r="AQ24" s="67">
        <f t="shared" si="6"/>
        <v>0</v>
      </c>
      <c r="AR24" s="67">
        <f t="shared" si="7"/>
        <v>0</v>
      </c>
      <c r="AS24" s="67">
        <f t="shared" si="8"/>
        <v>0</v>
      </c>
      <c r="AT24" s="67">
        <f t="shared" si="13"/>
        <v>0</v>
      </c>
      <c r="AU24" s="67">
        <f t="shared" si="13"/>
        <v>0</v>
      </c>
      <c r="AV24" s="67">
        <f t="shared" si="13"/>
        <v>0</v>
      </c>
      <c r="AW24" s="67">
        <f t="shared" si="13"/>
        <v>0</v>
      </c>
      <c r="AX24" s="67">
        <f t="shared" si="13"/>
        <v>0</v>
      </c>
      <c r="AY24" s="67">
        <f t="shared" si="13"/>
        <v>0</v>
      </c>
      <c r="AZ24" s="67">
        <f t="shared" si="13"/>
        <v>0</v>
      </c>
      <c r="BA24" s="67">
        <f t="shared" si="13"/>
        <v>0</v>
      </c>
      <c r="BB24" s="67">
        <f t="shared" si="13"/>
        <v>0</v>
      </c>
    </row>
    <row r="25" spans="1:54" ht="10.5" customHeight="1">
      <c r="A25" s="56" t="s">
        <v>72</v>
      </c>
      <c r="B25" s="523" t="s">
        <v>72</v>
      </c>
      <c r="C25" s="509"/>
      <c r="D25" s="544"/>
      <c r="E25" s="544"/>
      <c r="F25" s="544"/>
      <c r="G25" s="544"/>
      <c r="H25" s="544"/>
      <c r="I25" s="544"/>
      <c r="J25" s="544"/>
      <c r="K25" s="321"/>
      <c r="L25" s="322"/>
      <c r="M25" s="321"/>
      <c r="N25" s="322"/>
      <c r="O25" s="840"/>
      <c r="P25" s="838"/>
      <c r="Q25" s="316"/>
      <c r="R25" s="52"/>
      <c r="T25" s="822"/>
      <c r="U25" s="822"/>
      <c r="V25" s="822"/>
      <c r="W25" s="822">
        <f t="shared" si="18"/>
        <v>0</v>
      </c>
      <c r="X25" s="822">
        <f t="shared" si="19"/>
        <v>0</v>
      </c>
      <c r="Y25" s="351"/>
      <c r="Z25" s="371"/>
      <c r="AA25" s="371"/>
      <c r="AB25" s="371"/>
      <c r="AC25" s="371"/>
      <c r="AD25" s="371"/>
      <c r="AE25" s="371"/>
      <c r="AF25" s="371"/>
      <c r="AG25" s="321"/>
      <c r="AH25" s="322"/>
      <c r="AI25" s="957"/>
      <c r="AJ25" s="958"/>
      <c r="AK25" s="351"/>
      <c r="AL25" s="371"/>
      <c r="AM25" s="969"/>
      <c r="AN25" s="67">
        <f t="shared" si="3"/>
        <v>0</v>
      </c>
      <c r="AO25" s="67">
        <f t="shared" si="4"/>
        <v>0</v>
      </c>
      <c r="AP25" s="67">
        <f t="shared" si="5"/>
        <v>0</v>
      </c>
      <c r="AQ25" s="67">
        <f t="shared" si="6"/>
        <v>0</v>
      </c>
      <c r="AR25" s="67">
        <f t="shared" si="7"/>
        <v>0</v>
      </c>
      <c r="AS25" s="67">
        <f t="shared" si="8"/>
        <v>0</v>
      </c>
      <c r="AT25" s="67">
        <f t="shared" si="13"/>
        <v>0</v>
      </c>
      <c r="AU25" s="67">
        <f t="shared" si="13"/>
        <v>0</v>
      </c>
      <c r="AV25" s="67">
        <f t="shared" si="13"/>
        <v>0</v>
      </c>
      <c r="AW25" s="67">
        <f t="shared" si="13"/>
        <v>0</v>
      </c>
      <c r="AX25" s="67">
        <f t="shared" si="13"/>
        <v>0</v>
      </c>
      <c r="AY25" s="67">
        <f t="shared" si="13"/>
        <v>0</v>
      </c>
      <c r="AZ25" s="67">
        <f t="shared" si="13"/>
        <v>0</v>
      </c>
      <c r="BA25" s="67">
        <f t="shared" si="13"/>
        <v>0</v>
      </c>
      <c r="BB25" s="67">
        <f t="shared" si="13"/>
        <v>0</v>
      </c>
    </row>
    <row r="26" spans="1:54" ht="10.5" customHeight="1">
      <c r="A26" s="62" t="s">
        <v>25</v>
      </c>
      <c r="B26" s="491" t="s">
        <v>25</v>
      </c>
      <c r="C26" s="518"/>
      <c r="D26" s="547"/>
      <c r="E26" s="547"/>
      <c r="F26" s="547"/>
      <c r="G26" s="547"/>
      <c r="H26" s="547"/>
      <c r="I26" s="547"/>
      <c r="J26" s="547"/>
      <c r="K26" s="324"/>
      <c r="L26" s="325"/>
      <c r="M26" s="324"/>
      <c r="N26" s="325"/>
      <c r="O26" s="844"/>
      <c r="P26" s="839"/>
      <c r="Q26" s="328"/>
      <c r="R26" s="52"/>
      <c r="T26" s="822" t="e">
        <f>((C26-D26)/D26)-K26</f>
        <v>#DIV/0!</v>
      </c>
      <c r="U26" s="822" t="e">
        <f t="shared" si="10"/>
        <v>#DIV/0!</v>
      </c>
      <c r="V26" s="822" t="e">
        <f t="shared" si="17"/>
        <v>#DIV/0!</v>
      </c>
      <c r="W26" s="822">
        <f t="shared" si="18"/>
        <v>0</v>
      </c>
      <c r="X26" s="822">
        <f t="shared" si="19"/>
        <v>0</v>
      </c>
      <c r="Y26" s="353"/>
      <c r="Z26" s="372"/>
      <c r="AA26" s="372"/>
      <c r="AB26" s="372"/>
      <c r="AC26" s="372"/>
      <c r="AD26" s="372"/>
      <c r="AE26" s="372"/>
      <c r="AF26" s="372"/>
      <c r="AG26" s="324"/>
      <c r="AH26" s="325"/>
      <c r="AI26" s="964"/>
      <c r="AJ26" s="965"/>
      <c r="AK26" s="353"/>
      <c r="AL26" s="372"/>
      <c r="AM26" s="969"/>
      <c r="AN26" s="67">
        <f t="shared" si="3"/>
        <v>0</v>
      </c>
      <c r="AO26" s="67">
        <f t="shared" si="4"/>
        <v>0</v>
      </c>
      <c r="AP26" s="67">
        <f t="shared" si="5"/>
        <v>0</v>
      </c>
      <c r="AQ26" s="67">
        <f t="shared" si="6"/>
        <v>0</v>
      </c>
      <c r="AR26" s="67">
        <f t="shared" si="7"/>
        <v>0</v>
      </c>
      <c r="AS26" s="67">
        <f t="shared" si="8"/>
        <v>0</v>
      </c>
      <c r="AT26" s="67">
        <f t="shared" si="13"/>
        <v>0</v>
      </c>
      <c r="AU26" s="67">
        <f t="shared" si="13"/>
        <v>0</v>
      </c>
      <c r="AV26" s="67">
        <f t="shared" si="13"/>
        <v>0</v>
      </c>
      <c r="AW26" s="67">
        <f t="shared" si="13"/>
        <v>0</v>
      </c>
      <c r="AX26" s="67">
        <f t="shared" si="13"/>
        <v>0</v>
      </c>
      <c r="AY26" s="67">
        <f t="shared" si="13"/>
        <v>0</v>
      </c>
      <c r="AZ26" s="67">
        <f t="shared" si="13"/>
        <v>0</v>
      </c>
      <c r="BA26" s="67">
        <f t="shared" si="13"/>
        <v>0</v>
      </c>
      <c r="BB26" s="67">
        <f t="shared" si="13"/>
        <v>0</v>
      </c>
    </row>
    <row r="27" spans="1:54" ht="10.5" customHeight="1">
      <c r="A27" s="56" t="s">
        <v>17</v>
      </c>
      <c r="B27" s="481" t="s">
        <v>17</v>
      </c>
      <c r="C27" s="509"/>
      <c r="D27" s="544"/>
      <c r="E27" s="544"/>
      <c r="F27" s="544"/>
      <c r="G27" s="544"/>
      <c r="H27" s="544"/>
      <c r="I27" s="544"/>
      <c r="J27" s="544"/>
      <c r="K27" s="321"/>
      <c r="L27" s="322"/>
      <c r="M27" s="321"/>
      <c r="N27" s="322"/>
      <c r="O27" s="840"/>
      <c r="P27" s="838"/>
      <c r="Q27" s="316"/>
      <c r="R27" s="52"/>
      <c r="T27" s="822" t="e">
        <f t="shared" si="14"/>
        <v>#DIV/0!</v>
      </c>
      <c r="U27" s="822" t="e">
        <f t="shared" si="10"/>
        <v>#DIV/0!</v>
      </c>
      <c r="V27" s="822" t="e">
        <f t="shared" si="17"/>
        <v>#DIV/0!</v>
      </c>
      <c r="W27" s="822">
        <f t="shared" si="18"/>
        <v>0</v>
      </c>
      <c r="X27" s="822">
        <f t="shared" si="19"/>
        <v>0</v>
      </c>
      <c r="Y27" s="351"/>
      <c r="Z27" s="371"/>
      <c r="AA27" s="371"/>
      <c r="AB27" s="371"/>
      <c r="AC27" s="371"/>
      <c r="AD27" s="371"/>
      <c r="AE27" s="371"/>
      <c r="AF27" s="371"/>
      <c r="AG27" s="321"/>
      <c r="AH27" s="322"/>
      <c r="AI27" s="957"/>
      <c r="AJ27" s="958"/>
      <c r="AK27" s="351"/>
      <c r="AL27" s="371"/>
      <c r="AM27" s="969"/>
      <c r="AN27" s="67">
        <f t="shared" si="3"/>
        <v>0</v>
      </c>
      <c r="AO27" s="67">
        <f t="shared" si="4"/>
        <v>0</v>
      </c>
      <c r="AP27" s="67">
        <f t="shared" si="5"/>
        <v>0</v>
      </c>
      <c r="AQ27" s="67">
        <f t="shared" si="6"/>
        <v>0</v>
      </c>
      <c r="AR27" s="67">
        <f t="shared" si="7"/>
        <v>0</v>
      </c>
      <c r="AS27" s="67">
        <f t="shared" si="8"/>
        <v>0</v>
      </c>
      <c r="AT27" s="67">
        <f t="shared" si="13"/>
        <v>0</v>
      </c>
      <c r="AU27" s="67">
        <f t="shared" si="13"/>
        <v>0</v>
      </c>
      <c r="AV27" s="67">
        <f t="shared" si="13"/>
        <v>0</v>
      </c>
      <c r="AW27" s="67">
        <f t="shared" si="13"/>
        <v>0</v>
      </c>
      <c r="AX27" s="67">
        <f t="shared" si="13"/>
        <v>0</v>
      </c>
      <c r="AY27" s="67">
        <f t="shared" si="13"/>
        <v>0</v>
      </c>
      <c r="AZ27" s="67">
        <f t="shared" si="13"/>
        <v>0</v>
      </c>
      <c r="BA27" s="67">
        <f t="shared" si="13"/>
        <v>0</v>
      </c>
      <c r="BB27" s="67">
        <f t="shared" si="13"/>
        <v>0</v>
      </c>
    </row>
    <row r="28" spans="1:54" ht="10.5" customHeight="1">
      <c r="A28" s="56" t="s">
        <v>16</v>
      </c>
      <c r="B28" s="481" t="s">
        <v>16</v>
      </c>
      <c r="C28" s="509"/>
      <c r="D28" s="544"/>
      <c r="E28" s="544"/>
      <c r="F28" s="544"/>
      <c r="G28" s="544"/>
      <c r="H28" s="544"/>
      <c r="I28" s="544"/>
      <c r="J28" s="544"/>
      <c r="K28" s="321"/>
      <c r="L28" s="322"/>
      <c r="M28" s="321"/>
      <c r="N28" s="322"/>
      <c r="O28" s="840"/>
      <c r="P28" s="838"/>
      <c r="Q28" s="316"/>
      <c r="R28" s="52"/>
      <c r="T28" s="822" t="e">
        <f t="shared" si="14"/>
        <v>#DIV/0!</v>
      </c>
      <c r="U28" s="822" t="e">
        <f t="shared" si="10"/>
        <v>#DIV/0!</v>
      </c>
      <c r="V28" s="822" t="e">
        <f t="shared" si="17"/>
        <v>#DIV/0!</v>
      </c>
      <c r="W28" s="822">
        <f t="shared" si="18"/>
        <v>0</v>
      </c>
      <c r="X28" s="822">
        <f t="shared" si="19"/>
        <v>0</v>
      </c>
      <c r="Y28" s="351"/>
      <c r="Z28" s="371"/>
      <c r="AA28" s="371"/>
      <c r="AB28" s="371"/>
      <c r="AC28" s="371"/>
      <c r="AD28" s="371"/>
      <c r="AE28" s="371"/>
      <c r="AF28" s="371"/>
      <c r="AG28" s="321"/>
      <c r="AH28" s="322"/>
      <c r="AI28" s="957"/>
      <c r="AJ28" s="958"/>
      <c r="AK28" s="351"/>
      <c r="AL28" s="371"/>
      <c r="AM28" s="969"/>
      <c r="AN28" s="67">
        <f t="shared" si="3"/>
        <v>0</v>
      </c>
      <c r="AO28" s="67">
        <f t="shared" si="4"/>
        <v>0</v>
      </c>
      <c r="AP28" s="67">
        <f t="shared" si="5"/>
        <v>0</v>
      </c>
      <c r="AQ28" s="67">
        <f t="shared" si="6"/>
        <v>0</v>
      </c>
      <c r="AR28" s="67">
        <f t="shared" si="7"/>
        <v>0</v>
      </c>
      <c r="AS28" s="67">
        <f t="shared" si="8"/>
        <v>0</v>
      </c>
      <c r="AT28" s="67">
        <f t="shared" si="13"/>
        <v>0</v>
      </c>
      <c r="AU28" s="67">
        <f t="shared" si="13"/>
        <v>0</v>
      </c>
      <c r="AV28" s="67">
        <f t="shared" si="13"/>
        <v>0</v>
      </c>
      <c r="AW28" s="67">
        <f t="shared" si="13"/>
        <v>0</v>
      </c>
      <c r="AX28" s="67">
        <f t="shared" si="13"/>
        <v>0</v>
      </c>
      <c r="AY28" s="67">
        <f t="shared" si="13"/>
        <v>0</v>
      </c>
      <c r="AZ28" s="67">
        <f t="shared" si="13"/>
        <v>0</v>
      </c>
      <c r="BA28" s="67">
        <f t="shared" si="13"/>
        <v>0</v>
      </c>
      <c r="BB28" s="67">
        <f t="shared" si="13"/>
        <v>0</v>
      </c>
    </row>
    <row r="29" spans="1:54" ht="10.5" customHeight="1">
      <c r="A29" s="62" t="s">
        <v>15</v>
      </c>
      <c r="B29" s="498" t="s">
        <v>15</v>
      </c>
      <c r="C29" s="520"/>
      <c r="D29" s="549"/>
      <c r="E29" s="549"/>
      <c r="F29" s="549"/>
      <c r="G29" s="549"/>
      <c r="H29" s="549"/>
      <c r="I29" s="549"/>
      <c r="J29" s="549"/>
      <c r="K29" s="336"/>
      <c r="L29" s="739"/>
      <c r="M29" s="336"/>
      <c r="N29" s="739"/>
      <c r="O29" s="845"/>
      <c r="P29" s="632"/>
      <c r="Q29" s="339"/>
      <c r="R29" s="52"/>
      <c r="T29" s="822" t="e">
        <f t="shared" si="14"/>
        <v>#DIV/0!</v>
      </c>
      <c r="U29" s="822" t="e">
        <f t="shared" si="10"/>
        <v>#DIV/0!</v>
      </c>
      <c r="V29" s="822" t="e">
        <f t="shared" si="17"/>
        <v>#DIV/0!</v>
      </c>
      <c r="W29" s="822">
        <f t="shared" si="18"/>
        <v>0</v>
      </c>
      <c r="X29" s="822">
        <f t="shared" si="19"/>
        <v>0</v>
      </c>
      <c r="Y29" s="355"/>
      <c r="Z29" s="373"/>
      <c r="AA29" s="373"/>
      <c r="AB29" s="373"/>
      <c r="AC29" s="373"/>
      <c r="AD29" s="373"/>
      <c r="AE29" s="373"/>
      <c r="AF29" s="373"/>
      <c r="AG29" s="336"/>
      <c r="AH29" s="739"/>
      <c r="AI29" s="966"/>
      <c r="AJ29" s="967"/>
      <c r="AK29" s="355"/>
      <c r="AL29" s="373"/>
      <c r="AM29" s="970"/>
      <c r="AN29" s="67">
        <f t="shared" si="3"/>
        <v>0</v>
      </c>
      <c r="AO29" s="67">
        <f t="shared" si="4"/>
        <v>0</v>
      </c>
      <c r="AP29" s="67">
        <f t="shared" si="5"/>
        <v>0</v>
      </c>
      <c r="AQ29" s="67">
        <f t="shared" si="6"/>
        <v>0</v>
      </c>
      <c r="AR29" s="67">
        <f t="shared" si="7"/>
        <v>0</v>
      </c>
      <c r="AS29" s="67">
        <f t="shared" si="8"/>
        <v>0</v>
      </c>
      <c r="AT29" s="67">
        <f t="shared" si="13"/>
        <v>0</v>
      </c>
      <c r="AU29" s="67">
        <f t="shared" si="13"/>
        <v>0</v>
      </c>
      <c r="AV29" s="67">
        <f t="shared" si="13"/>
        <v>0</v>
      </c>
      <c r="AW29" s="67">
        <f t="shared" si="13"/>
        <v>0</v>
      </c>
      <c r="AX29" s="67">
        <f t="shared" si="13"/>
        <v>0</v>
      </c>
      <c r="AY29" s="67">
        <f t="shared" si="13"/>
        <v>0</v>
      </c>
      <c r="AZ29" s="67">
        <f t="shared" si="13"/>
        <v>0</v>
      </c>
      <c r="BA29" s="67">
        <f t="shared" si="13"/>
        <v>0</v>
      </c>
      <c r="BB29" s="67">
        <f t="shared" si="13"/>
        <v>0</v>
      </c>
    </row>
    <row r="30" spans="1:54" ht="10.5" customHeight="1">
      <c r="B30" s="1297"/>
      <c r="C30" s="1297"/>
      <c r="D30" s="1297"/>
      <c r="E30" s="1297"/>
      <c r="F30" s="1297"/>
      <c r="G30" s="1297"/>
      <c r="H30" s="1297"/>
      <c r="I30" s="1297"/>
      <c r="J30" s="1297"/>
      <c r="K30" s="1297"/>
      <c r="L30" s="1297"/>
      <c r="M30" s="807"/>
      <c r="N30" s="807"/>
      <c r="O30" s="362"/>
      <c r="P30" s="396"/>
      <c r="Q30" s="362"/>
      <c r="R30" s="52"/>
    </row>
    <row r="31" spans="1:54">
      <c r="R31" s="52"/>
    </row>
    <row r="32" spans="1:54">
      <c r="R32" s="52"/>
    </row>
    <row r="33" spans="2:19">
      <c r="B33" s="799" t="s">
        <v>98</v>
      </c>
      <c r="C33" s="800">
        <f>(C5+C6+C7+C8-C9)+(C9+C12-C13)+(C13+C14-C16)</f>
        <v>0</v>
      </c>
      <c r="D33" s="800">
        <f t="shared" ref="D33:J33" si="20">(D5+D6+D7+D8-D9)+(D9+D12-D13)+(D13+D14-D16)</f>
        <v>0</v>
      </c>
      <c r="E33" s="800">
        <f t="shared" si="20"/>
        <v>0</v>
      </c>
      <c r="F33" s="800">
        <f t="shared" si="20"/>
        <v>0</v>
      </c>
      <c r="G33" s="800">
        <f t="shared" si="20"/>
        <v>0</v>
      </c>
      <c r="H33" s="800">
        <f t="shared" si="20"/>
        <v>0</v>
      </c>
      <c r="I33" s="800">
        <f t="shared" si="20"/>
        <v>0</v>
      </c>
      <c r="J33" s="800">
        <f t="shared" si="20"/>
        <v>0</v>
      </c>
      <c r="K33" s="799"/>
      <c r="L33" s="799"/>
      <c r="M33" s="799"/>
      <c r="N33" s="799"/>
      <c r="O33" s="800">
        <f>(O5+O6+O7+O8-O9)+(O9+O12-O13)+(O13+O14-O16)</f>
        <v>0</v>
      </c>
      <c r="P33" s="800">
        <f>(P5+P6+P7+P8-P9)+(P9+P12-P13)+(P13+P14-P16)</f>
        <v>0</v>
      </c>
      <c r="Q33" s="800"/>
      <c r="R33" s="800"/>
      <c r="S33" s="800"/>
    </row>
    <row r="34" spans="2:19">
      <c r="B34" s="799" t="s">
        <v>99</v>
      </c>
      <c r="C34" s="800">
        <f>C24+C25-C26+C27+C28-C29</f>
        <v>0</v>
      </c>
      <c r="D34" s="800">
        <f t="shared" ref="D34:J34" si="21">D24+D25-D26+D27+D28-D29</f>
        <v>0</v>
      </c>
      <c r="E34" s="800">
        <f t="shared" si="21"/>
        <v>0</v>
      </c>
      <c r="F34" s="800">
        <f t="shared" si="21"/>
        <v>0</v>
      </c>
      <c r="G34" s="800">
        <f t="shared" si="21"/>
        <v>0</v>
      </c>
      <c r="H34" s="800">
        <f t="shared" si="21"/>
        <v>0</v>
      </c>
      <c r="I34" s="800">
        <f t="shared" si="21"/>
        <v>0</v>
      </c>
      <c r="J34" s="800">
        <f t="shared" si="21"/>
        <v>0</v>
      </c>
      <c r="K34" s="799"/>
      <c r="L34" s="799"/>
      <c r="M34" s="799"/>
      <c r="N34" s="799"/>
      <c r="O34" s="800">
        <f>O24+O25-O26+O27+O28-O29</f>
        <v>0</v>
      </c>
      <c r="P34" s="800">
        <f>P24+P25-P26+P27+P28-P29</f>
        <v>0</v>
      </c>
      <c r="Q34" s="800"/>
      <c r="R34" s="800"/>
      <c r="S34" s="800"/>
    </row>
    <row r="37" spans="2:19" hidden="1"/>
    <row r="38" spans="2:19" hidden="1"/>
    <row r="39" spans="2:19" hidden="1"/>
    <row r="40" spans="2:19" hidden="1"/>
    <row r="41" spans="2:19" hidden="1"/>
    <row r="42" spans="2:19" hidden="1"/>
    <row r="43" spans="2:19" hidden="1"/>
    <row r="44" spans="2:19" hidden="1"/>
    <row r="45" spans="2:19" hidden="1"/>
    <row r="46" spans="2:19" hidden="1"/>
    <row r="47" spans="2:19" hidden="1"/>
    <row r="48" spans="2:19" hidden="1"/>
    <row r="49" spans="1:34" hidden="1"/>
    <row r="50" spans="1:34" hidden="1"/>
    <row r="51" spans="1:34" hidden="1"/>
    <row r="52" spans="1:34" s="13" customFormat="1">
      <c r="A52" s="11"/>
    </row>
    <row r="53" spans="1:34" s="221" customFormat="1" ht="18.75" customHeight="1">
      <c r="A53" s="219"/>
      <c r="B53" s="220" t="s">
        <v>75</v>
      </c>
      <c r="C53" s="271"/>
      <c r="D53" s="271"/>
      <c r="E53" s="271"/>
      <c r="F53" s="271"/>
      <c r="G53" s="271"/>
      <c r="H53" s="271"/>
      <c r="I53" s="271"/>
      <c r="J53" s="271"/>
      <c r="K53" s="271"/>
      <c r="L53" s="271"/>
      <c r="M53" s="271"/>
      <c r="N53" s="271"/>
      <c r="O53" s="272"/>
      <c r="P53" s="273"/>
      <c r="T53" s="220" t="s">
        <v>86</v>
      </c>
      <c r="U53" s="220"/>
      <c r="V53" s="220"/>
      <c r="W53" s="220"/>
      <c r="X53" s="220"/>
      <c r="Y53" s="220"/>
      <c r="Z53" s="220"/>
    </row>
    <row r="54" spans="1:34" s="221" customFormat="1">
      <c r="B54" s="173" t="s">
        <v>1</v>
      </c>
      <c r="C54" s="174" t="e">
        <f>D4</f>
        <v>#REF!</v>
      </c>
      <c r="D54" s="175" t="e">
        <f t="shared" ref="D54:I54" si="22">E4</f>
        <v>#REF!</v>
      </c>
      <c r="E54" s="175" t="e">
        <f t="shared" si="22"/>
        <v>#REF!</v>
      </c>
      <c r="F54" s="175" t="e">
        <f t="shared" si="22"/>
        <v>#REF!</v>
      </c>
      <c r="G54" s="175" t="e">
        <f t="shared" si="22"/>
        <v>#REF!</v>
      </c>
      <c r="H54" s="175" t="e">
        <f t="shared" si="22"/>
        <v>#REF!</v>
      </c>
      <c r="I54" s="175" t="e">
        <f t="shared" si="22"/>
        <v>#REF!</v>
      </c>
      <c r="J54" s="175"/>
      <c r="K54" s="177"/>
      <c r="L54" s="176"/>
      <c r="M54" s="299"/>
      <c r="N54" s="299"/>
      <c r="O54" s="219"/>
      <c r="P54" s="219"/>
      <c r="T54" s="173" t="s">
        <v>1</v>
      </c>
      <c r="U54" s="816"/>
      <c r="V54" s="836"/>
      <c r="W54" s="836"/>
      <c r="X54" s="175"/>
      <c r="Y54" s="175" t="e">
        <f t="shared" ref="Y54:AE54" si="23">+C54</f>
        <v>#REF!</v>
      </c>
      <c r="Z54" s="175" t="e">
        <f t="shared" si="23"/>
        <v>#REF!</v>
      </c>
      <c r="AA54" s="175" t="e">
        <f t="shared" si="23"/>
        <v>#REF!</v>
      </c>
      <c r="AB54" s="175" t="e">
        <f t="shared" si="23"/>
        <v>#REF!</v>
      </c>
      <c r="AC54" s="175" t="e">
        <f t="shared" si="23"/>
        <v>#REF!</v>
      </c>
      <c r="AD54" s="175" t="e">
        <f t="shared" si="23"/>
        <v>#REF!</v>
      </c>
      <c r="AE54" s="175" t="e">
        <f t="shared" si="23"/>
        <v>#REF!</v>
      </c>
      <c r="AF54" s="175"/>
      <c r="AG54" s="177"/>
      <c r="AH54" s="176"/>
    </row>
    <row r="55" spans="1:34" s="221" customFormat="1">
      <c r="B55" s="57" t="s">
        <v>7</v>
      </c>
      <c r="C55" s="14">
        <v>17</v>
      </c>
      <c r="D55" s="44">
        <v>25</v>
      </c>
      <c r="E55" s="15">
        <v>25</v>
      </c>
      <c r="F55" s="15">
        <v>30</v>
      </c>
      <c r="G55" s="15">
        <v>39</v>
      </c>
      <c r="H55" s="15">
        <v>41</v>
      </c>
      <c r="I55" s="15">
        <v>45</v>
      </c>
      <c r="J55" s="15"/>
      <c r="K55" s="16"/>
      <c r="L55" s="146"/>
      <c r="M55" s="294"/>
      <c r="N55" s="294"/>
      <c r="T55" s="57" t="s">
        <v>7</v>
      </c>
      <c r="U55" s="1"/>
      <c r="V55" s="1"/>
      <c r="W55" s="1"/>
      <c r="X55" s="44"/>
      <c r="Y55" s="44">
        <f t="shared" ref="Y55:Y79" si="24">+C55-D5</f>
        <v>17</v>
      </c>
      <c r="Z55" s="15">
        <f t="shared" ref="Z55:Z79" si="25">+D55-E5</f>
        <v>25</v>
      </c>
      <c r="AA55" s="15">
        <f t="shared" ref="AA55:AA79" si="26">+E55-F5</f>
        <v>25</v>
      </c>
      <c r="AB55" s="15">
        <f t="shared" ref="AB55:AB79" si="27">+F55-G5</f>
        <v>30</v>
      </c>
      <c r="AC55" s="15">
        <f t="shared" ref="AC55:AC79" si="28">+G55-H5</f>
        <v>39</v>
      </c>
      <c r="AD55" s="15">
        <f t="shared" ref="AD55:AD79" si="29">+H55-I5</f>
        <v>41</v>
      </c>
      <c r="AE55" s="15">
        <f>+I55-J5</f>
        <v>45</v>
      </c>
      <c r="AF55" s="15"/>
      <c r="AG55" s="16"/>
      <c r="AH55" s="146"/>
    </row>
    <row r="56" spans="1:34" s="221" customFormat="1">
      <c r="B56" s="57" t="s">
        <v>2</v>
      </c>
      <c r="C56" s="14">
        <v>4</v>
      </c>
      <c r="D56" s="44">
        <v>4</v>
      </c>
      <c r="E56" s="15">
        <v>3</v>
      </c>
      <c r="F56" s="15">
        <v>5</v>
      </c>
      <c r="G56" s="15">
        <v>4</v>
      </c>
      <c r="H56" s="15">
        <v>4</v>
      </c>
      <c r="I56" s="15">
        <v>3</v>
      </c>
      <c r="J56" s="15"/>
      <c r="K56" s="20"/>
      <c r="L56" s="17"/>
      <c r="M56" s="295"/>
      <c r="N56" s="295"/>
      <c r="T56" s="57" t="s">
        <v>2</v>
      </c>
      <c r="U56" s="1"/>
      <c r="V56" s="1"/>
      <c r="W56" s="1"/>
      <c r="X56" s="44"/>
      <c r="Y56" s="44">
        <f t="shared" si="24"/>
        <v>4</v>
      </c>
      <c r="Z56" s="15">
        <f t="shared" si="25"/>
        <v>4</v>
      </c>
      <c r="AA56" s="15">
        <f t="shared" si="26"/>
        <v>3</v>
      </c>
      <c r="AB56" s="15">
        <f t="shared" si="27"/>
        <v>5</v>
      </c>
      <c r="AC56" s="15">
        <f t="shared" si="28"/>
        <v>4</v>
      </c>
      <c r="AD56" s="15">
        <f t="shared" si="29"/>
        <v>4</v>
      </c>
      <c r="AE56" s="15">
        <f t="shared" ref="AE56:AE79" si="30">+I56-J6</f>
        <v>3</v>
      </c>
      <c r="AF56" s="15"/>
      <c r="AG56" s="20"/>
      <c r="AH56" s="17"/>
    </row>
    <row r="57" spans="1:34" s="221" customFormat="1">
      <c r="B57" s="57" t="s">
        <v>0</v>
      </c>
      <c r="C57" s="14">
        <v>4</v>
      </c>
      <c r="D57" s="44">
        <v>4</v>
      </c>
      <c r="E57" s="22">
        <v>3</v>
      </c>
      <c r="F57" s="22">
        <v>3</v>
      </c>
      <c r="G57" s="22">
        <v>4</v>
      </c>
      <c r="H57" s="22">
        <v>3</v>
      </c>
      <c r="I57" s="22">
        <v>4</v>
      </c>
      <c r="J57" s="22"/>
      <c r="K57" s="20"/>
      <c r="L57" s="17"/>
      <c r="M57" s="295"/>
      <c r="N57" s="295"/>
      <c r="T57" s="57" t="s">
        <v>0</v>
      </c>
      <c r="U57" s="1"/>
      <c r="V57" s="1"/>
      <c r="W57" s="1"/>
      <c r="X57" s="44"/>
      <c r="Y57" s="44">
        <f t="shared" si="24"/>
        <v>4</v>
      </c>
      <c r="Z57" s="22">
        <f t="shared" si="25"/>
        <v>4</v>
      </c>
      <c r="AA57" s="22">
        <f t="shared" si="26"/>
        <v>3</v>
      </c>
      <c r="AB57" s="22">
        <f t="shared" si="27"/>
        <v>3</v>
      </c>
      <c r="AC57" s="22">
        <f t="shared" si="28"/>
        <v>4</v>
      </c>
      <c r="AD57" s="22">
        <f t="shared" si="29"/>
        <v>3</v>
      </c>
      <c r="AE57" s="22">
        <f t="shared" si="30"/>
        <v>4</v>
      </c>
      <c r="AF57" s="22"/>
      <c r="AG57" s="20"/>
      <c r="AH57" s="17"/>
    </row>
    <row r="58" spans="1:34" s="221" customFormat="1">
      <c r="B58" s="57" t="s">
        <v>18</v>
      </c>
      <c r="C58" s="14">
        <v>0</v>
      </c>
      <c r="D58" s="44">
        <v>0</v>
      </c>
      <c r="E58" s="22">
        <v>0</v>
      </c>
      <c r="F58" s="22">
        <v>0</v>
      </c>
      <c r="G58" s="22">
        <v>0</v>
      </c>
      <c r="H58" s="22">
        <v>0</v>
      </c>
      <c r="I58" s="22">
        <v>0</v>
      </c>
      <c r="J58" s="22"/>
      <c r="K58" s="20"/>
      <c r="L58" s="17"/>
      <c r="M58" s="295"/>
      <c r="N58" s="295"/>
      <c r="T58" s="57" t="s">
        <v>18</v>
      </c>
      <c r="U58" s="1"/>
      <c r="V58" s="1"/>
      <c r="W58" s="1"/>
      <c r="X58" s="44"/>
      <c r="Y58" s="44">
        <f t="shared" si="24"/>
        <v>0</v>
      </c>
      <c r="Z58" s="22">
        <f t="shared" si="25"/>
        <v>0</v>
      </c>
      <c r="AA58" s="22">
        <f t="shared" si="26"/>
        <v>0</v>
      </c>
      <c r="AB58" s="22">
        <f t="shared" si="27"/>
        <v>0</v>
      </c>
      <c r="AC58" s="22">
        <f t="shared" si="28"/>
        <v>0</v>
      </c>
      <c r="AD58" s="22">
        <f t="shared" si="29"/>
        <v>0</v>
      </c>
      <c r="AE58" s="22">
        <f t="shared" si="30"/>
        <v>0</v>
      </c>
      <c r="AF58" s="22"/>
      <c r="AG58" s="20"/>
      <c r="AH58" s="17"/>
    </row>
    <row r="59" spans="1:34" s="221" customFormat="1">
      <c r="B59" s="64" t="s">
        <v>8</v>
      </c>
      <c r="C59" s="45">
        <v>25</v>
      </c>
      <c r="D59" s="46">
        <v>33</v>
      </c>
      <c r="E59" s="29">
        <v>31</v>
      </c>
      <c r="F59" s="29">
        <v>38</v>
      </c>
      <c r="G59" s="29">
        <v>47</v>
      </c>
      <c r="H59" s="29">
        <v>48</v>
      </c>
      <c r="I59" s="29">
        <v>52</v>
      </c>
      <c r="J59" s="29"/>
      <c r="K59" s="27"/>
      <c r="L59" s="28"/>
      <c r="M59" s="296"/>
      <c r="N59" s="296"/>
      <c r="T59" s="64" t="s">
        <v>8</v>
      </c>
      <c r="U59" s="54"/>
      <c r="V59" s="54"/>
      <c r="W59" s="54"/>
      <c r="X59" s="46"/>
      <c r="Y59" s="46">
        <f t="shared" si="24"/>
        <v>25</v>
      </c>
      <c r="Z59" s="29">
        <f t="shared" si="25"/>
        <v>33</v>
      </c>
      <c r="AA59" s="29">
        <f t="shared" si="26"/>
        <v>31</v>
      </c>
      <c r="AB59" s="29">
        <f t="shared" si="27"/>
        <v>38</v>
      </c>
      <c r="AC59" s="29">
        <f t="shared" si="28"/>
        <v>47</v>
      </c>
      <c r="AD59" s="29">
        <f t="shared" si="29"/>
        <v>48</v>
      </c>
      <c r="AE59" s="29">
        <f t="shared" si="30"/>
        <v>52</v>
      </c>
      <c r="AF59" s="29"/>
      <c r="AG59" s="27"/>
      <c r="AH59" s="28"/>
    </row>
    <row r="60" spans="1:34" s="221" customFormat="1">
      <c r="B60" s="57" t="s">
        <v>3</v>
      </c>
      <c r="C60" s="14">
        <v>-8</v>
      </c>
      <c r="D60" s="44">
        <v>-9</v>
      </c>
      <c r="E60" s="22">
        <v>-7</v>
      </c>
      <c r="F60" s="22">
        <v>-10</v>
      </c>
      <c r="G60" s="22">
        <v>-10</v>
      </c>
      <c r="H60" s="22">
        <v>-9</v>
      </c>
      <c r="I60" s="22">
        <v>-7</v>
      </c>
      <c r="J60" s="22"/>
      <c r="K60" s="20"/>
      <c r="L60" s="17"/>
      <c r="M60" s="295"/>
      <c r="N60" s="295"/>
      <c r="T60" s="57" t="s">
        <v>3</v>
      </c>
      <c r="U60" s="1"/>
      <c r="V60" s="1"/>
      <c r="W60" s="1"/>
      <c r="X60" s="44"/>
      <c r="Y60" s="44">
        <f t="shared" si="24"/>
        <v>-8</v>
      </c>
      <c r="Z60" s="22">
        <f t="shared" si="25"/>
        <v>-9</v>
      </c>
      <c r="AA60" s="22">
        <f t="shared" si="26"/>
        <v>-7</v>
      </c>
      <c r="AB60" s="22">
        <f t="shared" si="27"/>
        <v>-10</v>
      </c>
      <c r="AC60" s="22">
        <f t="shared" si="28"/>
        <v>-10</v>
      </c>
      <c r="AD60" s="22">
        <f t="shared" si="29"/>
        <v>-9</v>
      </c>
      <c r="AE60" s="22">
        <f t="shared" si="30"/>
        <v>-7</v>
      </c>
      <c r="AF60" s="22"/>
      <c r="AG60" s="20"/>
      <c r="AH60" s="17"/>
    </row>
    <row r="61" spans="1:34" s="221" customFormat="1">
      <c r="B61" s="57" t="s">
        <v>88</v>
      </c>
      <c r="C61" s="14">
        <v>-5</v>
      </c>
      <c r="D61" s="44">
        <v>-3</v>
      </c>
      <c r="E61" s="22">
        <v>-4</v>
      </c>
      <c r="F61" s="22">
        <v>-4</v>
      </c>
      <c r="G61" s="22">
        <v>-5</v>
      </c>
      <c r="H61" s="22">
        <v>-4</v>
      </c>
      <c r="I61" s="22">
        <v>-4</v>
      </c>
      <c r="J61" s="22"/>
      <c r="K61" s="20"/>
      <c r="L61" s="17"/>
      <c r="M61" s="295"/>
      <c r="N61" s="295"/>
      <c r="T61" s="57"/>
      <c r="U61" s="1"/>
      <c r="V61" s="1"/>
      <c r="W61" s="1"/>
      <c r="X61" s="44"/>
      <c r="Y61" s="44">
        <f t="shared" si="24"/>
        <v>-5</v>
      </c>
      <c r="Z61" s="22">
        <f t="shared" si="25"/>
        <v>-3</v>
      </c>
      <c r="AA61" s="22">
        <f t="shared" si="26"/>
        <v>-4</v>
      </c>
      <c r="AB61" s="22">
        <f t="shared" si="27"/>
        <v>-4</v>
      </c>
      <c r="AC61" s="22">
        <f t="shared" si="28"/>
        <v>-5</v>
      </c>
      <c r="AD61" s="22">
        <f t="shared" si="29"/>
        <v>-4</v>
      </c>
      <c r="AE61" s="22">
        <f t="shared" si="30"/>
        <v>-4</v>
      </c>
      <c r="AF61" s="22"/>
      <c r="AG61" s="20"/>
      <c r="AH61" s="17"/>
    </row>
    <row r="62" spans="1:34" s="221" customFormat="1">
      <c r="B62" s="64" t="s">
        <v>24</v>
      </c>
      <c r="C62" s="45">
        <v>-13</v>
      </c>
      <c r="D62" s="46">
        <v>-12</v>
      </c>
      <c r="E62" s="29">
        <v>-12</v>
      </c>
      <c r="F62" s="29">
        <v>-15</v>
      </c>
      <c r="G62" s="29">
        <v>-16</v>
      </c>
      <c r="H62" s="29">
        <v>-14</v>
      </c>
      <c r="I62" s="29">
        <v>-12</v>
      </c>
      <c r="J62" s="29"/>
      <c r="K62" s="27"/>
      <c r="L62" s="28"/>
      <c r="M62" s="296"/>
      <c r="N62" s="296"/>
      <c r="T62" s="64" t="s">
        <v>24</v>
      </c>
      <c r="U62" s="54"/>
      <c r="V62" s="54"/>
      <c r="W62" s="54"/>
      <c r="X62" s="46"/>
      <c r="Y62" s="46">
        <f t="shared" si="24"/>
        <v>-13</v>
      </c>
      <c r="Z62" s="29">
        <f t="shared" si="25"/>
        <v>-12</v>
      </c>
      <c r="AA62" s="29">
        <f t="shared" si="26"/>
        <v>-12</v>
      </c>
      <c r="AB62" s="29">
        <f t="shared" si="27"/>
        <v>-15</v>
      </c>
      <c r="AC62" s="29">
        <f t="shared" si="28"/>
        <v>-16</v>
      </c>
      <c r="AD62" s="29">
        <f t="shared" si="29"/>
        <v>-14</v>
      </c>
      <c r="AE62" s="29">
        <f t="shared" si="30"/>
        <v>-12</v>
      </c>
      <c r="AF62" s="29"/>
      <c r="AG62" s="27"/>
      <c r="AH62" s="28"/>
    </row>
    <row r="63" spans="1:34" s="221" customFormat="1">
      <c r="B63" s="64" t="s">
        <v>13</v>
      </c>
      <c r="C63" s="45">
        <v>12</v>
      </c>
      <c r="D63" s="46">
        <v>21</v>
      </c>
      <c r="E63" s="29">
        <v>19</v>
      </c>
      <c r="F63" s="29">
        <v>23</v>
      </c>
      <c r="G63" s="29">
        <v>31</v>
      </c>
      <c r="H63" s="29">
        <v>34</v>
      </c>
      <c r="I63" s="29">
        <v>40</v>
      </c>
      <c r="J63" s="29"/>
      <c r="K63" s="27"/>
      <c r="L63" s="28"/>
      <c r="M63" s="296"/>
      <c r="N63" s="296"/>
      <c r="T63" s="64" t="s">
        <v>13</v>
      </c>
      <c r="U63" s="54"/>
      <c r="V63" s="54"/>
      <c r="W63" s="54"/>
      <c r="X63" s="46"/>
      <c r="Y63" s="46">
        <f t="shared" si="24"/>
        <v>12</v>
      </c>
      <c r="Z63" s="29">
        <f t="shared" si="25"/>
        <v>21</v>
      </c>
      <c r="AA63" s="29">
        <f t="shared" si="26"/>
        <v>19</v>
      </c>
      <c r="AB63" s="29">
        <f t="shared" si="27"/>
        <v>23</v>
      </c>
      <c r="AC63" s="29">
        <f t="shared" si="28"/>
        <v>31</v>
      </c>
      <c r="AD63" s="29">
        <f t="shared" si="29"/>
        <v>34</v>
      </c>
      <c r="AE63" s="29">
        <f t="shared" si="30"/>
        <v>40</v>
      </c>
      <c r="AF63" s="29"/>
      <c r="AG63" s="27"/>
      <c r="AH63" s="28"/>
    </row>
    <row r="64" spans="1:34" s="221" customFormat="1">
      <c r="B64" s="57" t="s">
        <v>23</v>
      </c>
      <c r="C64" s="14">
        <v>5</v>
      </c>
      <c r="D64" s="44">
        <v>-4</v>
      </c>
      <c r="E64" s="22">
        <v>-7</v>
      </c>
      <c r="F64" s="22">
        <v>-15</v>
      </c>
      <c r="G64" s="22">
        <v>-9</v>
      </c>
      <c r="H64" s="22">
        <v>-3</v>
      </c>
      <c r="I64" s="22">
        <v>-15</v>
      </c>
      <c r="J64" s="22"/>
      <c r="K64" s="20"/>
      <c r="L64" s="17"/>
      <c r="M64" s="295"/>
      <c r="N64" s="295"/>
      <c r="T64" s="57" t="s">
        <v>23</v>
      </c>
      <c r="U64" s="1"/>
      <c r="V64" s="1"/>
      <c r="W64" s="1"/>
      <c r="X64" s="44"/>
      <c r="Y64" s="44">
        <f t="shared" si="24"/>
        <v>5</v>
      </c>
      <c r="Z64" s="22">
        <f t="shared" si="25"/>
        <v>-4</v>
      </c>
      <c r="AA64" s="22">
        <f t="shared" si="26"/>
        <v>-7</v>
      </c>
      <c r="AB64" s="22">
        <f t="shared" si="27"/>
        <v>-15</v>
      </c>
      <c r="AC64" s="22">
        <f t="shared" si="28"/>
        <v>-9</v>
      </c>
      <c r="AD64" s="22">
        <f t="shared" si="29"/>
        <v>-3</v>
      </c>
      <c r="AE64" s="22">
        <f t="shared" si="30"/>
        <v>-15</v>
      </c>
      <c r="AF64" s="22"/>
      <c r="AG64" s="20"/>
      <c r="AH64" s="17"/>
    </row>
    <row r="65" spans="2:34" s="221" customFormat="1">
      <c r="B65" s="481" t="s">
        <v>126</v>
      </c>
      <c r="C65" s="14"/>
      <c r="D65" s="44"/>
      <c r="E65" s="22"/>
      <c r="F65" s="22"/>
      <c r="G65" s="22"/>
      <c r="H65" s="22"/>
      <c r="I65" s="22">
        <v>0</v>
      </c>
      <c r="J65" s="22"/>
      <c r="K65" s="20"/>
      <c r="L65" s="17"/>
      <c r="M65" s="295"/>
      <c r="N65" s="295"/>
      <c r="T65" s="481" t="s">
        <v>126</v>
      </c>
      <c r="U65" s="1"/>
      <c r="V65" s="1"/>
      <c r="W65" s="1"/>
      <c r="X65" s="44"/>
      <c r="Y65" s="44">
        <f t="shared" si="24"/>
        <v>0</v>
      </c>
      <c r="Z65" s="22">
        <f t="shared" si="25"/>
        <v>0</v>
      </c>
      <c r="AA65" s="22">
        <f t="shared" si="26"/>
        <v>0</v>
      </c>
      <c r="AB65" s="22">
        <f t="shared" si="27"/>
        <v>0</v>
      </c>
      <c r="AC65" s="22">
        <f t="shared" si="28"/>
        <v>0</v>
      </c>
      <c r="AD65" s="22">
        <f t="shared" si="29"/>
        <v>0</v>
      </c>
      <c r="AE65" s="22">
        <f t="shared" si="30"/>
        <v>0</v>
      </c>
      <c r="AF65" s="22"/>
      <c r="AG65" s="20"/>
      <c r="AH65" s="17"/>
    </row>
    <row r="66" spans="2:34" s="221" customFormat="1">
      <c r="B66" s="66" t="s">
        <v>4</v>
      </c>
      <c r="C66" s="47">
        <v>17</v>
      </c>
      <c r="D66" s="48">
        <v>17</v>
      </c>
      <c r="E66" s="33">
        <v>12</v>
      </c>
      <c r="F66" s="33">
        <v>8</v>
      </c>
      <c r="G66" s="33">
        <v>22</v>
      </c>
      <c r="H66" s="33">
        <v>31</v>
      </c>
      <c r="I66" s="33">
        <v>25</v>
      </c>
      <c r="J66" s="33"/>
      <c r="K66" s="36"/>
      <c r="L66" s="37"/>
      <c r="M66" s="300"/>
      <c r="N66" s="300"/>
      <c r="T66" s="66" t="s">
        <v>4</v>
      </c>
      <c r="U66" s="817"/>
      <c r="V66" s="817"/>
      <c r="W66" s="817"/>
      <c r="X66" s="48"/>
      <c r="Y66" s="48">
        <f t="shared" si="24"/>
        <v>17</v>
      </c>
      <c r="Z66" s="33">
        <f t="shared" si="25"/>
        <v>17</v>
      </c>
      <c r="AA66" s="33">
        <f t="shared" si="26"/>
        <v>12</v>
      </c>
      <c r="AB66" s="33">
        <f t="shared" si="27"/>
        <v>8</v>
      </c>
      <c r="AC66" s="33">
        <f t="shared" si="28"/>
        <v>22</v>
      </c>
      <c r="AD66" s="33">
        <f t="shared" si="29"/>
        <v>31</v>
      </c>
      <c r="AE66" s="33">
        <f t="shared" si="30"/>
        <v>25</v>
      </c>
      <c r="AF66" s="33"/>
      <c r="AG66" s="36"/>
      <c r="AH66" s="37"/>
    </row>
    <row r="67" spans="2:34" s="221" customFormat="1">
      <c r="B67" s="57" t="s">
        <v>9</v>
      </c>
      <c r="C67" s="90">
        <v>52</v>
      </c>
      <c r="D67" s="22">
        <v>36</v>
      </c>
      <c r="E67" s="22">
        <v>39</v>
      </c>
      <c r="F67" s="22">
        <v>39</v>
      </c>
      <c r="G67" s="22">
        <v>34</v>
      </c>
      <c r="H67" s="22">
        <v>29</v>
      </c>
      <c r="I67" s="22">
        <v>23</v>
      </c>
      <c r="J67" s="22"/>
      <c r="K67" s="20"/>
      <c r="L67" s="17"/>
      <c r="M67" s="295"/>
      <c r="N67" s="295"/>
      <c r="T67" s="57" t="s">
        <v>9</v>
      </c>
      <c r="U67" s="1"/>
      <c r="V67" s="1"/>
      <c r="W67" s="1"/>
      <c r="X67" s="22"/>
      <c r="Y67" s="22">
        <f t="shared" si="24"/>
        <v>52</v>
      </c>
      <c r="Z67" s="22">
        <f t="shared" si="25"/>
        <v>36</v>
      </c>
      <c r="AA67" s="22">
        <f t="shared" si="26"/>
        <v>39</v>
      </c>
      <c r="AB67" s="22">
        <f t="shared" si="27"/>
        <v>39</v>
      </c>
      <c r="AC67" s="22">
        <f t="shared" si="28"/>
        <v>34</v>
      </c>
      <c r="AD67" s="22">
        <f t="shared" si="29"/>
        <v>29</v>
      </c>
      <c r="AE67" s="22">
        <f t="shared" si="30"/>
        <v>23</v>
      </c>
      <c r="AF67" s="22"/>
      <c r="AG67" s="20"/>
      <c r="AH67" s="17"/>
    </row>
    <row r="68" spans="2:34" s="221" customFormat="1">
      <c r="B68" s="57" t="s">
        <v>106</v>
      </c>
      <c r="C68" s="90">
        <v>15</v>
      </c>
      <c r="D68" s="22">
        <v>13</v>
      </c>
      <c r="E68" s="22">
        <v>8</v>
      </c>
      <c r="F68" s="22">
        <v>5</v>
      </c>
      <c r="G68" s="22">
        <v>16</v>
      </c>
      <c r="H68" s="22">
        <v>21</v>
      </c>
      <c r="I68" s="22">
        <v>16</v>
      </c>
      <c r="J68" s="22"/>
      <c r="K68" s="20"/>
      <c r="L68" s="17"/>
      <c r="M68" s="295"/>
      <c r="N68" s="295"/>
      <c r="T68" s="57" t="s">
        <v>5</v>
      </c>
      <c r="U68" s="1"/>
      <c r="V68" s="1"/>
      <c r="W68" s="1"/>
      <c r="X68" s="22"/>
      <c r="Y68" s="22">
        <f t="shared" si="24"/>
        <v>15</v>
      </c>
      <c r="Z68" s="22">
        <f t="shared" si="25"/>
        <v>13</v>
      </c>
      <c r="AA68" s="22">
        <f t="shared" si="26"/>
        <v>8</v>
      </c>
      <c r="AB68" s="22">
        <f t="shared" si="27"/>
        <v>5</v>
      </c>
      <c r="AC68" s="22">
        <f t="shared" si="28"/>
        <v>16</v>
      </c>
      <c r="AD68" s="22">
        <f t="shared" si="29"/>
        <v>21</v>
      </c>
      <c r="AE68" s="22">
        <f t="shared" si="30"/>
        <v>16</v>
      </c>
      <c r="AF68" s="22"/>
      <c r="AG68" s="20"/>
      <c r="AH68" s="17"/>
    </row>
    <row r="69" spans="2:34" s="221" customFormat="1">
      <c r="B69" s="57" t="s">
        <v>5</v>
      </c>
      <c r="C69" s="90">
        <v>9</v>
      </c>
      <c r="D69" s="22">
        <v>15</v>
      </c>
      <c r="E69" s="22">
        <v>12</v>
      </c>
      <c r="F69" s="22">
        <v>14</v>
      </c>
      <c r="G69" s="22">
        <v>21</v>
      </c>
      <c r="H69" s="22">
        <v>22</v>
      </c>
      <c r="I69" s="22">
        <v>24</v>
      </c>
      <c r="J69" s="22"/>
      <c r="K69" s="20"/>
      <c r="L69" s="17"/>
      <c r="M69" s="295"/>
      <c r="N69" s="295"/>
      <c r="T69" s="57" t="s">
        <v>5</v>
      </c>
      <c r="U69" s="1"/>
      <c r="V69" s="1"/>
      <c r="W69" s="1"/>
      <c r="X69" s="22"/>
      <c r="Y69" s="22">
        <f t="shared" si="24"/>
        <v>9</v>
      </c>
      <c r="Z69" s="22">
        <f t="shared" si="25"/>
        <v>15</v>
      </c>
      <c r="AA69" s="22">
        <f t="shared" si="26"/>
        <v>12</v>
      </c>
      <c r="AB69" s="22">
        <f t="shared" si="27"/>
        <v>14</v>
      </c>
      <c r="AC69" s="22">
        <f t="shared" si="28"/>
        <v>21</v>
      </c>
      <c r="AD69" s="22">
        <f t="shared" si="29"/>
        <v>22</v>
      </c>
      <c r="AE69" s="22">
        <f t="shared" si="30"/>
        <v>24</v>
      </c>
      <c r="AF69" s="22"/>
      <c r="AG69" s="20"/>
      <c r="AH69" s="17"/>
    </row>
    <row r="70" spans="2:34" s="221" customFormat="1">
      <c r="B70" s="57" t="s">
        <v>28</v>
      </c>
      <c r="C70" s="90">
        <v>337</v>
      </c>
      <c r="D70" s="22">
        <v>368</v>
      </c>
      <c r="E70" s="22">
        <v>428</v>
      </c>
      <c r="F70" s="22">
        <v>457</v>
      </c>
      <c r="G70" s="22">
        <v>430</v>
      </c>
      <c r="H70" s="22">
        <v>459</v>
      </c>
      <c r="I70" s="22">
        <v>484</v>
      </c>
      <c r="J70" s="22"/>
      <c r="K70" s="20"/>
      <c r="L70" s="17"/>
      <c r="M70" s="295"/>
      <c r="N70" s="295"/>
      <c r="T70" s="57" t="s">
        <v>28</v>
      </c>
      <c r="U70" s="1"/>
      <c r="V70" s="1"/>
      <c r="W70" s="1"/>
      <c r="X70" s="22"/>
      <c r="Y70" s="22">
        <f t="shared" si="24"/>
        <v>337</v>
      </c>
      <c r="Z70" s="22">
        <f t="shared" si="25"/>
        <v>368</v>
      </c>
      <c r="AA70" s="22">
        <f t="shared" si="26"/>
        <v>428</v>
      </c>
      <c r="AB70" s="22">
        <f t="shared" si="27"/>
        <v>457</v>
      </c>
      <c r="AC70" s="22">
        <f t="shared" si="28"/>
        <v>430</v>
      </c>
      <c r="AD70" s="22">
        <f t="shared" si="29"/>
        <v>459</v>
      </c>
      <c r="AE70" s="22">
        <f t="shared" si="30"/>
        <v>484</v>
      </c>
      <c r="AF70" s="22"/>
      <c r="AG70" s="20"/>
      <c r="AH70" s="17"/>
    </row>
    <row r="71" spans="2:34" s="221" customFormat="1">
      <c r="B71" s="301" t="s">
        <v>90</v>
      </c>
      <c r="C71" s="142">
        <v>1982</v>
      </c>
      <c r="D71" s="122">
        <v>2174</v>
      </c>
      <c r="E71" s="122">
        <v>2411</v>
      </c>
      <c r="F71" s="122">
        <v>2575</v>
      </c>
      <c r="G71" s="122">
        <v>2744</v>
      </c>
      <c r="H71" s="22">
        <v>2911</v>
      </c>
      <c r="I71" s="22">
        <v>3140</v>
      </c>
      <c r="J71" s="22"/>
      <c r="K71" s="20"/>
      <c r="L71" s="17"/>
      <c r="M71" s="295"/>
      <c r="N71" s="295"/>
      <c r="T71" s="301" t="s">
        <v>90</v>
      </c>
      <c r="U71" s="818"/>
      <c r="V71" s="818"/>
      <c r="W71" s="818"/>
      <c r="X71" s="122"/>
      <c r="Y71" s="122">
        <f t="shared" si="24"/>
        <v>1982</v>
      </c>
      <c r="Z71" s="122">
        <f t="shared" si="25"/>
        <v>2174</v>
      </c>
      <c r="AA71" s="122">
        <f t="shared" si="26"/>
        <v>2411</v>
      </c>
      <c r="AB71" s="122">
        <f t="shared" si="27"/>
        <v>2575</v>
      </c>
      <c r="AC71" s="122">
        <f t="shared" si="28"/>
        <v>2744</v>
      </c>
      <c r="AD71" s="122">
        <f t="shared" si="29"/>
        <v>2911</v>
      </c>
      <c r="AE71" s="122">
        <f t="shared" si="30"/>
        <v>3140</v>
      </c>
      <c r="AF71" s="22"/>
      <c r="AG71" s="20"/>
      <c r="AH71" s="17"/>
    </row>
    <row r="72" spans="2:34" s="221" customFormat="1">
      <c r="B72" s="55" t="s">
        <v>14</v>
      </c>
      <c r="C72" s="39">
        <v>409</v>
      </c>
      <c r="D72" s="40">
        <v>545</v>
      </c>
      <c r="E72" s="40">
        <v>584</v>
      </c>
      <c r="F72" s="40">
        <v>619</v>
      </c>
      <c r="G72" s="40">
        <v>722</v>
      </c>
      <c r="H72" s="40">
        <v>776</v>
      </c>
      <c r="I72" s="40">
        <v>792</v>
      </c>
      <c r="J72" s="40"/>
      <c r="K72" s="41"/>
      <c r="L72" s="42"/>
      <c r="M72" s="295"/>
      <c r="N72" s="295"/>
      <c r="T72" s="55" t="s">
        <v>14</v>
      </c>
      <c r="U72" s="819"/>
      <c r="V72" s="819"/>
      <c r="W72" s="819"/>
      <c r="X72" s="40"/>
      <c r="Y72" s="40">
        <f t="shared" si="24"/>
        <v>409</v>
      </c>
      <c r="Z72" s="40">
        <f t="shared" si="25"/>
        <v>545</v>
      </c>
      <c r="AA72" s="40">
        <f t="shared" si="26"/>
        <v>584</v>
      </c>
      <c r="AB72" s="40">
        <f t="shared" si="27"/>
        <v>619</v>
      </c>
      <c r="AC72" s="40">
        <f t="shared" si="28"/>
        <v>722</v>
      </c>
      <c r="AD72" s="40">
        <f t="shared" si="29"/>
        <v>776</v>
      </c>
      <c r="AE72" s="40">
        <f t="shared" si="30"/>
        <v>792</v>
      </c>
      <c r="AF72" s="40"/>
      <c r="AG72" s="41"/>
      <c r="AH72" s="42"/>
    </row>
    <row r="73" spans="2:34" s="221" customFormat="1">
      <c r="B73" s="64" t="s">
        <v>22</v>
      </c>
      <c r="C73" s="134"/>
      <c r="D73" s="92"/>
      <c r="E73" s="92"/>
      <c r="F73" s="92"/>
      <c r="G73" s="92"/>
      <c r="H73" s="92"/>
      <c r="I73" s="92"/>
      <c r="J73" s="92"/>
      <c r="K73" s="20"/>
      <c r="L73" s="17"/>
      <c r="M73" s="295"/>
      <c r="N73" s="295"/>
      <c r="T73" s="64" t="s">
        <v>22</v>
      </c>
      <c r="U73" s="54"/>
      <c r="V73" s="54"/>
      <c r="W73" s="54"/>
      <c r="X73" s="815"/>
      <c r="Y73" s="92">
        <f t="shared" si="24"/>
        <v>0</v>
      </c>
      <c r="Z73" s="92">
        <f t="shared" si="25"/>
        <v>0</v>
      </c>
      <c r="AA73" s="92">
        <f t="shared" si="26"/>
        <v>0</v>
      </c>
      <c r="AB73" s="92">
        <f t="shared" si="27"/>
        <v>0</v>
      </c>
      <c r="AC73" s="92">
        <f t="shared" si="28"/>
        <v>0</v>
      </c>
      <c r="AD73" s="92">
        <f t="shared" si="29"/>
        <v>0</v>
      </c>
      <c r="AE73" s="92">
        <f t="shared" si="30"/>
        <v>0</v>
      </c>
      <c r="AF73" s="92"/>
      <c r="AG73" s="20"/>
      <c r="AH73" s="17"/>
    </row>
    <row r="74" spans="2:34" s="221" customFormat="1">
      <c r="B74" s="57" t="s">
        <v>19</v>
      </c>
      <c r="C74" s="91">
        <v>2.2999999999999998</v>
      </c>
      <c r="D74" s="92">
        <v>2.6</v>
      </c>
      <c r="E74" s="92">
        <v>3.2</v>
      </c>
      <c r="F74" s="92">
        <v>3.7</v>
      </c>
      <c r="G74" s="92">
        <v>3.8</v>
      </c>
      <c r="H74" s="92">
        <v>3.8</v>
      </c>
      <c r="I74" s="92">
        <v>4.7</v>
      </c>
      <c r="J74" s="92"/>
      <c r="K74" s="20"/>
      <c r="L74" s="17"/>
      <c r="M74" s="295"/>
      <c r="N74" s="295"/>
      <c r="T74" s="57" t="s">
        <v>25</v>
      </c>
      <c r="U74" s="1"/>
      <c r="V74" s="1"/>
      <c r="W74" s="1"/>
      <c r="X74" s="92"/>
      <c r="Y74" s="92">
        <f t="shared" si="24"/>
        <v>2.2999999999999998</v>
      </c>
      <c r="Z74" s="92">
        <f t="shared" si="25"/>
        <v>2.6</v>
      </c>
      <c r="AA74" s="92">
        <f t="shared" si="26"/>
        <v>3.2</v>
      </c>
      <c r="AB74" s="92">
        <f t="shared" si="27"/>
        <v>3.7</v>
      </c>
      <c r="AC74" s="92">
        <f t="shared" si="28"/>
        <v>3.8</v>
      </c>
      <c r="AD74" s="92">
        <f t="shared" si="29"/>
        <v>3.8</v>
      </c>
      <c r="AE74" s="92">
        <f t="shared" si="30"/>
        <v>4.7</v>
      </c>
      <c r="AF74" s="92"/>
      <c r="AG74" s="20"/>
      <c r="AH74" s="17"/>
    </row>
    <row r="75" spans="2:34" s="221" customFormat="1">
      <c r="B75" s="143" t="s">
        <v>72</v>
      </c>
      <c r="C75" s="91">
        <v>0</v>
      </c>
      <c r="D75" s="92">
        <v>0</v>
      </c>
      <c r="E75" s="92">
        <v>0</v>
      </c>
      <c r="F75" s="92">
        <v>0</v>
      </c>
      <c r="G75" s="92">
        <v>0.2</v>
      </c>
      <c r="H75" s="92">
        <v>0.2</v>
      </c>
      <c r="I75" s="92">
        <v>0.3</v>
      </c>
      <c r="J75" s="92"/>
      <c r="K75" s="20"/>
      <c r="L75" s="17"/>
      <c r="M75" s="295"/>
      <c r="N75" s="295"/>
      <c r="T75" s="57" t="s">
        <v>15</v>
      </c>
      <c r="U75" s="1"/>
      <c r="V75" s="1"/>
      <c r="W75" s="1"/>
      <c r="X75" s="92"/>
      <c r="Y75" s="92">
        <f t="shared" si="24"/>
        <v>0</v>
      </c>
      <c r="Z75" s="92">
        <f t="shared" si="25"/>
        <v>0</v>
      </c>
      <c r="AA75" s="92">
        <f t="shared" si="26"/>
        <v>0</v>
      </c>
      <c r="AB75" s="92">
        <f t="shared" si="27"/>
        <v>0</v>
      </c>
      <c r="AC75" s="92">
        <f t="shared" si="28"/>
        <v>0.2</v>
      </c>
      <c r="AD75" s="92">
        <f t="shared" si="29"/>
        <v>0.2</v>
      </c>
      <c r="AE75" s="92">
        <f t="shared" si="30"/>
        <v>0.3</v>
      </c>
      <c r="AF75" s="92"/>
      <c r="AG75" s="20"/>
      <c r="AH75" s="17"/>
    </row>
    <row r="76" spans="2:34" s="221" customFormat="1">
      <c r="B76" s="64" t="s">
        <v>25</v>
      </c>
      <c r="C76" s="117">
        <v>2.2999999999999998</v>
      </c>
      <c r="D76" s="141">
        <v>2.6</v>
      </c>
      <c r="E76" s="141">
        <v>3.2</v>
      </c>
      <c r="F76" s="141">
        <v>3.7</v>
      </c>
      <c r="G76" s="141">
        <v>4</v>
      </c>
      <c r="H76" s="141">
        <v>4</v>
      </c>
      <c r="I76" s="141">
        <v>5</v>
      </c>
      <c r="J76" s="141"/>
      <c r="K76" s="27"/>
      <c r="L76" s="28"/>
      <c r="M76" s="296"/>
      <c r="N76" s="296"/>
      <c r="T76" s="64" t="s">
        <v>70</v>
      </c>
      <c r="U76" s="54"/>
      <c r="V76" s="54"/>
      <c r="W76" s="54"/>
      <c r="X76" s="141"/>
      <c r="Y76" s="141">
        <f t="shared" si="24"/>
        <v>2.2999999999999998</v>
      </c>
      <c r="Z76" s="141">
        <f t="shared" si="25"/>
        <v>2.6</v>
      </c>
      <c r="AA76" s="141">
        <f t="shared" si="26"/>
        <v>3.2</v>
      </c>
      <c r="AB76" s="141">
        <f t="shared" si="27"/>
        <v>3.7</v>
      </c>
      <c r="AC76" s="141">
        <f t="shared" si="28"/>
        <v>4</v>
      </c>
      <c r="AD76" s="141">
        <f t="shared" si="29"/>
        <v>4</v>
      </c>
      <c r="AE76" s="141">
        <f t="shared" si="30"/>
        <v>5</v>
      </c>
      <c r="AF76" s="141"/>
      <c r="AG76" s="27"/>
      <c r="AH76" s="28"/>
    </row>
    <row r="77" spans="2:34" s="221" customFormat="1">
      <c r="B77" s="57" t="s">
        <v>17</v>
      </c>
      <c r="C77" s="91">
        <v>0.7</v>
      </c>
      <c r="D77" s="92">
        <v>0.6</v>
      </c>
      <c r="E77" s="92">
        <v>0.6</v>
      </c>
      <c r="F77" s="92">
        <v>0.7</v>
      </c>
      <c r="G77" s="92">
        <v>0.6</v>
      </c>
      <c r="H77" s="92">
        <v>0.6</v>
      </c>
      <c r="I77" s="92">
        <v>0.6</v>
      </c>
      <c r="J77" s="92"/>
      <c r="K77" s="20"/>
      <c r="L77" s="17"/>
      <c r="M77" s="295"/>
      <c r="N77" s="295"/>
      <c r="T77" s="57" t="s">
        <v>71</v>
      </c>
      <c r="U77" s="1"/>
      <c r="V77" s="1"/>
      <c r="W77" s="1"/>
      <c r="X77" s="92"/>
      <c r="Y77" s="92">
        <f t="shared" si="24"/>
        <v>0.7</v>
      </c>
      <c r="Z77" s="92">
        <f t="shared" si="25"/>
        <v>0.6</v>
      </c>
      <c r="AA77" s="92">
        <f t="shared" si="26"/>
        <v>0.6</v>
      </c>
      <c r="AB77" s="92">
        <f t="shared" si="27"/>
        <v>0.7</v>
      </c>
      <c r="AC77" s="92">
        <f t="shared" si="28"/>
        <v>0.6</v>
      </c>
      <c r="AD77" s="92">
        <f t="shared" si="29"/>
        <v>0.6</v>
      </c>
      <c r="AE77" s="92">
        <f t="shared" si="30"/>
        <v>0.6</v>
      </c>
      <c r="AF77" s="92"/>
      <c r="AG77" s="20"/>
      <c r="AH77" s="17"/>
    </row>
    <row r="78" spans="2:34" s="221" customFormat="1">
      <c r="B78" s="57" t="s">
        <v>16</v>
      </c>
      <c r="C78" s="91">
        <v>0.1</v>
      </c>
      <c r="D78" s="92">
        <v>0.1</v>
      </c>
      <c r="E78" s="92">
        <v>0.1</v>
      </c>
      <c r="F78" s="92">
        <v>0.2</v>
      </c>
      <c r="G78" s="92">
        <v>0.1</v>
      </c>
      <c r="H78" s="92">
        <v>0.1</v>
      </c>
      <c r="I78" s="92">
        <v>0.1</v>
      </c>
      <c r="J78" s="92"/>
      <c r="K78" s="20"/>
      <c r="L78" s="17"/>
      <c r="M78" s="295"/>
      <c r="N78" s="295"/>
      <c r="T78" s="57" t="s">
        <v>16</v>
      </c>
      <c r="U78" s="1"/>
      <c r="V78" s="1"/>
      <c r="W78" s="1"/>
      <c r="X78" s="92"/>
      <c r="Y78" s="92">
        <f t="shared" si="24"/>
        <v>0.1</v>
      </c>
      <c r="Z78" s="92">
        <f t="shared" si="25"/>
        <v>0.1</v>
      </c>
      <c r="AA78" s="92">
        <f t="shared" si="26"/>
        <v>0.1</v>
      </c>
      <c r="AB78" s="92">
        <f t="shared" si="27"/>
        <v>0.2</v>
      </c>
      <c r="AC78" s="92">
        <f t="shared" si="28"/>
        <v>0.1</v>
      </c>
      <c r="AD78" s="92">
        <f t="shared" si="29"/>
        <v>0.1</v>
      </c>
      <c r="AE78" s="92">
        <f t="shared" si="30"/>
        <v>0.1</v>
      </c>
      <c r="AF78" s="92"/>
      <c r="AG78" s="20"/>
      <c r="AH78" s="17"/>
    </row>
    <row r="79" spans="2:34" s="221" customFormat="1">
      <c r="B79" s="66" t="s">
        <v>15</v>
      </c>
      <c r="C79" s="118">
        <v>0.79999999999999993</v>
      </c>
      <c r="D79" s="152">
        <v>0.7</v>
      </c>
      <c r="E79" s="152">
        <v>0.7</v>
      </c>
      <c r="F79" s="152">
        <v>0.89999999999999991</v>
      </c>
      <c r="G79" s="152">
        <v>0.7</v>
      </c>
      <c r="H79" s="152">
        <v>0.7</v>
      </c>
      <c r="I79" s="152">
        <v>0.7</v>
      </c>
      <c r="J79" s="152"/>
      <c r="K79" s="36"/>
      <c r="L79" s="49"/>
      <c r="M79" s="296"/>
      <c r="N79" s="296"/>
      <c r="T79" s="66" t="s">
        <v>15</v>
      </c>
      <c r="U79" s="817"/>
      <c r="V79" s="817"/>
      <c r="W79" s="817"/>
      <c r="X79" s="152"/>
      <c r="Y79" s="152">
        <f t="shared" si="24"/>
        <v>0.79999999999999993</v>
      </c>
      <c r="Z79" s="152">
        <f t="shared" si="25"/>
        <v>0.7</v>
      </c>
      <c r="AA79" s="152">
        <f t="shared" si="26"/>
        <v>0.7</v>
      </c>
      <c r="AB79" s="152">
        <f t="shared" si="27"/>
        <v>0.89999999999999991</v>
      </c>
      <c r="AC79" s="152">
        <f t="shared" si="28"/>
        <v>0.7</v>
      </c>
      <c r="AD79" s="152">
        <f t="shared" si="29"/>
        <v>0.7</v>
      </c>
      <c r="AE79" s="152">
        <f t="shared" si="30"/>
        <v>0.7</v>
      </c>
      <c r="AF79" s="152"/>
      <c r="AG79" s="36"/>
      <c r="AH79" s="49"/>
    </row>
    <row r="80" spans="2:34" s="221" customFormat="1">
      <c r="B80" s="1298"/>
      <c r="C80" s="1299"/>
      <c r="D80" s="1299"/>
      <c r="E80" s="1299"/>
      <c r="F80" s="1299"/>
      <c r="G80" s="1299"/>
      <c r="H80" s="1299"/>
      <c r="I80" s="1299"/>
      <c r="J80" s="1299"/>
      <c r="K80" s="1299"/>
      <c r="L80" s="1299"/>
      <c r="M80" s="810"/>
      <c r="N80" s="810"/>
    </row>
    <row r="81" spans="2:31" s="221" customFormat="1">
      <c r="B81" s="53"/>
      <c r="C81" s="13"/>
      <c r="D81" s="13"/>
      <c r="E81" s="13"/>
      <c r="F81" s="13"/>
      <c r="G81" s="13"/>
      <c r="H81" s="13"/>
      <c r="I81" s="13"/>
      <c r="J81" s="13"/>
      <c r="K81" s="13"/>
      <c r="L81" s="13"/>
      <c r="M81" s="13"/>
      <c r="N81" s="13"/>
      <c r="Q81" s="53"/>
      <c r="R81" s="53"/>
      <c r="S81" s="13"/>
      <c r="T81" s="13"/>
      <c r="U81" s="13"/>
      <c r="V81" s="13"/>
      <c r="W81" s="13"/>
      <c r="X81" s="13"/>
      <c r="Y81" s="13"/>
      <c r="Z81" s="13"/>
      <c r="AA81" s="13"/>
      <c r="AB81" s="13"/>
      <c r="AC81" s="13"/>
      <c r="AD81" s="13"/>
      <c r="AE81" s="13"/>
    </row>
    <row r="82" spans="2:31" s="221" customFormat="1">
      <c r="B82" s="53"/>
      <c r="C82" s="13"/>
      <c r="D82" s="13"/>
      <c r="E82" s="13"/>
      <c r="F82" s="13"/>
      <c r="G82" s="13"/>
      <c r="H82" s="13"/>
      <c r="I82" s="13"/>
      <c r="J82" s="13"/>
      <c r="K82" s="13"/>
      <c r="L82" s="13"/>
      <c r="M82" s="13"/>
      <c r="N82" s="13"/>
      <c r="Q82" s="53"/>
      <c r="R82" s="53"/>
      <c r="S82" s="13"/>
      <c r="T82" s="13"/>
      <c r="U82" s="13"/>
      <c r="V82" s="13"/>
      <c r="W82" s="13"/>
      <c r="X82" s="13"/>
      <c r="Y82" s="13"/>
      <c r="Z82" s="13"/>
      <c r="AA82" s="13"/>
      <c r="AB82" s="13"/>
      <c r="AC82" s="13"/>
      <c r="AD82" s="13"/>
      <c r="AE82" s="13"/>
    </row>
    <row r="83" spans="2:31" s="221" customFormat="1">
      <c r="B83" s="53"/>
      <c r="C83" s="13"/>
      <c r="D83" s="13"/>
      <c r="E83" s="13"/>
      <c r="F83" s="13"/>
      <c r="G83" s="13"/>
      <c r="H83" s="13"/>
      <c r="I83" s="13"/>
      <c r="J83" s="13"/>
      <c r="K83" s="13"/>
      <c r="L83" s="13"/>
      <c r="M83" s="13"/>
      <c r="N83" s="13"/>
      <c r="Q83" s="53"/>
      <c r="R83" s="53"/>
      <c r="S83" s="13"/>
      <c r="T83" s="13"/>
      <c r="U83" s="13"/>
      <c r="V83" s="13"/>
      <c r="W83" s="13"/>
      <c r="X83" s="13"/>
      <c r="Y83" s="13"/>
      <c r="Z83" s="13"/>
      <c r="AA83" s="13"/>
      <c r="AB83" s="13"/>
      <c r="AC83" s="13"/>
      <c r="AD83" s="13"/>
      <c r="AE83" s="13"/>
    </row>
    <row r="84" spans="2:31" s="221" customFormat="1">
      <c r="B84" s="53"/>
      <c r="C84" s="13"/>
      <c r="D84" s="13"/>
      <c r="E84" s="13"/>
      <c r="F84" s="13"/>
      <c r="G84" s="13"/>
      <c r="H84" s="13"/>
      <c r="I84" s="13"/>
      <c r="J84" s="13"/>
      <c r="K84" s="13"/>
      <c r="L84" s="13"/>
      <c r="M84" s="13"/>
      <c r="N84" s="13"/>
      <c r="Q84" s="53"/>
      <c r="R84" s="53"/>
      <c r="S84" s="13"/>
      <c r="T84" s="13"/>
      <c r="U84" s="13"/>
      <c r="V84" s="13"/>
      <c r="W84" s="13"/>
      <c r="X84" s="13"/>
      <c r="Y84" s="13"/>
      <c r="Z84" s="13"/>
      <c r="AA84" s="13"/>
      <c r="AB84" s="13"/>
      <c r="AC84" s="13"/>
      <c r="AD84" s="13"/>
      <c r="AE84" s="13"/>
    </row>
    <row r="85" spans="2:31" s="221" customFormat="1">
      <c r="B85" s="53"/>
      <c r="C85" s="13"/>
      <c r="D85" s="13"/>
      <c r="E85" s="13"/>
      <c r="F85" s="13"/>
      <c r="G85" s="13"/>
      <c r="H85" s="13"/>
      <c r="I85" s="13"/>
      <c r="J85" s="13"/>
      <c r="K85" s="13"/>
      <c r="L85" s="13"/>
      <c r="M85" s="13"/>
      <c r="N85" s="13"/>
      <c r="Q85" s="53"/>
      <c r="R85" s="53"/>
      <c r="S85" s="13"/>
      <c r="T85" s="13"/>
      <c r="U85" s="13"/>
      <c r="V85" s="13"/>
      <c r="W85" s="13"/>
      <c r="X85" s="13"/>
      <c r="Y85" s="13"/>
      <c r="Z85" s="13"/>
      <c r="AA85" s="13"/>
      <c r="AB85" s="13"/>
      <c r="AC85" s="13"/>
      <c r="AD85" s="13"/>
      <c r="AE85" s="13"/>
    </row>
    <row r="86" spans="2:31" s="221" customFormat="1">
      <c r="B86" s="53"/>
      <c r="C86" s="13"/>
      <c r="D86" s="13"/>
      <c r="E86" s="13"/>
      <c r="F86" s="13"/>
      <c r="G86" s="13"/>
      <c r="H86" s="13"/>
      <c r="I86" s="13"/>
      <c r="J86" s="13"/>
      <c r="K86" s="13"/>
      <c r="L86" s="13"/>
      <c r="M86" s="13"/>
      <c r="N86" s="13"/>
      <c r="Q86" s="53"/>
      <c r="R86" s="53"/>
      <c r="S86" s="13"/>
      <c r="T86" s="13"/>
      <c r="U86" s="13"/>
      <c r="V86" s="13"/>
      <c r="W86" s="13"/>
      <c r="X86" s="13"/>
      <c r="Y86" s="13"/>
      <c r="Z86" s="13"/>
      <c r="AA86" s="13"/>
      <c r="AB86" s="13"/>
      <c r="AC86" s="13"/>
      <c r="AD86" s="13"/>
      <c r="AE86" s="13"/>
    </row>
    <row r="87" spans="2:31" s="221" customFormat="1"/>
    <row r="88" spans="2:31" s="221" customFormat="1"/>
    <row r="89" spans="2:31" s="221" customFormat="1"/>
    <row r="90" spans="2:31" s="221" customFormat="1"/>
    <row r="91" spans="2:31" s="221" customFormat="1"/>
    <row r="92" spans="2:31" s="221" customFormat="1"/>
    <row r="93" spans="2:31" s="221" customFormat="1"/>
    <row r="94" spans="2:31" s="221" customFormat="1"/>
    <row r="95" spans="2:31" s="221" customFormat="1"/>
    <row r="96" spans="2:31" s="221" customFormat="1"/>
    <row r="97" s="221" customFormat="1"/>
    <row r="98" s="221" customFormat="1"/>
    <row r="99" s="221" customFormat="1"/>
    <row r="100" s="221" customFormat="1"/>
    <row r="101" s="221" customFormat="1"/>
    <row r="102" s="221" customFormat="1"/>
    <row r="103" s="221" customFormat="1"/>
    <row r="104" s="221" customFormat="1"/>
    <row r="105" s="221" customFormat="1"/>
  </sheetData>
  <mergeCells count="8">
    <mergeCell ref="AI3:AJ3"/>
    <mergeCell ref="T2:U2"/>
    <mergeCell ref="B30:L30"/>
    <mergeCell ref="B80:L80"/>
    <mergeCell ref="M3:N3"/>
    <mergeCell ref="O3:O4"/>
    <mergeCell ref="P3:P4"/>
    <mergeCell ref="Q3:Q4"/>
  </mergeCells>
  <phoneticPr fontId="22"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
    <tabColor rgb="FF92D050"/>
    <pageSetUpPr fitToPage="1"/>
  </sheetPr>
  <dimension ref="A1:AV102"/>
  <sheetViews>
    <sheetView zoomScale="80" zoomScaleNormal="80" zoomScaleSheetLayoutView="115" workbookViewId="0">
      <selection activeCell="C4" sqref="C4"/>
    </sheetView>
  </sheetViews>
  <sheetFormatPr defaultColWidth="9.33203125" defaultRowHeight="12" outlineLevelRow="1" outlineLevelCol="1"/>
  <cols>
    <col min="1" max="1" width="23.33203125" style="52" customWidth="1"/>
    <col min="2" max="2" width="33.33203125" style="53" customWidth="1"/>
    <col min="3" max="7" width="7.44140625" style="13" bestFit="1" customWidth="1"/>
    <col min="8" max="8" width="7.33203125" style="13" customWidth="1" outlineLevel="1"/>
    <col min="9" max="10" width="8" style="13" customWidth="1" outlineLevel="1"/>
    <col min="11" max="12" width="9" style="53" bestFit="1" customWidth="1"/>
    <col min="13" max="15" width="8.44140625" style="53" customWidth="1" outlineLevel="1"/>
    <col min="16" max="16" width="9.6640625" style="53" bestFit="1" customWidth="1"/>
    <col min="17" max="17" width="13.109375" style="53" customWidth="1"/>
    <col min="18" max="18" width="9.33203125" style="53"/>
    <col min="19" max="19" width="9.6640625" style="53" customWidth="1"/>
    <col min="20" max="22" width="9.33203125" style="53"/>
    <col min="23" max="23" width="13.109375" style="53" customWidth="1"/>
    <col min="24" max="24" width="8.109375" style="53" customWidth="1"/>
    <col min="25" max="16384" width="9.33203125" style="53"/>
  </cols>
  <sheetData>
    <row r="1" spans="1:48" ht="10.5" customHeight="1">
      <c r="A1" s="178" t="s">
        <v>82</v>
      </c>
      <c r="B1" s="52">
        <v>2</v>
      </c>
      <c r="C1" s="52">
        <f t="shared" ref="C1:N1" si="0">+B1+1</f>
        <v>3</v>
      </c>
      <c r="D1" s="52">
        <f t="shared" si="0"/>
        <v>4</v>
      </c>
      <c r="E1" s="52">
        <f t="shared" si="0"/>
        <v>5</v>
      </c>
      <c r="F1" s="52">
        <f t="shared" si="0"/>
        <v>6</v>
      </c>
      <c r="G1" s="52">
        <f t="shared" si="0"/>
        <v>7</v>
      </c>
      <c r="H1" s="52">
        <f t="shared" si="0"/>
        <v>8</v>
      </c>
      <c r="I1" s="52">
        <f t="shared" si="0"/>
        <v>9</v>
      </c>
      <c r="J1" s="52">
        <f t="shared" si="0"/>
        <v>10</v>
      </c>
      <c r="K1" s="52">
        <f t="shared" si="0"/>
        <v>11</v>
      </c>
      <c r="L1" s="52">
        <f t="shared" si="0"/>
        <v>12</v>
      </c>
      <c r="M1" s="52">
        <f t="shared" si="0"/>
        <v>13</v>
      </c>
      <c r="N1" s="52">
        <f t="shared" si="0"/>
        <v>14</v>
      </c>
      <c r="O1" s="52">
        <v>36</v>
      </c>
    </row>
    <row r="2" spans="1:48" ht="10.5" customHeight="1">
      <c r="A2" s="178"/>
      <c r="B2" s="381" t="s">
        <v>76</v>
      </c>
      <c r="C2" s="382"/>
      <c r="D2" s="383"/>
      <c r="E2" s="383"/>
      <c r="F2" s="383"/>
      <c r="G2" s="383"/>
      <c r="H2" s="383"/>
      <c r="I2" s="383"/>
      <c r="J2" s="383"/>
      <c r="K2" s="383"/>
      <c r="L2" s="383"/>
      <c r="M2" s="365"/>
      <c r="N2" s="365"/>
      <c r="O2" s="365"/>
      <c r="V2" s="100" t="s">
        <v>95</v>
      </c>
    </row>
    <row r="3" spans="1:48" ht="24" customHeight="1">
      <c r="A3" s="179" t="str">
        <f>+"headingqy"&amp;$A$1</f>
        <v>headingqyGroup</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5" t="e">
        <f>+VLOOKUP($A3,#REF!,M$1+1,FALSE)</f>
        <v>#REF!</v>
      </c>
      <c r="N3" s="458" t="e">
        <f>+VLOOKUP($A3,#REF!,N$1+1,FALSE)</f>
        <v>#REF!</v>
      </c>
      <c r="O3" s="783" t="str">
        <f>Shipping!O3</f>
        <v>Jan/Dec 19/18</v>
      </c>
      <c r="Q3" s="4"/>
      <c r="V3" s="454" t="e">
        <f>C3</f>
        <v>#REF!</v>
      </c>
      <c r="W3" s="455" t="e">
        <f t="shared" ref="W3:AH3" si="1">D3</f>
        <v>#REF!</v>
      </c>
      <c r="X3" s="455" t="e">
        <f t="shared" si="1"/>
        <v>#REF!</v>
      </c>
      <c r="Y3" s="455" t="e">
        <f t="shared" si="1"/>
        <v>#REF!</v>
      </c>
      <c r="Z3" s="455" t="e">
        <f t="shared" si="1"/>
        <v>#REF!</v>
      </c>
      <c r="AA3" s="455" t="e">
        <f t="shared" si="1"/>
        <v>#REF!</v>
      </c>
      <c r="AB3" s="455" t="e">
        <f t="shared" si="1"/>
        <v>#REF!</v>
      </c>
      <c r="AC3" s="455" t="e">
        <f t="shared" si="1"/>
        <v>#REF!</v>
      </c>
      <c r="AD3" s="456" t="e">
        <f t="shared" si="1"/>
        <v>#REF!</v>
      </c>
      <c r="AE3" s="457" t="e">
        <f t="shared" si="1"/>
        <v>#REF!</v>
      </c>
      <c r="AF3" s="308" t="e">
        <f t="shared" si="1"/>
        <v>#REF!</v>
      </c>
      <c r="AG3" s="394" t="e">
        <f t="shared" si="1"/>
        <v>#REF!</v>
      </c>
      <c r="AH3" s="450" t="str">
        <f t="shared" si="1"/>
        <v>Jan/Dec 19/18</v>
      </c>
    </row>
    <row r="4" spans="1:48" ht="10.5" customHeight="1">
      <c r="A4" s="56" t="s">
        <v>7</v>
      </c>
      <c r="B4" s="481" t="s">
        <v>7</v>
      </c>
      <c r="C4" s="530"/>
      <c r="D4" s="564"/>
      <c r="E4" s="484"/>
      <c r="F4" s="484"/>
      <c r="G4" s="484"/>
      <c r="H4" s="484"/>
      <c r="I4" s="536"/>
      <c r="J4" s="536"/>
      <c r="K4" s="711"/>
      <c r="L4" s="727"/>
      <c r="M4" s="530"/>
      <c r="N4" s="564"/>
      <c r="O4" s="316"/>
      <c r="P4" s="67"/>
      <c r="Q4" s="822" t="e">
        <f>((C4-D4)/D4)-K4</f>
        <v>#DIV/0!</v>
      </c>
      <c r="R4" s="822" t="e">
        <f>((C4-G4)/G4)-L4</f>
        <v>#DIV/0!</v>
      </c>
      <c r="S4" s="822" t="e">
        <f t="shared" ref="S4:S21" si="2">((M4-N4)/N4)-O4</f>
        <v>#DIV/0!</v>
      </c>
      <c r="T4" s="822">
        <f>C4+D4+E4+F4-M4</f>
        <v>0</v>
      </c>
      <c r="U4" s="822">
        <f>G4+H4+I4+J4-N4</f>
        <v>0</v>
      </c>
      <c r="V4" s="753"/>
      <c r="W4" s="971"/>
      <c r="X4" s="972"/>
      <c r="Y4" s="972"/>
      <c r="Z4" s="972"/>
      <c r="AA4" s="972"/>
      <c r="AB4" s="776"/>
      <c r="AC4" s="776"/>
      <c r="AD4" s="711"/>
      <c r="AE4" s="727"/>
      <c r="AF4" s="753"/>
      <c r="AG4" s="971"/>
      <c r="AH4" s="792"/>
      <c r="AJ4" s="67">
        <f t="shared" ref="AJ4:AJ21" si="3">C4-V4</f>
        <v>0</v>
      </c>
      <c r="AK4" s="67">
        <f t="shared" ref="AK4:AK21" si="4">D4-W4</f>
        <v>0</v>
      </c>
      <c r="AL4" s="67">
        <f t="shared" ref="AL4:AL21" si="5">E4-X4</f>
        <v>0</v>
      </c>
      <c r="AM4" s="67">
        <f t="shared" ref="AM4:AM21" si="6">F4-Y4</f>
        <v>0</v>
      </c>
      <c r="AN4" s="67">
        <f t="shared" ref="AN4:AN21" si="7">G4-Z4</f>
        <v>0</v>
      </c>
      <c r="AO4" s="67">
        <f t="shared" ref="AO4:AO21" si="8">H4-AA4</f>
        <v>0</v>
      </c>
      <c r="AP4" s="67">
        <f t="shared" ref="AP4:AP21" si="9">I4-AB4</f>
        <v>0</v>
      </c>
      <c r="AQ4" s="67">
        <f t="shared" ref="AQ4:AQ21" si="10">J4-AC4</f>
        <v>0</v>
      </c>
      <c r="AR4" s="67">
        <f t="shared" ref="AR4:AR21" si="11">K4-AD4</f>
        <v>0</v>
      </c>
      <c r="AS4" s="67">
        <f t="shared" ref="AS4:AS21" si="12">L4-AE4</f>
        <v>0</v>
      </c>
      <c r="AT4" s="67">
        <f t="shared" ref="AT4:AT21" si="13">M4-AF4</f>
        <v>0</v>
      </c>
      <c r="AU4" s="67">
        <f t="shared" ref="AU4:AU21" si="14">N4-AG4</f>
        <v>0</v>
      </c>
      <c r="AV4" s="67">
        <f t="shared" ref="AV4:AV21" si="15">O4-AH4</f>
        <v>0</v>
      </c>
    </row>
    <row r="5" spans="1:48" ht="10.5" customHeight="1">
      <c r="A5" s="56" t="s">
        <v>2</v>
      </c>
      <c r="B5" s="481" t="s">
        <v>2</v>
      </c>
      <c r="C5" s="530"/>
      <c r="D5" s="529"/>
      <c r="E5" s="536"/>
      <c r="F5" s="536"/>
      <c r="G5" s="536"/>
      <c r="H5" s="536"/>
      <c r="I5" s="536"/>
      <c r="J5" s="536"/>
      <c r="K5" s="321"/>
      <c r="L5" s="322"/>
      <c r="M5" s="530"/>
      <c r="N5" s="564"/>
      <c r="O5" s="316"/>
      <c r="P5" s="67"/>
      <c r="Q5" s="1039"/>
      <c r="R5" s="822"/>
      <c r="S5" s="822"/>
      <c r="T5" s="822">
        <f t="shared" ref="T5:T15" si="16">C5+D5+E5+F5-M5</f>
        <v>0</v>
      </c>
      <c r="U5" s="822">
        <f t="shared" ref="U5:U15" si="17">G5+H5+I5+J5-N5</f>
        <v>0</v>
      </c>
      <c r="V5" s="368"/>
      <c r="W5" s="367"/>
      <c r="X5" s="393"/>
      <c r="Y5" s="393"/>
      <c r="Z5" s="393"/>
      <c r="AA5" s="393"/>
      <c r="AB5" s="393"/>
      <c r="AC5" s="393"/>
      <c r="AD5" s="321"/>
      <c r="AE5" s="322"/>
      <c r="AF5" s="368"/>
      <c r="AG5" s="367"/>
      <c r="AH5" s="798"/>
      <c r="AJ5" s="67">
        <f t="shared" si="3"/>
        <v>0</v>
      </c>
      <c r="AK5" s="67">
        <f t="shared" si="4"/>
        <v>0</v>
      </c>
      <c r="AL5" s="67">
        <f t="shared" si="5"/>
        <v>0</v>
      </c>
      <c r="AM5" s="67">
        <f t="shared" si="6"/>
        <v>0</v>
      </c>
      <c r="AN5" s="67">
        <f t="shared" si="7"/>
        <v>0</v>
      </c>
      <c r="AO5" s="67">
        <f t="shared" si="8"/>
        <v>0</v>
      </c>
      <c r="AP5" s="67">
        <f t="shared" si="9"/>
        <v>0</v>
      </c>
      <c r="AQ5" s="67">
        <f t="shared" si="10"/>
        <v>0</v>
      </c>
      <c r="AR5" s="67">
        <f t="shared" si="11"/>
        <v>0</v>
      </c>
      <c r="AS5" s="67">
        <f t="shared" si="12"/>
        <v>0</v>
      </c>
      <c r="AT5" s="67">
        <f t="shared" si="13"/>
        <v>0</v>
      </c>
      <c r="AU5" s="67">
        <f t="shared" si="14"/>
        <v>0</v>
      </c>
      <c r="AV5" s="67">
        <f t="shared" si="15"/>
        <v>0</v>
      </c>
    </row>
    <row r="6" spans="1:48" ht="10.5" customHeight="1">
      <c r="A6" s="56" t="s">
        <v>0</v>
      </c>
      <c r="B6" s="481" t="s">
        <v>0</v>
      </c>
      <c r="C6" s="530"/>
      <c r="D6" s="529"/>
      <c r="E6" s="536"/>
      <c r="F6" s="536"/>
      <c r="G6" s="536"/>
      <c r="H6" s="536"/>
      <c r="I6" s="536"/>
      <c r="J6" s="536"/>
      <c r="K6" s="321"/>
      <c r="L6" s="322"/>
      <c r="M6" s="530"/>
      <c r="N6" s="564"/>
      <c r="O6" s="316"/>
      <c r="P6" s="67"/>
      <c r="Q6" s="822" t="e">
        <f>((C6-D6)/D6)-K6</f>
        <v>#DIV/0!</v>
      </c>
      <c r="R6" s="822" t="e">
        <f t="shared" ref="R6:R21" si="18">((C6-G6)/G6)-L6</f>
        <v>#DIV/0!</v>
      </c>
      <c r="S6" s="822" t="e">
        <f t="shared" si="2"/>
        <v>#DIV/0!</v>
      </c>
      <c r="T6" s="822">
        <f t="shared" si="16"/>
        <v>0</v>
      </c>
      <c r="U6" s="822">
        <f t="shared" si="17"/>
        <v>0</v>
      </c>
      <c r="V6" s="368"/>
      <c r="W6" s="367"/>
      <c r="X6" s="720"/>
      <c r="Y6" s="720"/>
      <c r="Z6" s="720"/>
      <c r="AA6" s="720"/>
      <c r="AB6" s="720"/>
      <c r="AC6" s="720"/>
      <c r="AD6" s="321"/>
      <c r="AE6" s="322"/>
      <c r="AF6" s="368"/>
      <c r="AG6" s="367"/>
      <c r="AH6" s="798"/>
      <c r="AJ6" s="67">
        <f t="shared" si="3"/>
        <v>0</v>
      </c>
      <c r="AK6" s="67">
        <f t="shared" si="4"/>
        <v>0</v>
      </c>
      <c r="AL6" s="67">
        <f t="shared" si="5"/>
        <v>0</v>
      </c>
      <c r="AM6" s="67">
        <f t="shared" si="6"/>
        <v>0</v>
      </c>
      <c r="AN6" s="67">
        <f t="shared" si="7"/>
        <v>0</v>
      </c>
      <c r="AO6" s="67">
        <f t="shared" si="8"/>
        <v>0</v>
      </c>
      <c r="AP6" s="67">
        <f t="shared" si="9"/>
        <v>0</v>
      </c>
      <c r="AQ6" s="67">
        <f t="shared" si="10"/>
        <v>0</v>
      </c>
      <c r="AR6" s="67">
        <f t="shared" si="11"/>
        <v>0</v>
      </c>
      <c r="AS6" s="67">
        <f t="shared" si="12"/>
        <v>0</v>
      </c>
      <c r="AT6" s="67">
        <f t="shared" si="13"/>
        <v>0</v>
      </c>
      <c r="AU6" s="67">
        <f t="shared" si="14"/>
        <v>0</v>
      </c>
      <c r="AV6" s="67">
        <f t="shared" si="15"/>
        <v>0</v>
      </c>
    </row>
    <row r="7" spans="1:48" ht="10.5" customHeight="1">
      <c r="A7" s="56" t="s">
        <v>18</v>
      </c>
      <c r="B7" s="481" t="s">
        <v>18</v>
      </c>
      <c r="C7" s="530"/>
      <c r="D7" s="529"/>
      <c r="E7" s="536"/>
      <c r="F7" s="536"/>
      <c r="G7" s="536"/>
      <c r="H7" s="536"/>
      <c r="I7" s="536"/>
      <c r="J7" s="536"/>
      <c r="K7" s="321"/>
      <c r="L7" s="322"/>
      <c r="M7" s="530"/>
      <c r="N7" s="564"/>
      <c r="O7" s="316"/>
      <c r="P7" s="67"/>
      <c r="Q7" s="822"/>
      <c r="R7" s="823"/>
      <c r="S7" s="822"/>
      <c r="T7" s="822">
        <f t="shared" si="16"/>
        <v>0</v>
      </c>
      <c r="U7" s="822">
        <f t="shared" si="17"/>
        <v>0</v>
      </c>
      <c r="V7" s="368"/>
      <c r="W7" s="367"/>
      <c r="X7" s="720"/>
      <c r="Y7" s="720"/>
      <c r="Z7" s="720"/>
      <c r="AA7" s="720"/>
      <c r="AB7" s="720"/>
      <c r="AC7" s="720"/>
      <c r="AD7" s="321"/>
      <c r="AE7" s="322"/>
      <c r="AF7" s="368"/>
      <c r="AG7" s="367"/>
      <c r="AH7" s="798"/>
      <c r="AJ7" s="67">
        <f t="shared" si="3"/>
        <v>0</v>
      </c>
      <c r="AK7" s="67">
        <f t="shared" si="4"/>
        <v>0</v>
      </c>
      <c r="AL7" s="67">
        <f t="shared" si="5"/>
        <v>0</v>
      </c>
      <c r="AM7" s="67">
        <f t="shared" si="6"/>
        <v>0</v>
      </c>
      <c r="AN7" s="67">
        <f t="shared" si="7"/>
        <v>0</v>
      </c>
      <c r="AO7" s="67">
        <f t="shared" si="8"/>
        <v>0</v>
      </c>
      <c r="AP7" s="67">
        <f t="shared" si="9"/>
        <v>0</v>
      </c>
      <c r="AQ7" s="67">
        <f t="shared" si="10"/>
        <v>0</v>
      </c>
      <c r="AR7" s="67">
        <f t="shared" si="11"/>
        <v>0</v>
      </c>
      <c r="AS7" s="67">
        <f t="shared" si="12"/>
        <v>0</v>
      </c>
      <c r="AT7" s="67">
        <f t="shared" si="13"/>
        <v>0</v>
      </c>
      <c r="AU7" s="67">
        <f t="shared" si="14"/>
        <v>0</v>
      </c>
      <c r="AV7" s="67">
        <f t="shared" si="15"/>
        <v>0</v>
      </c>
    </row>
    <row r="8" spans="1:48" ht="10.5" customHeight="1">
      <c r="A8" s="62" t="s">
        <v>8</v>
      </c>
      <c r="B8" s="491" t="s">
        <v>8</v>
      </c>
      <c r="C8" s="532"/>
      <c r="D8" s="533"/>
      <c r="E8" s="567"/>
      <c r="F8" s="567"/>
      <c r="G8" s="567"/>
      <c r="H8" s="567"/>
      <c r="I8" s="567"/>
      <c r="J8" s="567"/>
      <c r="K8" s="324"/>
      <c r="L8" s="325"/>
      <c r="M8" s="532"/>
      <c r="N8" s="565"/>
      <c r="O8" s="328"/>
      <c r="P8" s="67"/>
      <c r="Q8" s="822" t="e">
        <f>((C8-D8)/D8)-K8</f>
        <v>#DIV/0!</v>
      </c>
      <c r="R8" s="822" t="e">
        <f t="shared" si="18"/>
        <v>#DIV/0!</v>
      </c>
      <c r="S8" s="822" t="e">
        <f t="shared" si="2"/>
        <v>#DIV/0!</v>
      </c>
      <c r="T8" s="822">
        <f t="shared" si="16"/>
        <v>0</v>
      </c>
      <c r="U8" s="822">
        <f t="shared" si="17"/>
        <v>0</v>
      </c>
      <c r="V8" s="714"/>
      <c r="W8" s="718"/>
      <c r="X8" s="719"/>
      <c r="Y8" s="719"/>
      <c r="Z8" s="719"/>
      <c r="AA8" s="719"/>
      <c r="AB8" s="719"/>
      <c r="AC8" s="719"/>
      <c r="AD8" s="324"/>
      <c r="AE8" s="325"/>
      <c r="AF8" s="714"/>
      <c r="AG8" s="718"/>
      <c r="AH8" s="730"/>
      <c r="AJ8" s="67">
        <f t="shared" si="3"/>
        <v>0</v>
      </c>
      <c r="AK8" s="67">
        <f t="shared" si="4"/>
        <v>0</v>
      </c>
      <c r="AL8" s="67">
        <f t="shared" si="5"/>
        <v>0</v>
      </c>
      <c r="AM8" s="67">
        <f t="shared" si="6"/>
        <v>0</v>
      </c>
      <c r="AN8" s="67">
        <f t="shared" si="7"/>
        <v>0</v>
      </c>
      <c r="AO8" s="67">
        <f t="shared" si="8"/>
        <v>0</v>
      </c>
      <c r="AP8" s="67">
        <f t="shared" si="9"/>
        <v>0</v>
      </c>
      <c r="AQ8" s="67">
        <f t="shared" si="10"/>
        <v>0</v>
      </c>
      <c r="AR8" s="67">
        <f t="shared" si="11"/>
        <v>0</v>
      </c>
      <c r="AS8" s="67">
        <f t="shared" si="12"/>
        <v>0</v>
      </c>
      <c r="AT8" s="67">
        <f t="shared" si="13"/>
        <v>0</v>
      </c>
      <c r="AU8" s="67">
        <f t="shared" si="14"/>
        <v>0</v>
      </c>
      <c r="AV8" s="67">
        <f t="shared" si="15"/>
        <v>0</v>
      </c>
    </row>
    <row r="9" spans="1:48" ht="10.5" customHeight="1">
      <c r="A9" s="56" t="s">
        <v>3</v>
      </c>
      <c r="B9" s="481" t="s">
        <v>3</v>
      </c>
      <c r="C9" s="530"/>
      <c r="D9" s="529"/>
      <c r="E9" s="536"/>
      <c r="F9" s="536"/>
      <c r="G9" s="536"/>
      <c r="H9" s="536"/>
      <c r="I9" s="536"/>
      <c r="J9" s="536"/>
      <c r="K9" s="321"/>
      <c r="L9" s="322"/>
      <c r="M9" s="530"/>
      <c r="N9" s="564"/>
      <c r="O9" s="316"/>
      <c r="P9" s="67"/>
      <c r="Q9" s="822" t="e">
        <f>((C9-D9)/D9)-K9</f>
        <v>#DIV/0!</v>
      </c>
      <c r="R9" s="822" t="e">
        <f t="shared" si="18"/>
        <v>#DIV/0!</v>
      </c>
      <c r="S9" s="822" t="e">
        <f t="shared" si="2"/>
        <v>#DIV/0!</v>
      </c>
      <c r="T9" s="822">
        <f t="shared" si="16"/>
        <v>0</v>
      </c>
      <c r="U9" s="822">
        <f t="shared" si="17"/>
        <v>0</v>
      </c>
      <c r="V9" s="368"/>
      <c r="W9" s="367"/>
      <c r="X9" s="720"/>
      <c r="Y9" s="720"/>
      <c r="Z9" s="720"/>
      <c r="AA9" s="720"/>
      <c r="AB9" s="720"/>
      <c r="AC9" s="720"/>
      <c r="AD9" s="321"/>
      <c r="AE9" s="322"/>
      <c r="AF9" s="368"/>
      <c r="AG9" s="367"/>
      <c r="AH9" s="798"/>
      <c r="AJ9" s="67">
        <f t="shared" si="3"/>
        <v>0</v>
      </c>
      <c r="AK9" s="67">
        <f t="shared" si="4"/>
        <v>0</v>
      </c>
      <c r="AL9" s="67">
        <f t="shared" si="5"/>
        <v>0</v>
      </c>
      <c r="AM9" s="67">
        <f t="shared" si="6"/>
        <v>0</v>
      </c>
      <c r="AN9" s="67">
        <f t="shared" si="7"/>
        <v>0</v>
      </c>
      <c r="AO9" s="67">
        <f t="shared" si="8"/>
        <v>0</v>
      </c>
      <c r="AP9" s="67">
        <f t="shared" si="9"/>
        <v>0</v>
      </c>
      <c r="AQ9" s="67">
        <f t="shared" si="10"/>
        <v>0</v>
      </c>
      <c r="AR9" s="67">
        <f t="shared" si="11"/>
        <v>0</v>
      </c>
      <c r="AS9" s="67">
        <f t="shared" si="12"/>
        <v>0</v>
      </c>
      <c r="AT9" s="67">
        <f t="shared" si="13"/>
        <v>0</v>
      </c>
      <c r="AU9" s="67">
        <f t="shared" si="14"/>
        <v>0</v>
      </c>
      <c r="AV9" s="67">
        <f t="shared" si="15"/>
        <v>0</v>
      </c>
    </row>
    <row r="10" spans="1:48" ht="10.5" customHeight="1">
      <c r="A10" s="56" t="s">
        <v>84</v>
      </c>
      <c r="B10" s="481" t="s">
        <v>88</v>
      </c>
      <c r="C10" s="530"/>
      <c r="D10" s="529"/>
      <c r="E10" s="536"/>
      <c r="F10" s="536"/>
      <c r="G10" s="536"/>
      <c r="H10" s="536"/>
      <c r="I10" s="536"/>
      <c r="J10" s="536"/>
      <c r="K10" s="321"/>
      <c r="L10" s="322"/>
      <c r="M10" s="530"/>
      <c r="N10" s="564"/>
      <c r="O10" s="316"/>
      <c r="P10" s="67"/>
      <c r="Q10" s="822" t="e">
        <f t="shared" ref="Q10:Q21" si="19">((C10-D10)/D10)-K10</f>
        <v>#DIV/0!</v>
      </c>
      <c r="R10" s="822" t="e">
        <f t="shared" si="18"/>
        <v>#DIV/0!</v>
      </c>
      <c r="S10" s="822" t="e">
        <f t="shared" si="2"/>
        <v>#DIV/0!</v>
      </c>
      <c r="T10" s="822">
        <f t="shared" si="16"/>
        <v>0</v>
      </c>
      <c r="U10" s="822">
        <f t="shared" si="17"/>
        <v>0</v>
      </c>
      <c r="V10" s="368"/>
      <c r="W10" s="367"/>
      <c r="X10" s="720"/>
      <c r="Y10" s="720"/>
      <c r="Z10" s="720"/>
      <c r="AA10" s="720"/>
      <c r="AB10" s="720"/>
      <c r="AC10" s="720"/>
      <c r="AD10" s="321"/>
      <c r="AE10" s="322"/>
      <c r="AF10" s="368"/>
      <c r="AG10" s="367"/>
      <c r="AH10" s="798"/>
      <c r="AJ10" s="67">
        <f t="shared" si="3"/>
        <v>0</v>
      </c>
      <c r="AK10" s="67">
        <f t="shared" si="4"/>
        <v>0</v>
      </c>
      <c r="AL10" s="67">
        <f t="shared" si="5"/>
        <v>0</v>
      </c>
      <c r="AM10" s="67">
        <f t="shared" si="6"/>
        <v>0</v>
      </c>
      <c r="AN10" s="67">
        <f t="shared" si="7"/>
        <v>0</v>
      </c>
      <c r="AO10" s="67">
        <f t="shared" si="8"/>
        <v>0</v>
      </c>
      <c r="AP10" s="67">
        <f t="shared" si="9"/>
        <v>0</v>
      </c>
      <c r="AQ10" s="67">
        <f t="shared" si="10"/>
        <v>0</v>
      </c>
      <c r="AR10" s="67">
        <f t="shared" si="11"/>
        <v>0</v>
      </c>
      <c r="AS10" s="67">
        <f t="shared" si="12"/>
        <v>0</v>
      </c>
      <c r="AT10" s="67">
        <f t="shared" si="13"/>
        <v>0</v>
      </c>
      <c r="AU10" s="67">
        <f t="shared" si="14"/>
        <v>0</v>
      </c>
      <c r="AV10" s="67">
        <f t="shared" si="15"/>
        <v>0</v>
      </c>
    </row>
    <row r="11" spans="1:48" ht="10.5" customHeight="1">
      <c r="A11" s="62" t="s">
        <v>24</v>
      </c>
      <c r="B11" s="491" t="s">
        <v>24</v>
      </c>
      <c r="C11" s="532"/>
      <c r="D11" s="533"/>
      <c r="E11" s="567"/>
      <c r="F11" s="567"/>
      <c r="G11" s="567"/>
      <c r="H11" s="567"/>
      <c r="I11" s="567"/>
      <c r="J11" s="567"/>
      <c r="K11" s="324"/>
      <c r="L11" s="325"/>
      <c r="M11" s="532"/>
      <c r="N11" s="565"/>
      <c r="O11" s="328"/>
      <c r="P11" s="67"/>
      <c r="Q11" s="822" t="e">
        <f t="shared" si="19"/>
        <v>#DIV/0!</v>
      </c>
      <c r="R11" s="822" t="e">
        <f t="shared" si="18"/>
        <v>#DIV/0!</v>
      </c>
      <c r="S11" s="822" t="e">
        <f>((M11-N11)/N11)-O11</f>
        <v>#DIV/0!</v>
      </c>
      <c r="T11" s="822">
        <f t="shared" si="16"/>
        <v>0</v>
      </c>
      <c r="U11" s="822">
        <f t="shared" si="17"/>
        <v>0</v>
      </c>
      <c r="V11" s="714"/>
      <c r="W11" s="718"/>
      <c r="X11" s="719"/>
      <c r="Y11" s="719"/>
      <c r="Z11" s="719"/>
      <c r="AA11" s="719"/>
      <c r="AB11" s="719"/>
      <c r="AC11" s="719"/>
      <c r="AD11" s="324"/>
      <c r="AE11" s="325"/>
      <c r="AF11" s="714"/>
      <c r="AG11" s="718"/>
      <c r="AH11" s="730"/>
      <c r="AJ11" s="67">
        <f t="shared" si="3"/>
        <v>0</v>
      </c>
      <c r="AK11" s="67">
        <f t="shared" si="4"/>
        <v>0</v>
      </c>
      <c r="AL11" s="67">
        <f t="shared" si="5"/>
        <v>0</v>
      </c>
      <c r="AM11" s="67">
        <f t="shared" si="6"/>
        <v>0</v>
      </c>
      <c r="AN11" s="67">
        <f t="shared" si="7"/>
        <v>0</v>
      </c>
      <c r="AO11" s="67">
        <f t="shared" si="8"/>
        <v>0</v>
      </c>
      <c r="AP11" s="67">
        <f t="shared" si="9"/>
        <v>0</v>
      </c>
      <c r="AQ11" s="67">
        <f t="shared" si="10"/>
        <v>0</v>
      </c>
      <c r="AR11" s="67">
        <f t="shared" si="11"/>
        <v>0</v>
      </c>
      <c r="AS11" s="67">
        <f t="shared" si="12"/>
        <v>0</v>
      </c>
      <c r="AT11" s="67">
        <f t="shared" si="13"/>
        <v>0</v>
      </c>
      <c r="AU11" s="67">
        <f t="shared" si="14"/>
        <v>0</v>
      </c>
      <c r="AV11" s="67">
        <f t="shared" si="15"/>
        <v>0</v>
      </c>
    </row>
    <row r="12" spans="1:48" ht="10.5" customHeight="1">
      <c r="A12" s="62" t="s">
        <v>13</v>
      </c>
      <c r="B12" s="491" t="s">
        <v>13</v>
      </c>
      <c r="C12" s="532"/>
      <c r="D12" s="533"/>
      <c r="E12" s="567"/>
      <c r="F12" s="567"/>
      <c r="G12" s="567"/>
      <c r="H12" s="567"/>
      <c r="I12" s="567"/>
      <c r="J12" s="567"/>
      <c r="K12" s="324"/>
      <c r="L12" s="325"/>
      <c r="M12" s="532"/>
      <c r="N12" s="533"/>
      <c r="O12" s="328"/>
      <c r="P12" s="67"/>
      <c r="Q12" s="822" t="e">
        <f t="shared" si="19"/>
        <v>#DIV/0!</v>
      </c>
      <c r="R12" s="822" t="e">
        <f t="shared" si="18"/>
        <v>#DIV/0!</v>
      </c>
      <c r="S12" s="1049"/>
      <c r="T12" s="822">
        <f t="shared" si="16"/>
        <v>0</v>
      </c>
      <c r="U12" s="822">
        <f t="shared" si="17"/>
        <v>0</v>
      </c>
      <c r="V12" s="714"/>
      <c r="W12" s="718"/>
      <c r="X12" s="719"/>
      <c r="Y12" s="719"/>
      <c r="Z12" s="719"/>
      <c r="AA12" s="719"/>
      <c r="AB12" s="719"/>
      <c r="AC12" s="719"/>
      <c r="AD12" s="324"/>
      <c r="AE12" s="325"/>
      <c r="AF12" s="714"/>
      <c r="AG12" s="718"/>
      <c r="AH12" s="730"/>
      <c r="AJ12" s="67">
        <f t="shared" si="3"/>
        <v>0</v>
      </c>
      <c r="AK12" s="67">
        <f t="shared" si="4"/>
        <v>0</v>
      </c>
      <c r="AL12" s="67">
        <f t="shared" si="5"/>
        <v>0</v>
      </c>
      <c r="AM12" s="67">
        <f t="shared" si="6"/>
        <v>0</v>
      </c>
      <c r="AN12" s="67">
        <f t="shared" si="7"/>
        <v>0</v>
      </c>
      <c r="AO12" s="67">
        <f t="shared" si="8"/>
        <v>0</v>
      </c>
      <c r="AP12" s="67">
        <f t="shared" si="9"/>
        <v>0</v>
      </c>
      <c r="AQ12" s="67">
        <f t="shared" si="10"/>
        <v>0</v>
      </c>
      <c r="AR12" s="67">
        <f t="shared" si="11"/>
        <v>0</v>
      </c>
      <c r="AS12" s="67">
        <f t="shared" si="12"/>
        <v>0</v>
      </c>
      <c r="AT12" s="67">
        <f t="shared" si="13"/>
        <v>0</v>
      </c>
      <c r="AU12" s="67">
        <f t="shared" si="14"/>
        <v>0</v>
      </c>
      <c r="AV12" s="67">
        <f t="shared" si="15"/>
        <v>0</v>
      </c>
    </row>
    <row r="13" spans="1:48" ht="10.5" customHeight="1">
      <c r="A13" s="56" t="s">
        <v>23</v>
      </c>
      <c r="B13" s="481" t="s">
        <v>23</v>
      </c>
      <c r="C13" s="530"/>
      <c r="D13" s="529"/>
      <c r="E13" s="536"/>
      <c r="F13" s="536"/>
      <c r="G13" s="536"/>
      <c r="H13" s="536"/>
      <c r="I13" s="536"/>
      <c r="J13" s="536"/>
      <c r="K13" s="321"/>
      <c r="L13" s="322"/>
      <c r="M13" s="530"/>
      <c r="N13" s="529"/>
      <c r="O13" s="316"/>
      <c r="P13" s="67"/>
      <c r="Q13" s="876"/>
      <c r="R13" s="822"/>
      <c r="S13" s="822"/>
      <c r="T13" s="822">
        <f t="shared" si="16"/>
        <v>0</v>
      </c>
      <c r="U13" s="822">
        <f t="shared" si="17"/>
        <v>0</v>
      </c>
      <c r="V13" s="368"/>
      <c r="W13" s="367"/>
      <c r="X13" s="720"/>
      <c r="Y13" s="720"/>
      <c r="Z13" s="720"/>
      <c r="AA13" s="720"/>
      <c r="AB13" s="720"/>
      <c r="AC13" s="720"/>
      <c r="AD13" s="321"/>
      <c r="AE13" s="322"/>
      <c r="AF13" s="368"/>
      <c r="AG13" s="367"/>
      <c r="AH13" s="798"/>
      <c r="AJ13" s="67">
        <f t="shared" si="3"/>
        <v>0</v>
      </c>
      <c r="AK13" s="67">
        <f t="shared" si="4"/>
        <v>0</v>
      </c>
      <c r="AL13" s="67">
        <f t="shared" si="5"/>
        <v>0</v>
      </c>
      <c r="AM13" s="67">
        <f t="shared" si="6"/>
        <v>0</v>
      </c>
      <c r="AN13" s="67">
        <f t="shared" si="7"/>
        <v>0</v>
      </c>
      <c r="AO13" s="67">
        <f t="shared" si="8"/>
        <v>0</v>
      </c>
      <c r="AP13" s="67">
        <f t="shared" si="9"/>
        <v>0</v>
      </c>
      <c r="AQ13" s="67">
        <f t="shared" si="10"/>
        <v>0</v>
      </c>
      <c r="AR13" s="67">
        <f t="shared" si="11"/>
        <v>0</v>
      </c>
      <c r="AS13" s="67">
        <f t="shared" si="12"/>
        <v>0</v>
      </c>
      <c r="AT13" s="67">
        <f t="shared" si="13"/>
        <v>0</v>
      </c>
      <c r="AU13" s="67">
        <f t="shared" si="14"/>
        <v>0</v>
      </c>
      <c r="AV13" s="67">
        <f t="shared" si="15"/>
        <v>0</v>
      </c>
    </row>
    <row r="14" spans="1:48" ht="10.5" hidden="1" customHeight="1" outlineLevel="1">
      <c r="A14" s="210" t="s">
        <v>126</v>
      </c>
      <c r="B14" s="481" t="s">
        <v>126</v>
      </c>
      <c r="C14" s="530"/>
      <c r="D14" s="529"/>
      <c r="E14" s="536"/>
      <c r="F14" s="536"/>
      <c r="G14" s="536"/>
      <c r="H14" s="536"/>
      <c r="I14" s="536"/>
      <c r="J14" s="536"/>
      <c r="K14" s="321"/>
      <c r="L14" s="322"/>
      <c r="M14" s="530"/>
      <c r="N14" s="529"/>
      <c r="O14" s="316"/>
      <c r="P14" s="67"/>
      <c r="Q14" s="823" t="e">
        <f>((C14-D14)/D14)-K14</f>
        <v>#DIV/0!</v>
      </c>
      <c r="R14" s="822" t="e">
        <f>((C14-G14)/G14)-L14</f>
        <v>#DIV/0!</v>
      </c>
      <c r="S14" s="822" t="e">
        <f>((M14-N14)/N14)-O14</f>
        <v>#DIV/0!</v>
      </c>
      <c r="T14" s="822">
        <f t="shared" si="16"/>
        <v>0</v>
      </c>
      <c r="U14" s="822">
        <f t="shared" si="17"/>
        <v>0</v>
      </c>
      <c r="V14" s="368"/>
      <c r="W14" s="367"/>
      <c r="X14" s="720"/>
      <c r="Y14" s="720"/>
      <c r="Z14" s="720"/>
      <c r="AA14" s="720"/>
      <c r="AB14" s="720"/>
      <c r="AC14" s="720"/>
      <c r="AD14" s="321"/>
      <c r="AE14" s="322"/>
      <c r="AF14" s="368"/>
      <c r="AG14" s="367"/>
      <c r="AH14" s="798"/>
      <c r="AJ14" s="67">
        <f t="shared" ref="AJ14:AV14" si="20">C14-V14</f>
        <v>0</v>
      </c>
      <c r="AK14" s="67">
        <f t="shared" si="20"/>
        <v>0</v>
      </c>
      <c r="AL14" s="67">
        <f t="shared" si="20"/>
        <v>0</v>
      </c>
      <c r="AM14" s="67">
        <f t="shared" si="20"/>
        <v>0</v>
      </c>
      <c r="AN14" s="67">
        <f t="shared" si="20"/>
        <v>0</v>
      </c>
      <c r="AO14" s="67">
        <f t="shared" si="20"/>
        <v>0</v>
      </c>
      <c r="AP14" s="67">
        <f t="shared" si="20"/>
        <v>0</v>
      </c>
      <c r="AQ14" s="67">
        <f t="shared" si="20"/>
        <v>0</v>
      </c>
      <c r="AR14" s="67">
        <f t="shared" si="20"/>
        <v>0</v>
      </c>
      <c r="AS14" s="67">
        <f t="shared" si="20"/>
        <v>0</v>
      </c>
      <c r="AT14" s="67">
        <f t="shared" si="20"/>
        <v>0</v>
      </c>
      <c r="AU14" s="67">
        <f t="shared" si="20"/>
        <v>0</v>
      </c>
      <c r="AV14" s="67">
        <f t="shared" si="20"/>
        <v>0</v>
      </c>
    </row>
    <row r="15" spans="1:48" ht="10.5" customHeight="1" collapsed="1">
      <c r="A15" s="62" t="s">
        <v>4</v>
      </c>
      <c r="B15" s="498" t="s">
        <v>4</v>
      </c>
      <c r="C15" s="534"/>
      <c r="D15" s="535"/>
      <c r="E15" s="568"/>
      <c r="F15" s="568"/>
      <c r="G15" s="568"/>
      <c r="H15" s="568"/>
      <c r="I15" s="568"/>
      <c r="J15" s="568"/>
      <c r="K15" s="336"/>
      <c r="L15" s="739"/>
      <c r="M15" s="534"/>
      <c r="N15" s="535"/>
      <c r="O15" s="339"/>
      <c r="P15" s="67"/>
      <c r="Q15" s="822" t="e">
        <f t="shared" si="19"/>
        <v>#DIV/0!</v>
      </c>
      <c r="R15" s="822" t="e">
        <f t="shared" si="18"/>
        <v>#DIV/0!</v>
      </c>
      <c r="S15" s="823"/>
      <c r="T15" s="822">
        <f t="shared" si="16"/>
        <v>0</v>
      </c>
      <c r="U15" s="822">
        <f t="shared" si="17"/>
        <v>0</v>
      </c>
      <c r="V15" s="721"/>
      <c r="W15" s="722"/>
      <c r="X15" s="723"/>
      <c r="Y15" s="723"/>
      <c r="Z15" s="723"/>
      <c r="AA15" s="723"/>
      <c r="AB15" s="723"/>
      <c r="AC15" s="723"/>
      <c r="AD15" s="336"/>
      <c r="AE15" s="739"/>
      <c r="AF15" s="721"/>
      <c r="AG15" s="722"/>
      <c r="AH15" s="730"/>
      <c r="AJ15" s="67">
        <f t="shared" si="3"/>
        <v>0</v>
      </c>
      <c r="AK15" s="67">
        <f t="shared" si="4"/>
        <v>0</v>
      </c>
      <c r="AL15" s="67">
        <f t="shared" si="5"/>
        <v>0</v>
      </c>
      <c r="AM15" s="67">
        <f t="shared" si="6"/>
        <v>0</v>
      </c>
      <c r="AN15" s="67">
        <f t="shared" si="7"/>
        <v>0</v>
      </c>
      <c r="AO15" s="67">
        <f t="shared" si="8"/>
        <v>0</v>
      </c>
      <c r="AP15" s="67">
        <f t="shared" si="9"/>
        <v>0</v>
      </c>
      <c r="AQ15" s="67">
        <f t="shared" si="10"/>
        <v>0</v>
      </c>
      <c r="AR15" s="67">
        <f t="shared" si="11"/>
        <v>0</v>
      </c>
      <c r="AS15" s="67">
        <f t="shared" si="12"/>
        <v>0</v>
      </c>
      <c r="AT15" s="67">
        <f t="shared" si="13"/>
        <v>0</v>
      </c>
      <c r="AU15" s="67">
        <f t="shared" si="14"/>
        <v>0</v>
      </c>
      <c r="AV15" s="67">
        <f t="shared" si="15"/>
        <v>0</v>
      </c>
    </row>
    <row r="16" spans="1:48" ht="10.5" customHeight="1">
      <c r="A16" s="56" t="s">
        <v>28</v>
      </c>
      <c r="B16" s="481" t="s">
        <v>28</v>
      </c>
      <c r="C16" s="474"/>
      <c r="D16" s="537"/>
      <c r="E16" s="537"/>
      <c r="F16" s="537"/>
      <c r="G16" s="537"/>
      <c r="H16" s="537"/>
      <c r="I16" s="537"/>
      <c r="J16" s="537"/>
      <c r="K16" s="711"/>
      <c r="L16" s="727"/>
      <c r="M16" s="474"/>
      <c r="N16" s="537"/>
      <c r="O16" s="316"/>
      <c r="Q16" s="822" t="e">
        <f t="shared" si="19"/>
        <v>#DIV/0!</v>
      </c>
      <c r="R16" s="822" t="e">
        <f t="shared" si="18"/>
        <v>#DIV/0!</v>
      </c>
      <c r="S16" s="822" t="e">
        <f t="shared" si="2"/>
        <v>#DIV/0!</v>
      </c>
      <c r="T16" s="822">
        <f>C16-M16</f>
        <v>0</v>
      </c>
      <c r="U16" s="822">
        <f>G16-N16</f>
        <v>0</v>
      </c>
      <c r="V16" s="343"/>
      <c r="W16" s="369"/>
      <c r="X16" s="369"/>
      <c r="Y16" s="369"/>
      <c r="Z16" s="369"/>
      <c r="AA16" s="369"/>
      <c r="AB16" s="369"/>
      <c r="AC16" s="369"/>
      <c r="AD16" s="321"/>
      <c r="AE16" s="322"/>
      <c r="AF16" s="343"/>
      <c r="AG16" s="369"/>
      <c r="AH16" s="792"/>
      <c r="AJ16" s="67">
        <f t="shared" si="3"/>
        <v>0</v>
      </c>
      <c r="AK16" s="67">
        <f t="shared" si="4"/>
        <v>0</v>
      </c>
      <c r="AL16" s="67">
        <f t="shared" si="5"/>
        <v>0</v>
      </c>
      <c r="AM16" s="67">
        <f t="shared" si="6"/>
        <v>0</v>
      </c>
      <c r="AN16" s="67">
        <f t="shared" si="7"/>
        <v>0</v>
      </c>
      <c r="AO16" s="67">
        <f t="shared" si="8"/>
        <v>0</v>
      </c>
      <c r="AP16" s="67">
        <f t="shared" si="9"/>
        <v>0</v>
      </c>
      <c r="AQ16" s="67">
        <f t="shared" si="10"/>
        <v>0</v>
      </c>
      <c r="AR16" s="67">
        <f t="shared" si="11"/>
        <v>0</v>
      </c>
      <c r="AS16" s="67">
        <f t="shared" si="12"/>
        <v>0</v>
      </c>
      <c r="AT16" s="67">
        <f>M16-AF16</f>
        <v>0</v>
      </c>
      <c r="AU16" s="67">
        <f t="shared" si="14"/>
        <v>0</v>
      </c>
      <c r="AV16" s="67">
        <f t="shared" si="15"/>
        <v>0</v>
      </c>
    </row>
    <row r="17" spans="1:48" ht="10.5" customHeight="1">
      <c r="A17" s="56" t="s">
        <v>27</v>
      </c>
      <c r="B17" s="479" t="s">
        <v>90</v>
      </c>
      <c r="C17" s="474"/>
      <c r="D17" s="537"/>
      <c r="E17" s="537"/>
      <c r="F17" s="537"/>
      <c r="G17" s="537"/>
      <c r="H17" s="537"/>
      <c r="I17" s="537"/>
      <c r="J17" s="537"/>
      <c r="K17" s="321"/>
      <c r="L17" s="322"/>
      <c r="M17" s="474"/>
      <c r="N17" s="537"/>
      <c r="O17" s="316"/>
      <c r="Q17" s="822" t="e">
        <f t="shared" si="19"/>
        <v>#DIV/0!</v>
      </c>
      <c r="R17" s="822" t="e">
        <f t="shared" si="18"/>
        <v>#DIV/0!</v>
      </c>
      <c r="S17" s="822" t="e">
        <f t="shared" si="2"/>
        <v>#DIV/0!</v>
      </c>
      <c r="T17" s="822">
        <f>C17-M17</f>
        <v>0</v>
      </c>
      <c r="U17" s="822">
        <f>G17-N17</f>
        <v>0</v>
      </c>
      <c r="V17" s="343"/>
      <c r="W17" s="369"/>
      <c r="X17" s="369"/>
      <c r="Y17" s="369"/>
      <c r="Z17" s="369"/>
      <c r="AA17" s="369"/>
      <c r="AB17" s="369"/>
      <c r="AC17" s="369"/>
      <c r="AD17" s="321"/>
      <c r="AE17" s="322"/>
      <c r="AF17" s="343"/>
      <c r="AG17" s="369"/>
      <c r="AH17" s="798"/>
      <c r="AJ17" s="67">
        <f t="shared" si="3"/>
        <v>0</v>
      </c>
      <c r="AK17" s="67">
        <f t="shared" si="4"/>
        <v>0</v>
      </c>
      <c r="AL17" s="67">
        <f t="shared" si="5"/>
        <v>0</v>
      </c>
      <c r="AM17" s="67">
        <f t="shared" si="6"/>
        <v>0</v>
      </c>
      <c r="AN17" s="67">
        <f t="shared" si="7"/>
        <v>0</v>
      </c>
      <c r="AO17" s="67">
        <f t="shared" si="8"/>
        <v>0</v>
      </c>
      <c r="AP17" s="67">
        <f t="shared" si="9"/>
        <v>0</v>
      </c>
      <c r="AQ17" s="67">
        <f t="shared" si="10"/>
        <v>0</v>
      </c>
      <c r="AR17" s="67">
        <f t="shared" si="11"/>
        <v>0</v>
      </c>
      <c r="AS17" s="67">
        <f t="shared" si="12"/>
        <v>0</v>
      </c>
      <c r="AT17" s="67">
        <f t="shared" si="13"/>
        <v>0</v>
      </c>
      <c r="AU17" s="67">
        <f t="shared" si="14"/>
        <v>0</v>
      </c>
      <c r="AV17" s="67">
        <f t="shared" si="15"/>
        <v>0</v>
      </c>
    </row>
    <row r="18" spans="1:48" ht="10.5" customHeight="1">
      <c r="A18" s="56" t="s">
        <v>14</v>
      </c>
      <c r="B18" s="511" t="s">
        <v>14</v>
      </c>
      <c r="C18" s="512"/>
      <c r="D18" s="538"/>
      <c r="E18" s="538"/>
      <c r="F18" s="538"/>
      <c r="G18" s="538"/>
      <c r="H18" s="538"/>
      <c r="I18" s="538"/>
      <c r="J18" s="538"/>
      <c r="K18" s="735"/>
      <c r="L18" s="736"/>
      <c r="M18" s="512"/>
      <c r="N18" s="538"/>
      <c r="O18" s="316"/>
      <c r="P18" s="110"/>
      <c r="Q18" s="822" t="e">
        <f t="shared" si="19"/>
        <v>#DIV/0!</v>
      </c>
      <c r="R18" s="822" t="e">
        <f t="shared" si="18"/>
        <v>#DIV/0!</v>
      </c>
      <c r="S18" s="822" t="e">
        <f t="shared" si="2"/>
        <v>#DIV/0!</v>
      </c>
      <c r="T18" s="822">
        <f>C18-M18</f>
        <v>0</v>
      </c>
      <c r="U18" s="822">
        <f>G18-N18</f>
        <v>0</v>
      </c>
      <c r="V18" s="346"/>
      <c r="W18" s="370"/>
      <c r="X18" s="370"/>
      <c r="Y18" s="370"/>
      <c r="Z18" s="370"/>
      <c r="AA18" s="370"/>
      <c r="AB18" s="370"/>
      <c r="AC18" s="370"/>
      <c r="AD18" s="735"/>
      <c r="AE18" s="736"/>
      <c r="AF18" s="346"/>
      <c r="AG18" s="370"/>
      <c r="AH18" s="798"/>
      <c r="AJ18" s="67">
        <f t="shared" si="3"/>
        <v>0</v>
      </c>
      <c r="AK18" s="67">
        <f t="shared" si="4"/>
        <v>0</v>
      </c>
      <c r="AL18" s="67">
        <f t="shared" si="5"/>
        <v>0</v>
      </c>
      <c r="AM18" s="67">
        <f t="shared" si="6"/>
        <v>0</v>
      </c>
      <c r="AN18" s="67">
        <f t="shared" si="7"/>
        <v>0</v>
      </c>
      <c r="AO18" s="67">
        <f t="shared" si="8"/>
        <v>0</v>
      </c>
      <c r="AP18" s="67">
        <f t="shared" si="9"/>
        <v>0</v>
      </c>
      <c r="AQ18" s="67">
        <f t="shared" si="10"/>
        <v>0</v>
      </c>
      <c r="AR18" s="67">
        <f t="shared" si="11"/>
        <v>0</v>
      </c>
      <c r="AS18" s="67">
        <f t="shared" si="12"/>
        <v>0</v>
      </c>
      <c r="AT18" s="67">
        <f t="shared" si="13"/>
        <v>0</v>
      </c>
      <c r="AU18" s="67">
        <f t="shared" si="14"/>
        <v>0</v>
      </c>
      <c r="AV18" s="67">
        <f t="shared" si="15"/>
        <v>0</v>
      </c>
    </row>
    <row r="19" spans="1:48" ht="10.5" customHeight="1">
      <c r="A19" s="62" t="s">
        <v>22</v>
      </c>
      <c r="B19" s="491" t="s">
        <v>22</v>
      </c>
      <c r="C19" s="509"/>
      <c r="D19" s="544"/>
      <c r="E19" s="554"/>
      <c r="F19" s="554"/>
      <c r="G19" s="554"/>
      <c r="H19" s="557"/>
      <c r="I19" s="557"/>
      <c r="J19" s="557"/>
      <c r="K19" s="321"/>
      <c r="L19" s="322"/>
      <c r="M19" s="509"/>
      <c r="N19" s="544"/>
      <c r="O19" s="728"/>
      <c r="Q19" s="822"/>
      <c r="R19" s="822"/>
      <c r="S19" s="822"/>
      <c r="T19" s="822"/>
      <c r="U19" s="801"/>
      <c r="V19" s="351"/>
      <c r="W19" s="371"/>
      <c r="X19" s="376"/>
      <c r="Y19" s="376"/>
      <c r="Z19" s="376"/>
      <c r="AA19" s="741"/>
      <c r="AB19" s="741"/>
      <c r="AC19" s="741"/>
      <c r="AD19" s="321"/>
      <c r="AE19" s="322"/>
      <c r="AF19" s="351"/>
      <c r="AG19" s="371"/>
      <c r="AH19" s="792"/>
      <c r="AJ19" s="67">
        <f t="shared" si="3"/>
        <v>0</v>
      </c>
      <c r="AK19" s="67">
        <f t="shared" si="4"/>
        <v>0</v>
      </c>
      <c r="AL19" s="67">
        <f t="shared" si="5"/>
        <v>0</v>
      </c>
      <c r="AM19" s="67">
        <f t="shared" si="6"/>
        <v>0</v>
      </c>
      <c r="AN19" s="67">
        <f t="shared" si="7"/>
        <v>0</v>
      </c>
      <c r="AO19" s="67">
        <f t="shared" si="8"/>
        <v>0</v>
      </c>
      <c r="AP19" s="67">
        <f t="shared" si="9"/>
        <v>0</v>
      </c>
      <c r="AQ19" s="67">
        <f t="shared" si="10"/>
        <v>0</v>
      </c>
      <c r="AR19" s="67">
        <f t="shared" si="11"/>
        <v>0</v>
      </c>
      <c r="AS19" s="67">
        <f t="shared" si="12"/>
        <v>0</v>
      </c>
      <c r="AT19" s="67">
        <f t="shared" si="13"/>
        <v>0</v>
      </c>
      <c r="AU19" s="67">
        <f t="shared" si="14"/>
        <v>0</v>
      </c>
      <c r="AV19" s="67">
        <f t="shared" si="15"/>
        <v>0</v>
      </c>
    </row>
    <row r="20" spans="1:48" ht="10.5" customHeight="1">
      <c r="A20" s="62" t="s">
        <v>29</v>
      </c>
      <c r="B20" s="481" t="s">
        <v>25</v>
      </c>
      <c r="C20" s="509"/>
      <c r="D20" s="544"/>
      <c r="E20" s="544"/>
      <c r="F20" s="544"/>
      <c r="G20" s="544"/>
      <c r="H20" s="544"/>
      <c r="I20" s="544"/>
      <c r="J20" s="544"/>
      <c r="K20" s="321"/>
      <c r="L20" s="322"/>
      <c r="M20" s="509"/>
      <c r="N20" s="544"/>
      <c r="O20" s="316"/>
      <c r="Q20" s="822" t="e">
        <f t="shared" si="19"/>
        <v>#DIV/0!</v>
      </c>
      <c r="R20" s="822" t="e">
        <f t="shared" si="18"/>
        <v>#DIV/0!</v>
      </c>
      <c r="S20" s="822" t="e">
        <f t="shared" si="2"/>
        <v>#DIV/0!</v>
      </c>
      <c r="T20" s="822">
        <f>C20-M20</f>
        <v>0</v>
      </c>
      <c r="U20" s="822">
        <f>G20-N20</f>
        <v>0</v>
      </c>
      <c r="V20" s="351"/>
      <c r="W20" s="371"/>
      <c r="X20" s="371"/>
      <c r="Y20" s="371"/>
      <c r="Z20" s="371"/>
      <c r="AA20" s="371"/>
      <c r="AB20" s="371"/>
      <c r="AC20" s="371"/>
      <c r="AD20" s="321"/>
      <c r="AE20" s="322"/>
      <c r="AF20" s="351"/>
      <c r="AG20" s="371"/>
      <c r="AH20" s="798"/>
      <c r="AJ20" s="67">
        <f t="shared" si="3"/>
        <v>0</v>
      </c>
      <c r="AK20" s="67">
        <f t="shared" si="4"/>
        <v>0</v>
      </c>
      <c r="AL20" s="67">
        <f t="shared" si="5"/>
        <v>0</v>
      </c>
      <c r="AM20" s="67">
        <f t="shared" si="6"/>
        <v>0</v>
      </c>
      <c r="AN20" s="67">
        <f t="shared" si="7"/>
        <v>0</v>
      </c>
      <c r="AO20" s="67">
        <f t="shared" si="8"/>
        <v>0</v>
      </c>
      <c r="AP20" s="67">
        <f t="shared" si="9"/>
        <v>0</v>
      </c>
      <c r="AQ20" s="67">
        <f t="shared" si="10"/>
        <v>0</v>
      </c>
      <c r="AR20" s="67">
        <f t="shared" si="11"/>
        <v>0</v>
      </c>
      <c r="AS20" s="67">
        <f t="shared" si="12"/>
        <v>0</v>
      </c>
      <c r="AT20" s="67">
        <f t="shared" si="13"/>
        <v>0</v>
      </c>
      <c r="AU20" s="67">
        <f t="shared" si="14"/>
        <v>0</v>
      </c>
      <c r="AV20" s="67">
        <f t="shared" si="15"/>
        <v>0</v>
      </c>
    </row>
    <row r="21" spans="1:48" ht="10.5" customHeight="1">
      <c r="A21" s="62" t="s">
        <v>30</v>
      </c>
      <c r="B21" s="511" t="s">
        <v>15</v>
      </c>
      <c r="C21" s="580"/>
      <c r="D21" s="581"/>
      <c r="E21" s="581"/>
      <c r="F21" s="581"/>
      <c r="G21" s="581"/>
      <c r="H21" s="581"/>
      <c r="I21" s="581"/>
      <c r="J21" s="581"/>
      <c r="K21" s="735"/>
      <c r="L21" s="736"/>
      <c r="M21" s="580"/>
      <c r="N21" s="581"/>
      <c r="O21" s="453"/>
      <c r="Q21" s="822" t="e">
        <f t="shared" si="19"/>
        <v>#DIV/0!</v>
      </c>
      <c r="R21" s="822" t="e">
        <f t="shared" si="18"/>
        <v>#DIV/0!</v>
      </c>
      <c r="S21" s="822" t="e">
        <f t="shared" si="2"/>
        <v>#DIV/0!</v>
      </c>
      <c r="T21" s="822">
        <f>C21-M21</f>
        <v>0</v>
      </c>
      <c r="U21" s="822">
        <f>G21-N21</f>
        <v>0</v>
      </c>
      <c r="V21" s="731"/>
      <c r="W21" s="732"/>
      <c r="X21" s="732"/>
      <c r="Y21" s="732"/>
      <c r="Z21" s="732"/>
      <c r="AA21" s="732"/>
      <c r="AB21" s="732"/>
      <c r="AC21" s="732"/>
      <c r="AD21" s="735"/>
      <c r="AE21" s="736"/>
      <c r="AF21" s="731"/>
      <c r="AG21" s="732"/>
      <c r="AH21" s="733"/>
      <c r="AJ21" s="67">
        <f t="shared" si="3"/>
        <v>0</v>
      </c>
      <c r="AK21" s="67">
        <f t="shared" si="4"/>
        <v>0</v>
      </c>
      <c r="AL21" s="67">
        <f t="shared" si="5"/>
        <v>0</v>
      </c>
      <c r="AM21" s="67">
        <f t="shared" si="6"/>
        <v>0</v>
      </c>
      <c r="AN21" s="67">
        <f t="shared" si="7"/>
        <v>0</v>
      </c>
      <c r="AO21" s="67">
        <f t="shared" si="8"/>
        <v>0</v>
      </c>
      <c r="AP21" s="67">
        <f t="shared" si="9"/>
        <v>0</v>
      </c>
      <c r="AQ21" s="67">
        <f t="shared" si="10"/>
        <v>0</v>
      </c>
      <c r="AR21" s="67">
        <f t="shared" si="11"/>
        <v>0</v>
      </c>
      <c r="AS21" s="67">
        <f t="shared" si="12"/>
        <v>0</v>
      </c>
      <c r="AT21" s="67">
        <f t="shared" si="13"/>
        <v>0</v>
      </c>
      <c r="AU21" s="67">
        <f t="shared" si="14"/>
        <v>0</v>
      </c>
      <c r="AV21" s="67">
        <f t="shared" si="15"/>
        <v>0</v>
      </c>
    </row>
    <row r="22" spans="1:48" ht="12" customHeight="1">
      <c r="A22" s="77"/>
      <c r="B22" s="438"/>
      <c r="C22" s="925"/>
      <c r="D22" s="925"/>
      <c r="E22" s="925"/>
      <c r="F22" s="925"/>
      <c r="G22" s="925"/>
      <c r="H22" s="925"/>
      <c r="I22" s="925"/>
      <c r="J22" s="925"/>
      <c r="K22" s="925"/>
      <c r="L22" s="925"/>
      <c r="M22" s="809"/>
      <c r="N22" s="809"/>
      <c r="O22" s="352"/>
      <c r="Q22" s="822"/>
      <c r="R22" s="822"/>
      <c r="S22" s="822"/>
      <c r="T22" s="822"/>
      <c r="U22" s="822"/>
    </row>
    <row r="23" spans="1:48" s="100" customFormat="1" ht="12" customHeight="1">
      <c r="A23" s="203">
        <v>1</v>
      </c>
      <c r="B23" s="924"/>
      <c r="C23" s="924"/>
      <c r="D23" s="924"/>
      <c r="E23" s="924"/>
      <c r="F23" s="924"/>
      <c r="G23" s="924"/>
      <c r="H23" s="924"/>
      <c r="I23" s="924"/>
      <c r="J23" s="924"/>
      <c r="K23" s="924"/>
      <c r="L23" s="924"/>
      <c r="M23" s="362"/>
      <c r="N23" s="363"/>
      <c r="O23" s="352"/>
      <c r="Q23" s="822"/>
      <c r="R23" s="822"/>
      <c r="S23" s="822"/>
      <c r="T23" s="822"/>
      <c r="U23" s="822"/>
    </row>
    <row r="24" spans="1:48">
      <c r="A24" s="50">
        <v>2</v>
      </c>
      <c r="O24" s="1"/>
    </row>
    <row r="25" spans="1:48">
      <c r="A25" s="178">
        <v>3</v>
      </c>
      <c r="O25" s="1"/>
    </row>
    <row r="26" spans="1:48">
      <c r="B26" s="799" t="s">
        <v>98</v>
      </c>
      <c r="C26" s="800">
        <f>(C4+C5+C6+C7-C8)+(C8+C11-C12)+(C12+C13-C15)</f>
        <v>0</v>
      </c>
      <c r="D26" s="800">
        <f>(D4+D5+D6+D7-D8)+(D8+D11-D12)+(D12+D13-D15)</f>
        <v>0</v>
      </c>
      <c r="E26" s="800">
        <f t="shared" ref="E26:J26" si="21">(E4+E5+E6+E7-E8)+(E8+E11-E12)+(E12+E13-E15)</f>
        <v>0</v>
      </c>
      <c r="F26" s="800">
        <f t="shared" si="21"/>
        <v>0</v>
      </c>
      <c r="G26" s="800">
        <f t="shared" si="21"/>
        <v>0</v>
      </c>
      <c r="H26" s="800">
        <f t="shared" si="21"/>
        <v>0</v>
      </c>
      <c r="I26" s="800">
        <f t="shared" si="21"/>
        <v>0</v>
      </c>
      <c r="J26" s="800">
        <f t="shared" si="21"/>
        <v>0</v>
      </c>
      <c r="K26" s="799"/>
      <c r="L26" s="799"/>
      <c r="M26" s="800">
        <f>(M4+M5+M6+M7-M8)+(M8+M11-M12)+(M12+M13-M15)</f>
        <v>0</v>
      </c>
      <c r="N26" s="800">
        <f>(N4+N5+N6+N7-N8)+(N8+N11-N12)+(N12+N13-N15)</f>
        <v>0</v>
      </c>
      <c r="O26" s="1"/>
    </row>
    <row r="27" spans="1:48">
      <c r="O27" s="1"/>
    </row>
    <row r="35" spans="1:20" hidden="1"/>
    <row r="36" spans="1:20" hidden="1"/>
    <row r="37" spans="1:20" hidden="1"/>
    <row r="38" spans="1:20" hidden="1"/>
    <row r="39" spans="1:20" hidden="1"/>
    <row r="40" spans="1:20" hidden="1"/>
    <row r="41" spans="1:20" hidden="1"/>
    <row r="42" spans="1:20" hidden="1"/>
    <row r="43" spans="1:20" hidden="1"/>
    <row r="44" spans="1:20" hidden="1"/>
    <row r="45" spans="1:20" hidden="1"/>
    <row r="46" spans="1:20" hidden="1">
      <c r="A46" s="53"/>
      <c r="C46" s="53"/>
      <c r="D46" s="53"/>
      <c r="E46" s="53"/>
      <c r="F46" s="53"/>
      <c r="G46" s="53"/>
      <c r="H46" s="153"/>
      <c r="I46" s="153"/>
      <c r="J46" s="154"/>
      <c r="P46" s="67"/>
      <c r="Q46" s="67"/>
      <c r="R46" s="67"/>
      <c r="S46" s="67"/>
      <c r="T46" s="67"/>
    </row>
    <row r="47" spans="1:20" hidden="1">
      <c r="A47" s="53"/>
      <c r="C47" s="53"/>
      <c r="D47" s="53"/>
      <c r="E47" s="53"/>
      <c r="F47" s="53"/>
      <c r="G47" s="53"/>
      <c r="H47" s="164"/>
      <c r="I47" s="164"/>
      <c r="J47" s="165"/>
      <c r="P47" s="67"/>
      <c r="Q47" s="67"/>
      <c r="R47" s="67"/>
      <c r="S47" s="67"/>
      <c r="T47" s="67"/>
    </row>
    <row r="48" spans="1:20" hidden="1">
      <c r="A48" s="53"/>
      <c r="C48" s="53"/>
      <c r="D48" s="53"/>
      <c r="E48" s="53"/>
      <c r="F48" s="53"/>
      <c r="G48" s="53"/>
      <c r="H48" s="155"/>
      <c r="I48" s="155"/>
      <c r="J48" s="156"/>
    </row>
    <row r="49" spans="1:27" hidden="1">
      <c r="A49" s="53"/>
      <c r="C49" s="53"/>
      <c r="D49" s="53"/>
      <c r="E49" s="53"/>
      <c r="F49" s="53"/>
      <c r="G49" s="53"/>
      <c r="H49" s="157"/>
      <c r="I49" s="157"/>
      <c r="J49" s="158"/>
    </row>
    <row r="50" spans="1:27" s="13" customFormat="1"/>
    <row r="51" spans="1:27" s="221" customFormat="1" ht="10.5" customHeight="1">
      <c r="A51" s="219"/>
      <c r="B51" s="220" t="s">
        <v>75</v>
      </c>
      <c r="C51" s="271"/>
      <c r="D51" s="271"/>
      <c r="E51" s="271"/>
      <c r="F51" s="271"/>
      <c r="G51" s="271"/>
      <c r="H51" s="271"/>
      <c r="I51" s="271"/>
      <c r="J51" s="271"/>
      <c r="K51" s="271"/>
      <c r="L51" s="271"/>
      <c r="M51" s="272"/>
      <c r="N51" s="273"/>
      <c r="Q51" s="220" t="s">
        <v>86</v>
      </c>
      <c r="R51" s="220"/>
      <c r="S51" s="220"/>
      <c r="T51" s="220"/>
      <c r="U51" s="220"/>
      <c r="V51" s="220"/>
    </row>
    <row r="52" spans="1:27" s="221" customFormat="1">
      <c r="B52" s="173" t="s">
        <v>1</v>
      </c>
      <c r="C52" s="174" t="e">
        <f>D3</f>
        <v>#REF!</v>
      </c>
      <c r="D52" s="175" t="e">
        <f t="shared" ref="D52:I52" si="22">E3</f>
        <v>#REF!</v>
      </c>
      <c r="E52" s="175" t="e">
        <f t="shared" si="22"/>
        <v>#REF!</v>
      </c>
      <c r="F52" s="175" t="e">
        <f t="shared" si="22"/>
        <v>#REF!</v>
      </c>
      <c r="G52" s="175" t="e">
        <f t="shared" si="22"/>
        <v>#REF!</v>
      </c>
      <c r="H52" s="175" t="e">
        <f t="shared" si="22"/>
        <v>#REF!</v>
      </c>
      <c r="I52" s="175" t="e">
        <f t="shared" si="22"/>
        <v>#REF!</v>
      </c>
      <c r="J52" s="175"/>
      <c r="K52" s="219"/>
      <c r="L52" s="219"/>
      <c r="M52" s="219"/>
      <c r="N52" s="219"/>
      <c r="Q52" s="173" t="s">
        <v>1</v>
      </c>
      <c r="R52" s="174"/>
      <c r="S52" s="835"/>
      <c r="T52" s="835"/>
      <c r="U52" s="175" t="e">
        <f t="shared" ref="U52:AA52" si="23">+C52</f>
        <v>#REF!</v>
      </c>
      <c r="V52" s="175" t="e">
        <f t="shared" si="23"/>
        <v>#REF!</v>
      </c>
      <c r="W52" s="175" t="e">
        <f t="shared" si="23"/>
        <v>#REF!</v>
      </c>
      <c r="X52" s="175" t="e">
        <f t="shared" si="23"/>
        <v>#REF!</v>
      </c>
      <c r="Y52" s="175" t="e">
        <f t="shared" si="23"/>
        <v>#REF!</v>
      </c>
      <c r="Z52" s="175" t="e">
        <f t="shared" si="23"/>
        <v>#REF!</v>
      </c>
      <c r="AA52" s="175" t="e">
        <f t="shared" si="23"/>
        <v>#REF!</v>
      </c>
    </row>
    <row r="53" spans="1:27" s="221" customFormat="1">
      <c r="B53" s="57" t="s">
        <v>7</v>
      </c>
      <c r="C53" s="14">
        <v>-28</v>
      </c>
      <c r="D53" s="59">
        <v>-30</v>
      </c>
      <c r="E53" s="58">
        <v>-31</v>
      </c>
      <c r="F53" s="58">
        <v>-21</v>
      </c>
      <c r="G53" s="58">
        <v>-29</v>
      </c>
      <c r="H53" s="58">
        <v>-30</v>
      </c>
      <c r="I53" s="15">
        <v>-28</v>
      </c>
      <c r="J53" s="15"/>
      <c r="Q53" s="57" t="s">
        <v>7</v>
      </c>
      <c r="R53" s="18"/>
      <c r="S53" s="19"/>
      <c r="T53" s="19"/>
      <c r="U53" s="59">
        <f>+C53-D4</f>
        <v>-28</v>
      </c>
      <c r="V53" s="1">
        <f t="shared" ref="V53:V70" si="24">+D53-E4</f>
        <v>-30</v>
      </c>
      <c r="W53" s="1">
        <f t="shared" ref="W53:W70" si="25">+E53-F4</f>
        <v>-31</v>
      </c>
      <c r="X53" s="1">
        <f t="shared" ref="X53:X70" si="26">+F53-G4</f>
        <v>-21</v>
      </c>
      <c r="Y53" s="1">
        <f t="shared" ref="Y53:Y70" si="27">+G53-H4</f>
        <v>-29</v>
      </c>
      <c r="Z53" s="1">
        <f t="shared" ref="Z53:Z70" si="28">+H53-I4</f>
        <v>-30</v>
      </c>
      <c r="AA53" s="1">
        <f t="shared" ref="AA53:AA70" si="29">+I53-J4</f>
        <v>-28</v>
      </c>
    </row>
    <row r="54" spans="1:27" s="221" customFormat="1">
      <c r="B54" s="57" t="s">
        <v>2</v>
      </c>
      <c r="C54" s="14">
        <v>-12</v>
      </c>
      <c r="D54" s="44">
        <v>10</v>
      </c>
      <c r="E54" s="15">
        <v>-18</v>
      </c>
      <c r="F54" s="15">
        <v>10</v>
      </c>
      <c r="G54" s="15">
        <v>-3</v>
      </c>
      <c r="H54" s="15">
        <v>-4</v>
      </c>
      <c r="I54" s="15">
        <v>-11</v>
      </c>
      <c r="J54" s="15"/>
      <c r="Q54" s="57" t="s">
        <v>2</v>
      </c>
      <c r="R54" s="14"/>
      <c r="S54" s="44"/>
      <c r="T54" s="44"/>
      <c r="U54" s="44">
        <f t="shared" ref="U54:U70" si="30">+C54-D5</f>
        <v>-12</v>
      </c>
      <c r="V54" s="15">
        <f t="shared" si="24"/>
        <v>10</v>
      </c>
      <c r="W54" s="15">
        <f t="shared" si="25"/>
        <v>-18</v>
      </c>
      <c r="X54" s="15">
        <f t="shared" si="26"/>
        <v>10</v>
      </c>
      <c r="Y54" s="15">
        <f t="shared" si="27"/>
        <v>-3</v>
      </c>
      <c r="Z54" s="15">
        <f t="shared" si="28"/>
        <v>-4</v>
      </c>
      <c r="AA54" s="15">
        <f t="shared" si="29"/>
        <v>-11</v>
      </c>
    </row>
    <row r="55" spans="1:27" s="221" customFormat="1">
      <c r="B55" s="57" t="s">
        <v>0</v>
      </c>
      <c r="C55" s="14">
        <v>-6</v>
      </c>
      <c r="D55" s="44">
        <v>111</v>
      </c>
      <c r="E55" s="22">
        <v>135</v>
      </c>
      <c r="F55" s="22">
        <v>99</v>
      </c>
      <c r="G55" s="22">
        <v>183</v>
      </c>
      <c r="H55" s="22">
        <v>147</v>
      </c>
      <c r="I55" s="22">
        <v>80</v>
      </c>
      <c r="J55" s="22"/>
      <c r="Q55" s="57" t="s">
        <v>0</v>
      </c>
      <c r="R55" s="14"/>
      <c r="S55" s="44"/>
      <c r="T55" s="44"/>
      <c r="U55" s="44">
        <f t="shared" si="30"/>
        <v>-6</v>
      </c>
      <c r="V55" s="22">
        <f t="shared" si="24"/>
        <v>111</v>
      </c>
      <c r="W55" s="22">
        <f t="shared" si="25"/>
        <v>135</v>
      </c>
      <c r="X55" s="22">
        <f t="shared" si="26"/>
        <v>99</v>
      </c>
      <c r="Y55" s="22">
        <f t="shared" si="27"/>
        <v>183</v>
      </c>
      <c r="Z55" s="22">
        <f t="shared" si="28"/>
        <v>147</v>
      </c>
      <c r="AA55" s="22">
        <f t="shared" si="29"/>
        <v>80</v>
      </c>
    </row>
    <row r="56" spans="1:27" s="221" customFormat="1">
      <c r="B56" s="57" t="s">
        <v>18</v>
      </c>
      <c r="C56" s="14">
        <v>0</v>
      </c>
      <c r="D56" s="44">
        <v>0</v>
      </c>
      <c r="E56" s="22">
        <v>0</v>
      </c>
      <c r="F56" s="22">
        <v>4</v>
      </c>
      <c r="G56" s="22">
        <v>-1</v>
      </c>
      <c r="H56" s="22">
        <v>1</v>
      </c>
      <c r="I56" s="22">
        <v>0</v>
      </c>
      <c r="J56" s="22"/>
      <c r="Q56" s="57" t="s">
        <v>18</v>
      </c>
      <c r="R56" s="14"/>
      <c r="S56" s="44"/>
      <c r="T56" s="44"/>
      <c r="U56" s="44">
        <f t="shared" si="30"/>
        <v>0</v>
      </c>
      <c r="V56" s="22">
        <f t="shared" si="24"/>
        <v>0</v>
      </c>
      <c r="W56" s="22">
        <f t="shared" si="25"/>
        <v>0</v>
      </c>
      <c r="X56" s="22">
        <f t="shared" si="26"/>
        <v>4</v>
      </c>
      <c r="Y56" s="22">
        <f t="shared" si="27"/>
        <v>-1</v>
      </c>
      <c r="Z56" s="22">
        <f t="shared" si="28"/>
        <v>1</v>
      </c>
      <c r="AA56" s="22">
        <f t="shared" si="29"/>
        <v>0</v>
      </c>
    </row>
    <row r="57" spans="1:27" s="221" customFormat="1">
      <c r="B57" s="64" t="s">
        <v>8</v>
      </c>
      <c r="C57" s="45">
        <v>-46</v>
      </c>
      <c r="D57" s="46">
        <v>91</v>
      </c>
      <c r="E57" s="29">
        <v>86</v>
      </c>
      <c r="F57" s="29">
        <v>92</v>
      </c>
      <c r="G57" s="29">
        <v>150</v>
      </c>
      <c r="H57" s="29">
        <v>114</v>
      </c>
      <c r="I57" s="29">
        <v>41</v>
      </c>
      <c r="J57" s="29"/>
      <c r="Q57" s="64" t="s">
        <v>8</v>
      </c>
      <c r="R57" s="45"/>
      <c r="S57" s="46"/>
      <c r="T57" s="46"/>
      <c r="U57" s="46">
        <f t="shared" si="30"/>
        <v>-46</v>
      </c>
      <c r="V57" s="29">
        <f t="shared" si="24"/>
        <v>91</v>
      </c>
      <c r="W57" s="29">
        <f t="shared" si="25"/>
        <v>86</v>
      </c>
      <c r="X57" s="29">
        <f t="shared" si="26"/>
        <v>92</v>
      </c>
      <c r="Y57" s="29">
        <f t="shared" si="27"/>
        <v>150</v>
      </c>
      <c r="Z57" s="29">
        <f t="shared" si="28"/>
        <v>114</v>
      </c>
      <c r="AA57" s="29">
        <f t="shared" si="29"/>
        <v>41</v>
      </c>
    </row>
    <row r="58" spans="1:27" s="221" customFormat="1">
      <c r="B58" s="57" t="s">
        <v>3</v>
      </c>
      <c r="C58" s="14">
        <v>-152</v>
      </c>
      <c r="D58" s="44">
        <v>-132</v>
      </c>
      <c r="E58" s="22">
        <v>-127</v>
      </c>
      <c r="F58" s="22">
        <v>-136</v>
      </c>
      <c r="G58" s="22">
        <v>-151</v>
      </c>
      <c r="H58" s="22">
        <v>-136</v>
      </c>
      <c r="I58" s="22">
        <v>-142</v>
      </c>
      <c r="J58" s="22"/>
      <c r="Q58" s="57" t="s">
        <v>3</v>
      </c>
      <c r="R58" s="14"/>
      <c r="S58" s="44"/>
      <c r="T58" s="44"/>
      <c r="U58" s="44">
        <f t="shared" si="30"/>
        <v>-152</v>
      </c>
      <c r="V58" s="22">
        <f t="shared" si="24"/>
        <v>-132</v>
      </c>
      <c r="W58" s="22">
        <f t="shared" si="25"/>
        <v>-127</v>
      </c>
      <c r="X58" s="22">
        <f t="shared" si="26"/>
        <v>-136</v>
      </c>
      <c r="Y58" s="22">
        <f t="shared" si="27"/>
        <v>-151</v>
      </c>
      <c r="Z58" s="22">
        <f t="shared" si="28"/>
        <v>-136</v>
      </c>
      <c r="AA58" s="22">
        <f t="shared" si="29"/>
        <v>-142</v>
      </c>
    </row>
    <row r="59" spans="1:27" s="221" customFormat="1">
      <c r="B59" s="57" t="s">
        <v>88</v>
      </c>
      <c r="C59" s="14">
        <v>62</v>
      </c>
      <c r="D59" s="44">
        <v>73</v>
      </c>
      <c r="E59" s="22">
        <v>62</v>
      </c>
      <c r="F59" s="22">
        <v>71</v>
      </c>
      <c r="G59" s="22">
        <v>63</v>
      </c>
      <c r="H59" s="22">
        <v>79</v>
      </c>
      <c r="I59" s="22">
        <v>76</v>
      </c>
      <c r="J59" s="22"/>
      <c r="Q59" s="57" t="s">
        <v>88</v>
      </c>
      <c r="R59" s="14"/>
      <c r="S59" s="44"/>
      <c r="T59" s="44"/>
      <c r="U59" s="44">
        <f t="shared" si="30"/>
        <v>62</v>
      </c>
      <c r="V59" s="22">
        <f t="shared" si="24"/>
        <v>73</v>
      </c>
      <c r="W59" s="22">
        <f t="shared" si="25"/>
        <v>62</v>
      </c>
      <c r="X59" s="22">
        <f t="shared" si="26"/>
        <v>71</v>
      </c>
      <c r="Y59" s="22">
        <f t="shared" si="27"/>
        <v>63</v>
      </c>
      <c r="Z59" s="22">
        <f t="shared" si="28"/>
        <v>79</v>
      </c>
      <c r="AA59" s="22">
        <f t="shared" si="29"/>
        <v>76</v>
      </c>
    </row>
    <row r="60" spans="1:27" s="221" customFormat="1">
      <c r="B60" s="64" t="s">
        <v>24</v>
      </c>
      <c r="C60" s="45">
        <v>-92</v>
      </c>
      <c r="D60" s="46">
        <v>-64</v>
      </c>
      <c r="E60" s="29">
        <v>-68</v>
      </c>
      <c r="F60" s="29">
        <v>-71</v>
      </c>
      <c r="G60" s="29">
        <v>-92</v>
      </c>
      <c r="H60" s="29">
        <v>-62</v>
      </c>
      <c r="I60" s="29">
        <v>-70</v>
      </c>
      <c r="J60" s="29"/>
      <c r="Q60" s="64" t="s">
        <v>24</v>
      </c>
      <c r="R60" s="45"/>
      <c r="S60" s="46"/>
      <c r="T60" s="46"/>
      <c r="U60" s="46">
        <f t="shared" si="30"/>
        <v>-92</v>
      </c>
      <c r="V60" s="29">
        <f t="shared" si="24"/>
        <v>-64</v>
      </c>
      <c r="W60" s="29">
        <f t="shared" si="25"/>
        <v>-68</v>
      </c>
      <c r="X60" s="29">
        <f t="shared" si="26"/>
        <v>-71</v>
      </c>
      <c r="Y60" s="29">
        <f t="shared" si="27"/>
        <v>-92</v>
      </c>
      <c r="Z60" s="29">
        <f t="shared" si="28"/>
        <v>-62</v>
      </c>
      <c r="AA60" s="29">
        <f t="shared" si="29"/>
        <v>-70</v>
      </c>
    </row>
    <row r="61" spans="1:27" s="221" customFormat="1">
      <c r="B61" s="64" t="s">
        <v>13</v>
      </c>
      <c r="C61" s="45">
        <v>-138</v>
      </c>
      <c r="D61" s="46">
        <v>27</v>
      </c>
      <c r="E61" s="29">
        <v>18</v>
      </c>
      <c r="F61" s="29">
        <v>21</v>
      </c>
      <c r="G61" s="29">
        <v>58</v>
      </c>
      <c r="H61" s="29">
        <v>52</v>
      </c>
      <c r="I61" s="29">
        <v>-29</v>
      </c>
      <c r="J61" s="29"/>
      <c r="Q61" s="64" t="s">
        <v>13</v>
      </c>
      <c r="R61" s="45"/>
      <c r="S61" s="46"/>
      <c r="T61" s="46"/>
      <c r="U61" s="46">
        <f t="shared" si="30"/>
        <v>-138</v>
      </c>
      <c r="V61" s="29">
        <f t="shared" si="24"/>
        <v>27</v>
      </c>
      <c r="W61" s="29">
        <f t="shared" si="25"/>
        <v>18</v>
      </c>
      <c r="X61" s="29">
        <f t="shared" si="26"/>
        <v>21</v>
      </c>
      <c r="Y61" s="29">
        <f t="shared" si="27"/>
        <v>58</v>
      </c>
      <c r="Z61" s="29">
        <f t="shared" si="28"/>
        <v>52</v>
      </c>
      <c r="AA61" s="29">
        <f t="shared" si="29"/>
        <v>-29</v>
      </c>
    </row>
    <row r="62" spans="1:27" s="221" customFormat="1">
      <c r="B62" s="57" t="s">
        <v>23</v>
      </c>
      <c r="C62" s="14">
        <v>-1</v>
      </c>
      <c r="D62" s="44">
        <v>2</v>
      </c>
      <c r="E62" s="22">
        <v>-1</v>
      </c>
      <c r="F62" s="22">
        <v>0</v>
      </c>
      <c r="G62" s="22">
        <v>0</v>
      </c>
      <c r="H62" s="22">
        <v>0</v>
      </c>
      <c r="I62" s="22">
        <v>0</v>
      </c>
      <c r="J62" s="22"/>
      <c r="Q62" s="57" t="s">
        <v>23</v>
      </c>
      <c r="R62" s="14"/>
      <c r="S62" s="44"/>
      <c r="T62" s="44"/>
      <c r="U62" s="44">
        <f t="shared" si="30"/>
        <v>-1</v>
      </c>
      <c r="V62" s="22">
        <f t="shared" si="24"/>
        <v>2</v>
      </c>
      <c r="W62" s="22">
        <f t="shared" si="25"/>
        <v>-1</v>
      </c>
      <c r="X62" s="22">
        <f t="shared" si="26"/>
        <v>0</v>
      </c>
      <c r="Y62" s="22">
        <f t="shared" si="27"/>
        <v>0</v>
      </c>
      <c r="Z62" s="22">
        <f t="shared" si="28"/>
        <v>0</v>
      </c>
      <c r="AA62" s="22">
        <f t="shared" si="29"/>
        <v>0</v>
      </c>
    </row>
    <row r="63" spans="1:27" s="221" customFormat="1">
      <c r="B63" s="481" t="s">
        <v>126</v>
      </c>
      <c r="C63" s="14">
        <v>0</v>
      </c>
      <c r="D63" s="44">
        <v>0</v>
      </c>
      <c r="E63" s="22">
        <v>0</v>
      </c>
      <c r="F63" s="22">
        <v>0</v>
      </c>
      <c r="G63" s="22">
        <v>0</v>
      </c>
      <c r="H63" s="22">
        <v>0</v>
      </c>
      <c r="I63" s="22">
        <v>0</v>
      </c>
      <c r="J63" s="22"/>
      <c r="Q63" s="481" t="s">
        <v>126</v>
      </c>
      <c r="R63" s="14"/>
      <c r="S63" s="44"/>
      <c r="T63" s="44"/>
      <c r="U63" s="44">
        <f t="shared" si="30"/>
        <v>0</v>
      </c>
      <c r="V63" s="22">
        <f t="shared" si="24"/>
        <v>0</v>
      </c>
      <c r="W63" s="22">
        <f t="shared" si="25"/>
        <v>0</v>
      </c>
      <c r="X63" s="22">
        <f t="shared" si="26"/>
        <v>0</v>
      </c>
      <c r="Y63" s="22">
        <f t="shared" si="27"/>
        <v>0</v>
      </c>
      <c r="Z63" s="22">
        <f t="shared" si="28"/>
        <v>0</v>
      </c>
      <c r="AA63" s="22">
        <f t="shared" si="29"/>
        <v>0</v>
      </c>
    </row>
    <row r="64" spans="1:27" s="221" customFormat="1">
      <c r="B64" s="66" t="s">
        <v>4</v>
      </c>
      <c r="C64" s="47">
        <v>-139</v>
      </c>
      <c r="D64" s="48">
        <v>29</v>
      </c>
      <c r="E64" s="33">
        <v>17</v>
      </c>
      <c r="F64" s="33">
        <v>21</v>
      </c>
      <c r="G64" s="33">
        <v>58</v>
      </c>
      <c r="H64" s="33">
        <v>52</v>
      </c>
      <c r="I64" s="33">
        <v>-29</v>
      </c>
      <c r="J64" s="33"/>
      <c r="Q64" s="66" t="s">
        <v>4</v>
      </c>
      <c r="R64" s="47"/>
      <c r="S64" s="48"/>
      <c r="T64" s="48"/>
      <c r="U64" s="48">
        <f t="shared" si="30"/>
        <v>-139</v>
      </c>
      <c r="V64" s="33">
        <f t="shared" si="24"/>
        <v>29</v>
      </c>
      <c r="W64" s="33">
        <f t="shared" si="25"/>
        <v>17</v>
      </c>
      <c r="X64" s="33">
        <f t="shared" si="26"/>
        <v>21</v>
      </c>
      <c r="Y64" s="33">
        <f t="shared" si="27"/>
        <v>58</v>
      </c>
      <c r="Z64" s="33">
        <f t="shared" si="28"/>
        <v>52</v>
      </c>
      <c r="AA64" s="33">
        <f t="shared" si="29"/>
        <v>-29</v>
      </c>
    </row>
    <row r="65" spans="2:27" s="221" customFormat="1">
      <c r="B65" s="57" t="s">
        <v>28</v>
      </c>
      <c r="C65" s="38">
        <v>1333</v>
      </c>
      <c r="D65" s="30">
        <v>1350</v>
      </c>
      <c r="E65" s="30">
        <v>1625</v>
      </c>
      <c r="F65" s="30">
        <v>1724</v>
      </c>
      <c r="G65" s="30">
        <v>1942</v>
      </c>
      <c r="H65" s="30">
        <v>2039</v>
      </c>
      <c r="I65" s="30">
        <v>2060</v>
      </c>
      <c r="J65" s="30"/>
      <c r="Q65" s="57" t="s">
        <v>28</v>
      </c>
      <c r="R65" s="38"/>
      <c r="S65" s="30"/>
      <c r="T65" s="30"/>
      <c r="U65" s="30">
        <f t="shared" si="30"/>
        <v>1333</v>
      </c>
      <c r="V65" s="30">
        <f t="shared" si="24"/>
        <v>1350</v>
      </c>
      <c r="W65" s="30">
        <f t="shared" si="25"/>
        <v>1625</v>
      </c>
      <c r="X65" s="30">
        <f t="shared" si="26"/>
        <v>1724</v>
      </c>
      <c r="Y65" s="30">
        <f t="shared" si="27"/>
        <v>1942</v>
      </c>
      <c r="Z65" s="30">
        <f t="shared" si="28"/>
        <v>2039</v>
      </c>
      <c r="AA65" s="30">
        <f t="shared" si="29"/>
        <v>2060</v>
      </c>
    </row>
    <row r="66" spans="2:27" s="221" customFormat="1">
      <c r="B66" s="301" t="s">
        <v>90</v>
      </c>
      <c r="C66" s="38">
        <v>6189</v>
      </c>
      <c r="D66" s="30">
        <v>6697</v>
      </c>
      <c r="E66" s="30">
        <v>7220</v>
      </c>
      <c r="F66" s="30">
        <v>7657</v>
      </c>
      <c r="G66" s="30">
        <v>9373</v>
      </c>
      <c r="H66" s="30">
        <v>10207</v>
      </c>
      <c r="I66" s="30">
        <v>10103</v>
      </c>
      <c r="J66" s="30"/>
      <c r="Q66" s="301" t="s">
        <v>90</v>
      </c>
      <c r="R66" s="38"/>
      <c r="S66" s="30"/>
      <c r="T66" s="30"/>
      <c r="U66" s="30">
        <f t="shared" si="30"/>
        <v>6189</v>
      </c>
      <c r="V66" s="30">
        <f t="shared" si="24"/>
        <v>6697</v>
      </c>
      <c r="W66" s="30">
        <f t="shared" si="25"/>
        <v>7220</v>
      </c>
      <c r="X66" s="30">
        <f t="shared" si="26"/>
        <v>7657</v>
      </c>
      <c r="Y66" s="30">
        <f t="shared" si="27"/>
        <v>9373</v>
      </c>
      <c r="Z66" s="30">
        <f t="shared" si="28"/>
        <v>10207</v>
      </c>
      <c r="AA66" s="30">
        <f t="shared" si="29"/>
        <v>10103</v>
      </c>
    </row>
    <row r="67" spans="2:27" s="221" customFormat="1">
      <c r="B67" s="55" t="s">
        <v>14</v>
      </c>
      <c r="C67" s="39">
        <v>3104</v>
      </c>
      <c r="D67" s="40">
        <v>3180</v>
      </c>
      <c r="E67" s="40">
        <v>3126</v>
      </c>
      <c r="F67" s="40">
        <v>3152</v>
      </c>
      <c r="G67" s="40">
        <v>3090</v>
      </c>
      <c r="H67" s="40">
        <v>3061</v>
      </c>
      <c r="I67" s="40">
        <v>3010</v>
      </c>
      <c r="J67" s="40"/>
      <c r="Q67" s="55" t="s">
        <v>14</v>
      </c>
      <c r="R67" s="39"/>
      <c r="S67" s="40"/>
      <c r="T67" s="40"/>
      <c r="U67" s="40">
        <f t="shared" si="30"/>
        <v>3104</v>
      </c>
      <c r="V67" s="40">
        <f t="shared" si="24"/>
        <v>3180</v>
      </c>
      <c r="W67" s="40">
        <f t="shared" si="25"/>
        <v>3126</v>
      </c>
      <c r="X67" s="40">
        <f t="shared" si="26"/>
        <v>3152</v>
      </c>
      <c r="Y67" s="40">
        <f t="shared" si="27"/>
        <v>3090</v>
      </c>
      <c r="Z67" s="40">
        <f t="shared" si="28"/>
        <v>3061</v>
      </c>
      <c r="AA67" s="40">
        <f t="shared" si="29"/>
        <v>3010</v>
      </c>
    </row>
    <row r="68" spans="2:27" s="221" customFormat="1">
      <c r="B68" s="64" t="s">
        <v>22</v>
      </c>
      <c r="C68" s="91"/>
      <c r="D68" s="92"/>
      <c r="E68" s="21"/>
      <c r="F68" s="21"/>
      <c r="G68" s="21"/>
      <c r="H68" s="25"/>
      <c r="I68" s="25"/>
      <c r="J68" s="25"/>
      <c r="Q68" s="64" t="s">
        <v>22</v>
      </c>
      <c r="R68" s="91"/>
      <c r="S68" s="92"/>
      <c r="T68" s="92"/>
      <c r="U68" s="92">
        <f t="shared" si="30"/>
        <v>0</v>
      </c>
      <c r="V68" s="21">
        <f t="shared" si="24"/>
        <v>0</v>
      </c>
      <c r="W68" s="21">
        <f t="shared" si="25"/>
        <v>0</v>
      </c>
      <c r="X68" s="21">
        <f t="shared" si="26"/>
        <v>0</v>
      </c>
      <c r="Y68" s="21">
        <f t="shared" si="27"/>
        <v>0</v>
      </c>
      <c r="Z68" s="21">
        <f t="shared" si="28"/>
        <v>0</v>
      </c>
      <c r="AA68" s="21">
        <f t="shared" si="29"/>
        <v>0</v>
      </c>
    </row>
    <row r="69" spans="2:27" s="221" customFormat="1">
      <c r="B69" s="57" t="s">
        <v>25</v>
      </c>
      <c r="C69" s="91">
        <v>23.161999999999999</v>
      </c>
      <c r="D69" s="92">
        <v>23.695</v>
      </c>
      <c r="E69" s="92">
        <v>23.722000000000001</v>
      </c>
      <c r="F69" s="92">
        <v>28.393999999999998</v>
      </c>
      <c r="G69" s="92">
        <v>26.6</v>
      </c>
      <c r="H69" s="92">
        <v>34</v>
      </c>
      <c r="I69" s="92">
        <v>42.5</v>
      </c>
      <c r="J69" s="92"/>
      <c r="Q69" s="57" t="s">
        <v>25</v>
      </c>
      <c r="R69" s="91"/>
      <c r="S69" s="92"/>
      <c r="T69" s="92"/>
      <c r="U69" s="92">
        <f t="shared" si="30"/>
        <v>23.161999999999999</v>
      </c>
      <c r="V69" s="92">
        <f t="shared" si="24"/>
        <v>23.695</v>
      </c>
      <c r="W69" s="92">
        <f t="shared" si="25"/>
        <v>23.722000000000001</v>
      </c>
      <c r="X69" s="92">
        <f t="shared" si="26"/>
        <v>28.393999999999998</v>
      </c>
      <c r="Y69" s="92">
        <f t="shared" si="27"/>
        <v>26.6</v>
      </c>
      <c r="Z69" s="92">
        <f t="shared" si="28"/>
        <v>34</v>
      </c>
      <c r="AA69" s="92">
        <f t="shared" si="29"/>
        <v>42.5</v>
      </c>
    </row>
    <row r="70" spans="2:27" s="221" customFormat="1">
      <c r="B70" s="55" t="s">
        <v>15</v>
      </c>
      <c r="C70" s="136">
        <v>9.0809999999999995</v>
      </c>
      <c r="D70" s="163">
        <v>13.711</v>
      </c>
      <c r="E70" s="163">
        <v>17.936</v>
      </c>
      <c r="F70" s="163">
        <v>16.382000000000001</v>
      </c>
      <c r="G70" s="163">
        <v>5.9</v>
      </c>
      <c r="H70" s="163">
        <v>18</v>
      </c>
      <c r="I70" s="163">
        <v>21.8</v>
      </c>
      <c r="J70" s="163"/>
      <c r="Q70" s="55" t="s">
        <v>15</v>
      </c>
      <c r="R70" s="136"/>
      <c r="S70" s="163"/>
      <c r="T70" s="163"/>
      <c r="U70" s="163">
        <f t="shared" si="30"/>
        <v>9.0809999999999995</v>
      </c>
      <c r="V70" s="163">
        <f t="shared" si="24"/>
        <v>13.711</v>
      </c>
      <c r="W70" s="163">
        <f t="shared" si="25"/>
        <v>17.936</v>
      </c>
      <c r="X70" s="163">
        <f t="shared" si="26"/>
        <v>16.382000000000001</v>
      </c>
      <c r="Y70" s="163">
        <f t="shared" si="27"/>
        <v>5.9</v>
      </c>
      <c r="Z70" s="163">
        <f t="shared" si="28"/>
        <v>18</v>
      </c>
      <c r="AA70" s="163">
        <f t="shared" si="29"/>
        <v>21.8</v>
      </c>
    </row>
    <row r="71" spans="2:27" s="221" customFormat="1">
      <c r="R71" s="249"/>
      <c r="S71" s="249"/>
      <c r="T71" s="249"/>
      <c r="U71" s="249"/>
      <c r="V71" s="249"/>
    </row>
    <row r="72" spans="2:27" s="221" customFormat="1">
      <c r="R72" s="249"/>
      <c r="S72" s="249"/>
      <c r="T72" s="249"/>
      <c r="U72" s="249"/>
      <c r="V72" s="249"/>
    </row>
    <row r="73" spans="2:27" s="221" customFormat="1">
      <c r="R73" s="260"/>
      <c r="S73" s="260"/>
      <c r="T73" s="260"/>
    </row>
    <row r="74" spans="2:27" s="221" customFormat="1"/>
    <row r="75" spans="2:27" s="221" customFormat="1"/>
    <row r="76" spans="2:27" s="221" customFormat="1"/>
    <row r="77" spans="2:27" s="221" customFormat="1"/>
    <row r="78" spans="2:27" s="221" customFormat="1"/>
    <row r="79" spans="2:27" s="221" customFormat="1"/>
    <row r="80" spans="2:27" s="221" customFormat="1"/>
    <row r="81" s="221" customFormat="1"/>
    <row r="82" s="221" customFormat="1"/>
    <row r="83" s="221" customFormat="1"/>
    <row r="84" s="221" customFormat="1"/>
    <row r="85" s="221" customFormat="1"/>
    <row r="86" s="221" customFormat="1"/>
    <row r="87" s="221" customFormat="1"/>
    <row r="88" s="221" customFormat="1"/>
    <row r="89" s="221" customFormat="1"/>
    <row r="90" s="221" customFormat="1"/>
    <row r="91" s="221" customFormat="1"/>
    <row r="92" s="221" customFormat="1"/>
    <row r="93" s="221" customFormat="1"/>
    <row r="94" s="221" customFormat="1"/>
    <row r="95" s="221" customFormat="1"/>
    <row r="96" s="221" customFormat="1"/>
    <row r="97" s="221" customFormat="1"/>
    <row r="98" s="221" customFormat="1"/>
    <row r="99" s="221" customFormat="1"/>
    <row r="100" s="221" customFormat="1"/>
    <row r="101" s="221" customFormat="1"/>
    <row r="102" s="221" customFormat="1"/>
  </sheetData>
  <phoneticPr fontId="22"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
    <tabColor rgb="FF92D050"/>
    <pageSetUpPr fitToPage="1"/>
  </sheetPr>
  <dimension ref="A1:G29"/>
  <sheetViews>
    <sheetView zoomScale="90" zoomScaleNormal="90" zoomScaleSheetLayoutView="90" workbookViewId="0"/>
  </sheetViews>
  <sheetFormatPr defaultColWidth="9.33203125" defaultRowHeight="12"/>
  <cols>
    <col min="1" max="1" width="8.33203125" style="52" customWidth="1"/>
    <col min="2" max="2" width="45" style="53" customWidth="1"/>
    <col min="3" max="7" width="10" style="13" customWidth="1"/>
    <col min="8" max="16384" width="9.33203125" style="53"/>
  </cols>
  <sheetData>
    <row r="1" spans="1:7" ht="10.5" customHeight="1">
      <c r="A1" s="178"/>
      <c r="B1" s="437"/>
      <c r="C1" s="437"/>
      <c r="D1" s="437"/>
      <c r="E1" s="437"/>
      <c r="F1" s="437"/>
      <c r="G1" s="437"/>
    </row>
    <row r="2" spans="1:7" ht="10.5" customHeight="1">
      <c r="A2" s="178"/>
      <c r="B2" s="381" t="s">
        <v>169</v>
      </c>
      <c r="C2" s="399"/>
      <c r="D2" s="384"/>
      <c r="E2" s="384"/>
      <c r="F2" s="384"/>
      <c r="G2" s="384"/>
    </row>
    <row r="3" spans="1:7" ht="10.5" customHeight="1">
      <c r="A3" s="178"/>
      <c r="B3" s="445"/>
      <c r="C3" s="443"/>
      <c r="D3" s="442"/>
      <c r="E3" s="442"/>
      <c r="F3" s="442"/>
      <c r="G3" s="444"/>
    </row>
    <row r="4" spans="1:7" ht="13.5" customHeight="1">
      <c r="A4" s="179"/>
      <c r="B4" s="451" t="s">
        <v>1</v>
      </c>
      <c r="C4" s="1204" t="s">
        <v>215</v>
      </c>
      <c r="D4" s="1203" t="s">
        <v>210</v>
      </c>
      <c r="E4" s="1203" t="s">
        <v>214</v>
      </c>
      <c r="F4" s="1203" t="s">
        <v>201</v>
      </c>
      <c r="G4" s="1205" t="s">
        <v>198</v>
      </c>
    </row>
    <row r="5" spans="1:7" ht="10.5" customHeight="1">
      <c r="A5" s="56"/>
      <c r="B5" s="481" t="s">
        <v>7</v>
      </c>
      <c r="C5" s="577"/>
      <c r="D5" s="941">
        <v>16</v>
      </c>
      <c r="E5" s="941">
        <v>16</v>
      </c>
      <c r="F5" s="596">
        <v>17</v>
      </c>
      <c r="G5" s="1066">
        <v>18</v>
      </c>
    </row>
    <row r="6" spans="1:7" ht="10.5" customHeight="1">
      <c r="A6" s="56"/>
      <c r="B6" s="481" t="s">
        <v>2</v>
      </c>
      <c r="C6" s="530"/>
      <c r="D6" s="1258">
        <v>228</v>
      </c>
      <c r="E6" s="529">
        <v>204</v>
      </c>
      <c r="F6" s="536">
        <v>186</v>
      </c>
      <c r="G6" s="1260">
        <v>200</v>
      </c>
    </row>
    <row r="7" spans="1:7" ht="10.5" customHeight="1">
      <c r="A7" s="56"/>
      <c r="B7" s="481" t="s">
        <v>0</v>
      </c>
      <c r="C7" s="530"/>
      <c r="D7" s="1258">
        <v>16</v>
      </c>
      <c r="E7" s="1258">
        <v>24</v>
      </c>
      <c r="F7" s="1259">
        <v>27</v>
      </c>
      <c r="G7" s="1260">
        <v>35</v>
      </c>
    </row>
    <row r="8" spans="1:7" ht="10.5" customHeight="1">
      <c r="A8" s="56"/>
      <c r="B8" s="481" t="s">
        <v>18</v>
      </c>
      <c r="C8" s="530"/>
      <c r="D8" s="529">
        <v>3</v>
      </c>
      <c r="E8" s="529">
        <v>3</v>
      </c>
      <c r="F8" s="536">
        <v>-2</v>
      </c>
      <c r="G8" s="589">
        <v>6</v>
      </c>
    </row>
    <row r="9" spans="1:7" ht="10.5" customHeight="1">
      <c r="A9" s="62"/>
      <c r="B9" s="491" t="s">
        <v>8</v>
      </c>
      <c r="C9" s="532"/>
      <c r="D9" s="1261">
        <v>263</v>
      </c>
      <c r="E9" s="1261">
        <v>247</v>
      </c>
      <c r="F9" s="1262">
        <v>228</v>
      </c>
      <c r="G9" s="1263">
        <v>259</v>
      </c>
    </row>
    <row r="10" spans="1:7" ht="10.5" customHeight="1">
      <c r="A10" s="62"/>
      <c r="B10" s="491" t="s">
        <v>24</v>
      </c>
      <c r="C10" s="532"/>
      <c r="D10" s="1261">
        <v>-136</v>
      </c>
      <c r="E10" s="1261">
        <v>-126</v>
      </c>
      <c r="F10" s="1262">
        <v>-129</v>
      </c>
      <c r="G10" s="1263">
        <v>-130</v>
      </c>
    </row>
    <row r="11" spans="1:7" ht="10.5" customHeight="1">
      <c r="A11" s="62"/>
      <c r="B11" s="491" t="s">
        <v>13</v>
      </c>
      <c r="C11" s="532"/>
      <c r="D11" s="1261">
        <v>127</v>
      </c>
      <c r="E11" s="1261">
        <v>121</v>
      </c>
      <c r="F11" s="1262">
        <v>99</v>
      </c>
      <c r="G11" s="1263">
        <v>129</v>
      </c>
    </row>
    <row r="12" spans="1:7" ht="10.5" customHeight="1">
      <c r="A12" s="56"/>
      <c r="B12" s="481" t="s">
        <v>211</v>
      </c>
      <c r="C12" s="530"/>
      <c r="D12" s="529">
        <v>2</v>
      </c>
      <c r="E12" s="529">
        <v>-3</v>
      </c>
      <c r="F12" s="536">
        <v>-2</v>
      </c>
      <c r="G12" s="589">
        <v>0</v>
      </c>
    </row>
    <row r="13" spans="1:7" ht="10.5" customHeight="1">
      <c r="A13" s="62"/>
      <c r="B13" s="498" t="s">
        <v>4</v>
      </c>
      <c r="C13" s="534"/>
      <c r="D13" s="1265">
        <v>129</v>
      </c>
      <c r="E13" s="1265">
        <v>118</v>
      </c>
      <c r="F13" s="1266">
        <v>97</v>
      </c>
      <c r="G13" s="1267">
        <v>129</v>
      </c>
    </row>
    <row r="14" spans="1:7" ht="10.5" customHeight="1">
      <c r="A14" s="56"/>
      <c r="B14" s="481" t="s">
        <v>203</v>
      </c>
      <c r="C14" s="507"/>
      <c r="D14" s="1259">
        <v>51.99619771863118</v>
      </c>
      <c r="E14" s="1259">
        <v>51.315789473684212</v>
      </c>
      <c r="F14" s="1259">
        <v>56.907894736842103</v>
      </c>
      <c r="G14" s="1260">
        <v>49.324324324324323</v>
      </c>
    </row>
    <row r="15" spans="1:7" ht="10.5" customHeight="1">
      <c r="A15" s="56"/>
      <c r="B15" s="1374" t="s">
        <v>223</v>
      </c>
      <c r="C15" s="507"/>
      <c r="D15" s="1259">
        <v>29.122956314353253</v>
      </c>
      <c r="E15" s="1259">
        <v>26.965234015799172</v>
      </c>
      <c r="F15" s="1259">
        <v>21.910215578718088</v>
      </c>
      <c r="G15" s="1260">
        <v>28.000726353668021</v>
      </c>
    </row>
    <row r="16" spans="1:7" ht="10.5" customHeight="1">
      <c r="A16" s="56"/>
      <c r="B16" s="481" t="s">
        <v>28</v>
      </c>
      <c r="C16" s="474"/>
      <c r="D16" s="1268">
        <v>1445</v>
      </c>
      <c r="E16" s="1268">
        <v>1301</v>
      </c>
      <c r="F16" s="1268">
        <v>1249</v>
      </c>
      <c r="G16" s="1269">
        <v>1168</v>
      </c>
    </row>
    <row r="17" spans="1:7" ht="10.5" customHeight="1">
      <c r="A17" s="56"/>
      <c r="B17" s="479" t="s">
        <v>90</v>
      </c>
      <c r="C17" s="474"/>
      <c r="D17" s="537">
        <v>7401</v>
      </c>
      <c r="E17" s="537">
        <v>5625</v>
      </c>
      <c r="F17" s="537">
        <v>5587</v>
      </c>
      <c r="G17" s="591">
        <v>5450</v>
      </c>
    </row>
    <row r="18" spans="1:7" ht="10.5" customHeight="1">
      <c r="A18" s="56"/>
      <c r="B18" s="511" t="s">
        <v>14</v>
      </c>
      <c r="C18" s="474"/>
      <c r="D18" s="537">
        <v>2741</v>
      </c>
      <c r="E18" s="537">
        <v>2737</v>
      </c>
      <c r="F18" s="537">
        <v>2735</v>
      </c>
      <c r="G18" s="591">
        <v>2764</v>
      </c>
    </row>
    <row r="19" spans="1:7" ht="10.5" customHeight="1">
      <c r="A19" s="62"/>
      <c r="B19" s="491" t="s">
        <v>22</v>
      </c>
      <c r="C19" s="834"/>
      <c r="D19" s="1108"/>
      <c r="E19" s="1108"/>
      <c r="F19" s="575"/>
      <c r="G19" s="1077"/>
    </row>
    <row r="20" spans="1:7" ht="10.5" customHeight="1">
      <c r="A20" s="62"/>
      <c r="B20" s="481" t="s">
        <v>78</v>
      </c>
      <c r="C20" s="509"/>
      <c r="D20" s="544">
        <v>353.75141851845098</v>
      </c>
      <c r="E20" s="544">
        <v>326.15206882298105</v>
      </c>
      <c r="F20" s="544">
        <v>311.39999999999998</v>
      </c>
      <c r="G20" s="593">
        <v>280.39999999999998</v>
      </c>
    </row>
    <row r="21" spans="1:7" ht="10.5" customHeight="1">
      <c r="A21" s="62"/>
      <c r="B21" s="481" t="s">
        <v>25</v>
      </c>
      <c r="C21" s="509"/>
      <c r="D21" s="544">
        <v>9.6</v>
      </c>
      <c r="E21" s="544">
        <v>9</v>
      </c>
      <c r="F21" s="544">
        <v>8.8000000000000007</v>
      </c>
      <c r="G21" s="1239">
        <v>8.5</v>
      </c>
    </row>
    <row r="22" spans="1:7" ht="10.5" customHeight="1">
      <c r="A22" s="62"/>
      <c r="B22" s="511" t="s">
        <v>15</v>
      </c>
      <c r="C22" s="580"/>
      <c r="D22" s="1326">
        <v>10.7</v>
      </c>
      <c r="E22" s="1326">
        <v>10.9</v>
      </c>
      <c r="F22" s="1326">
        <v>11.1</v>
      </c>
      <c r="G22" s="1327">
        <v>10.6</v>
      </c>
    </row>
    <row r="23" spans="1:7" ht="12" customHeight="1">
      <c r="A23" s="203"/>
      <c r="B23" s="1287" t="s">
        <v>153</v>
      </c>
      <c r="C23" s="1295"/>
      <c r="D23" s="1295"/>
      <c r="E23" s="1295"/>
      <c r="F23" s="1295"/>
      <c r="G23" s="1295"/>
    </row>
    <row r="24" spans="1:7">
      <c r="A24" s="50"/>
      <c r="B24" s="1286" t="s">
        <v>225</v>
      </c>
      <c r="C24" s="1286"/>
      <c r="D24" s="1286"/>
      <c r="E24" s="1286"/>
      <c r="F24" s="1286"/>
      <c r="G24" s="1286"/>
    </row>
    <row r="25" spans="1:7">
      <c r="A25" s="178"/>
    </row>
    <row r="26" spans="1:7" s="221" customFormat="1"/>
    <row r="27" spans="1:7" s="221" customFormat="1"/>
    <row r="28" spans="1:7" s="221" customFormat="1"/>
    <row r="29" spans="1:7" s="221" customFormat="1"/>
  </sheetData>
  <mergeCells count="2">
    <mergeCell ref="B23:G23"/>
    <mergeCell ref="B24:G24"/>
  </mergeCells>
  <phoneticPr fontId="22"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8">
    <tabColor rgb="FF92D050"/>
    <pageSetUpPr fitToPage="1"/>
  </sheetPr>
  <dimension ref="A1:I26"/>
  <sheetViews>
    <sheetView zoomScale="90" zoomScaleNormal="90" workbookViewId="0"/>
  </sheetViews>
  <sheetFormatPr defaultColWidth="9.33203125" defaultRowHeight="12"/>
  <cols>
    <col min="1" max="1" width="8.33203125" style="53" customWidth="1"/>
    <col min="2" max="2" width="45" style="53" customWidth="1"/>
    <col min="3" max="3" width="4.109375" style="13" customWidth="1"/>
    <col min="4" max="4" width="9.109375" style="13" customWidth="1"/>
    <col min="5" max="5" width="16.33203125" style="13" customWidth="1"/>
    <col min="6" max="9" width="9.109375" style="13" customWidth="1"/>
    <col min="10" max="16384" width="9.33203125" style="53"/>
  </cols>
  <sheetData>
    <row r="1" spans="1:9" ht="10.5" customHeight="1">
      <c r="B1" s="1328" t="s">
        <v>228</v>
      </c>
      <c r="C1" s="53"/>
      <c r="D1" s="53"/>
      <c r="E1" s="53"/>
      <c r="F1" s="53"/>
      <c r="G1" s="53"/>
      <c r="H1" s="53"/>
      <c r="I1" s="53"/>
    </row>
    <row r="2" spans="1:9" ht="10.5" customHeight="1">
      <c r="B2" s="400" t="s">
        <v>104</v>
      </c>
      <c r="C2" s="400"/>
      <c r="D2" s="400"/>
      <c r="E2" s="400"/>
      <c r="F2" s="400"/>
      <c r="G2" s="400"/>
      <c r="H2" s="401"/>
      <c r="I2" s="402"/>
    </row>
    <row r="3" spans="1:9" ht="10.5" customHeight="1">
      <c r="A3" s="1343"/>
      <c r="B3" s="786" t="s">
        <v>12</v>
      </c>
      <c r="C3" s="787"/>
      <c r="D3" s="1169" t="s">
        <v>215</v>
      </c>
      <c r="E3" s="1169" t="s">
        <v>221</v>
      </c>
      <c r="F3" s="1170" t="s">
        <v>210</v>
      </c>
      <c r="G3" s="1171" t="s">
        <v>214</v>
      </c>
      <c r="H3" s="1171" t="s">
        <v>201</v>
      </c>
      <c r="I3" s="1172" t="s">
        <v>198</v>
      </c>
    </row>
    <row r="4" spans="1:9" ht="10.5" customHeight="1">
      <c r="A4" s="143"/>
      <c r="B4" s="600" t="s">
        <v>112</v>
      </c>
      <c r="C4" s="601"/>
      <c r="D4" s="1173"/>
      <c r="E4" s="1174"/>
      <c r="F4" s="1175">
        <v>73.915999999999997</v>
      </c>
      <c r="G4" s="1176">
        <v>66.599999999999994</v>
      </c>
      <c r="H4" s="1176">
        <v>63.2</v>
      </c>
      <c r="I4" s="1177">
        <v>55.6</v>
      </c>
    </row>
    <row r="5" spans="1:9" ht="10.5" customHeight="1">
      <c r="A5" s="143"/>
      <c r="B5" s="600" t="s">
        <v>73</v>
      </c>
      <c r="C5" s="601"/>
      <c r="D5" s="1173"/>
      <c r="E5" s="1174"/>
      <c r="F5" s="1178">
        <v>100.77700321165543</v>
      </c>
      <c r="G5" s="1173">
        <v>92.719068822981015</v>
      </c>
      <c r="H5" s="1173">
        <v>87.8</v>
      </c>
      <c r="I5" s="1174">
        <v>77</v>
      </c>
    </row>
    <row r="6" spans="1:9" ht="10.5" customHeight="1">
      <c r="A6" s="143"/>
      <c r="B6" s="600" t="s">
        <v>74</v>
      </c>
      <c r="C6" s="601"/>
      <c r="D6" s="1173"/>
      <c r="E6" s="1174"/>
      <c r="F6" s="1178">
        <v>121.411</v>
      </c>
      <c r="G6" s="1173">
        <v>112.651</v>
      </c>
      <c r="H6" s="1173">
        <v>108.5</v>
      </c>
      <c r="I6" s="1174">
        <v>101.7</v>
      </c>
    </row>
    <row r="7" spans="1:9" ht="10.5" customHeight="1">
      <c r="A7" s="143"/>
      <c r="B7" s="600" t="s">
        <v>26</v>
      </c>
      <c r="C7" s="601"/>
      <c r="D7" s="1173"/>
      <c r="E7" s="1174"/>
      <c r="F7" s="1178">
        <v>57.647415306795537</v>
      </c>
      <c r="G7" s="1173">
        <v>54.182000000000002</v>
      </c>
      <c r="H7" s="1173">
        <v>51.9</v>
      </c>
      <c r="I7" s="1174">
        <v>46.1</v>
      </c>
    </row>
    <row r="8" spans="1:9" ht="10.5" customHeight="1">
      <c r="A8" s="64"/>
      <c r="B8" s="825" t="s">
        <v>6</v>
      </c>
      <c r="C8" s="826"/>
      <c r="D8" s="1179"/>
      <c r="E8" s="1180"/>
      <c r="F8" s="1181">
        <v>353.75141851845098</v>
      </c>
      <c r="G8" s="1179">
        <v>326.15206882298105</v>
      </c>
      <c r="H8" s="1179">
        <v>311.39999999999998</v>
      </c>
      <c r="I8" s="1180">
        <v>280.39999999999998</v>
      </c>
    </row>
    <row r="9" spans="1:9" ht="12" customHeight="1">
      <c r="A9" s="64"/>
      <c r="B9" s="1305" t="s">
        <v>222</v>
      </c>
      <c r="C9" s="1305"/>
      <c r="D9" s="1305"/>
      <c r="E9" s="1305"/>
      <c r="F9" s="1305"/>
      <c r="G9" s="1305"/>
      <c r="H9" s="1305"/>
      <c r="I9" s="1305"/>
    </row>
    <row r="10" spans="1:9" ht="10.5" customHeight="1">
      <c r="A10" s="57"/>
      <c r="B10" s="1"/>
      <c r="C10" s="85"/>
      <c r="D10" s="135"/>
      <c r="E10" s="84"/>
      <c r="F10" s="84"/>
      <c r="G10" s="84"/>
      <c r="H10" s="84"/>
      <c r="I10" s="84"/>
    </row>
    <row r="11" spans="1:9" s="166" customFormat="1"/>
    <row r="12" spans="1:9" s="166" customFormat="1"/>
    <row r="13" spans="1:9" s="166" customFormat="1"/>
    <row r="14" spans="1:9" s="166" customFormat="1"/>
    <row r="15" spans="1:9" s="166" customFormat="1"/>
    <row r="16" spans="1:9" s="166" customFormat="1"/>
    <row r="17" s="166" customFormat="1"/>
    <row r="18" s="166" customFormat="1"/>
    <row r="19" s="166" customFormat="1"/>
    <row r="20" s="166" customFormat="1"/>
    <row r="21" s="166" customFormat="1"/>
    <row r="22" s="166" customFormat="1"/>
    <row r="23" s="166" customFormat="1"/>
    <row r="24" s="166" customFormat="1"/>
    <row r="25" s="166" customFormat="1"/>
    <row r="26" s="166" customFormat="1"/>
  </sheetData>
  <mergeCells count="1">
    <mergeCell ref="B9:I9"/>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7">
    <tabColor rgb="FF92D050"/>
    <pageSetUpPr fitToPage="1"/>
  </sheetPr>
  <dimension ref="A1:G30"/>
  <sheetViews>
    <sheetView zoomScale="90" zoomScaleNormal="90" workbookViewId="0"/>
  </sheetViews>
  <sheetFormatPr defaultColWidth="9.33203125" defaultRowHeight="12"/>
  <cols>
    <col min="1" max="1" width="8.33203125" style="53" customWidth="1"/>
    <col min="2" max="2" width="45" style="53" customWidth="1"/>
    <col min="3" max="7" width="9.77734375" style="13" customWidth="1"/>
    <col min="8" max="16384" width="9.33203125" style="53"/>
  </cols>
  <sheetData>
    <row r="1" spans="1:7" ht="10.5" customHeight="1">
      <c r="C1" s="53"/>
      <c r="D1" s="53"/>
      <c r="E1" s="53"/>
      <c r="F1" s="53"/>
      <c r="G1" s="53"/>
    </row>
    <row r="2" spans="1:7" ht="10.5" customHeight="1">
      <c r="B2" s="398" t="s">
        <v>32</v>
      </c>
      <c r="C2" s="399"/>
      <c r="D2" s="399"/>
      <c r="E2" s="399"/>
      <c r="F2" s="399"/>
      <c r="G2" s="399"/>
    </row>
    <row r="3" spans="1:7" ht="24" customHeight="1">
      <c r="A3" s="1343"/>
      <c r="B3" s="785" t="s">
        <v>1</v>
      </c>
      <c r="C3" s="1212" t="s">
        <v>215</v>
      </c>
      <c r="D3" s="1214" t="s">
        <v>210</v>
      </c>
      <c r="E3" s="1214" t="s">
        <v>214</v>
      </c>
      <c r="F3" s="1214" t="s">
        <v>201</v>
      </c>
      <c r="G3" s="1216" t="s">
        <v>198</v>
      </c>
    </row>
    <row r="4" spans="1:7" ht="10.5" customHeight="1">
      <c r="A4" s="143"/>
      <c r="B4" s="481" t="s">
        <v>7</v>
      </c>
      <c r="C4" s="577"/>
      <c r="D4" s="1329">
        <v>-1</v>
      </c>
      <c r="E4" s="1329">
        <v>-1</v>
      </c>
      <c r="F4" s="596">
        <v>0</v>
      </c>
      <c r="G4" s="1066">
        <v>0</v>
      </c>
    </row>
    <row r="5" spans="1:7" ht="10.5" customHeight="1">
      <c r="A5" s="143"/>
      <c r="B5" s="481" t="s">
        <v>2</v>
      </c>
      <c r="C5" s="530"/>
      <c r="D5" s="1258">
        <v>116</v>
      </c>
      <c r="E5" s="1258">
        <v>101</v>
      </c>
      <c r="F5" s="536">
        <v>92</v>
      </c>
      <c r="G5" s="589">
        <v>101</v>
      </c>
    </row>
    <row r="6" spans="1:7" ht="10.5" customHeight="1">
      <c r="A6" s="143"/>
      <c r="B6" s="481" t="s">
        <v>0</v>
      </c>
      <c r="C6" s="530"/>
      <c r="D6" s="1258">
        <v>-4</v>
      </c>
      <c r="E6" s="1258">
        <v>-1</v>
      </c>
      <c r="F6" s="536">
        <v>-1</v>
      </c>
      <c r="G6" s="589">
        <v>1</v>
      </c>
    </row>
    <row r="7" spans="1:7" ht="10.5" customHeight="1">
      <c r="A7" s="143"/>
      <c r="B7" s="481" t="s">
        <v>18</v>
      </c>
      <c r="C7" s="530"/>
      <c r="D7" s="529">
        <v>2</v>
      </c>
      <c r="E7" s="529">
        <v>1</v>
      </c>
      <c r="F7" s="536">
        <v>-2</v>
      </c>
      <c r="G7" s="589">
        <v>1</v>
      </c>
    </row>
    <row r="8" spans="1:7" ht="10.5" customHeight="1">
      <c r="A8" s="1351"/>
      <c r="B8" s="491" t="s">
        <v>8</v>
      </c>
      <c r="C8" s="532"/>
      <c r="D8" s="533">
        <v>113</v>
      </c>
      <c r="E8" s="533">
        <v>100</v>
      </c>
      <c r="F8" s="567">
        <v>89</v>
      </c>
      <c r="G8" s="590">
        <v>103</v>
      </c>
    </row>
    <row r="9" spans="1:7" ht="10.5" customHeight="1">
      <c r="A9" s="1351"/>
      <c r="B9" s="491" t="s">
        <v>24</v>
      </c>
      <c r="C9" s="532"/>
      <c r="D9" s="533">
        <v>-45</v>
      </c>
      <c r="E9" s="1261">
        <v>-41</v>
      </c>
      <c r="F9" s="567">
        <v>-40</v>
      </c>
      <c r="G9" s="590">
        <v>-40</v>
      </c>
    </row>
    <row r="10" spans="1:7" ht="10.5" customHeight="1">
      <c r="A10" s="1351"/>
      <c r="B10" s="491" t="s">
        <v>13</v>
      </c>
      <c r="C10" s="532"/>
      <c r="D10" s="533">
        <v>68</v>
      </c>
      <c r="E10" s="1261">
        <v>59</v>
      </c>
      <c r="F10" s="567">
        <v>49</v>
      </c>
      <c r="G10" s="590">
        <v>63</v>
      </c>
    </row>
    <row r="11" spans="1:7" ht="10.5" customHeight="1">
      <c r="A11" s="143"/>
      <c r="B11" s="481" t="s">
        <v>211</v>
      </c>
      <c r="C11" s="530"/>
      <c r="D11" s="529">
        <v>0</v>
      </c>
      <c r="E11" s="529">
        <v>0</v>
      </c>
      <c r="F11" s="536">
        <v>0</v>
      </c>
      <c r="G11" s="589">
        <v>0</v>
      </c>
    </row>
    <row r="12" spans="1:7" ht="10.5" customHeight="1">
      <c r="A12" s="1351"/>
      <c r="B12" s="498" t="s">
        <v>4</v>
      </c>
      <c r="C12" s="532"/>
      <c r="D12" s="533">
        <v>68</v>
      </c>
      <c r="E12" s="1261">
        <v>59</v>
      </c>
      <c r="F12" s="567">
        <v>49</v>
      </c>
      <c r="G12" s="590">
        <v>63</v>
      </c>
    </row>
    <row r="13" spans="1:7" ht="10.5" customHeight="1">
      <c r="A13" s="143"/>
      <c r="B13" s="481" t="s">
        <v>202</v>
      </c>
      <c r="C13" s="976"/>
      <c r="D13" s="596">
        <v>39.799999999999997</v>
      </c>
      <c r="E13" s="1330">
        <v>41</v>
      </c>
      <c r="F13" s="596">
        <v>44.9</v>
      </c>
      <c r="G13" s="1066">
        <v>38.799999999999997</v>
      </c>
    </row>
    <row r="14" spans="1:7" ht="10.5" customHeight="1">
      <c r="A14" s="143"/>
      <c r="B14" s="481" t="s">
        <v>28</v>
      </c>
      <c r="C14" s="507"/>
      <c r="D14" s="536">
        <v>156</v>
      </c>
      <c r="E14" s="1259">
        <v>181</v>
      </c>
      <c r="F14" s="536">
        <v>182</v>
      </c>
      <c r="G14" s="589">
        <v>191</v>
      </c>
    </row>
    <row r="15" spans="1:7" ht="10.5" customHeight="1">
      <c r="A15" s="143"/>
      <c r="B15" s="479" t="s">
        <v>90</v>
      </c>
      <c r="C15" s="507"/>
      <c r="D15" s="536">
        <v>924</v>
      </c>
      <c r="E15" s="1259">
        <v>915</v>
      </c>
      <c r="F15" s="536">
        <v>914</v>
      </c>
      <c r="G15" s="589">
        <v>899</v>
      </c>
    </row>
    <row r="16" spans="1:7" ht="10.5" customHeight="1">
      <c r="A16" s="143"/>
      <c r="B16" s="597" t="s">
        <v>168</v>
      </c>
      <c r="C16" s="509"/>
      <c r="D16" s="1237">
        <v>131.51</v>
      </c>
      <c r="E16" s="1237">
        <v>119.211</v>
      </c>
      <c r="F16" s="1237">
        <v>113.67700000000001</v>
      </c>
      <c r="G16" s="593">
        <v>102.315</v>
      </c>
    </row>
    <row r="17" spans="1:7" ht="10.5" customHeight="1">
      <c r="A17" s="143"/>
      <c r="B17" s="597" t="s">
        <v>205</v>
      </c>
      <c r="C17" s="509"/>
      <c r="D17" s="1237">
        <v>122.318</v>
      </c>
      <c r="E17" s="1237">
        <v>113.59399999999999</v>
      </c>
      <c r="F17" s="1237">
        <v>109.432</v>
      </c>
      <c r="G17" s="593">
        <v>101.65900000000001</v>
      </c>
    </row>
    <row r="18" spans="1:7" ht="10.5" customHeight="1">
      <c r="A18" s="143"/>
      <c r="B18" s="597" t="s">
        <v>167</v>
      </c>
      <c r="C18" s="509"/>
      <c r="D18" s="1237">
        <v>3.55</v>
      </c>
      <c r="E18" s="544">
        <v>1.5189999999999999</v>
      </c>
      <c r="F18" s="544">
        <v>0.20100000000000001</v>
      </c>
      <c r="G18" s="593">
        <v>-1.9410000000000001</v>
      </c>
    </row>
    <row r="19" spans="1:7" ht="10.5" customHeight="1">
      <c r="A19" s="143"/>
      <c r="B19" s="597" t="s">
        <v>213</v>
      </c>
      <c r="C19" s="509"/>
      <c r="D19" s="1237">
        <v>4.3940000000000001</v>
      </c>
      <c r="E19" s="544">
        <v>2.2389999999999999</v>
      </c>
      <c r="F19" s="1237">
        <v>1.7190000000000001</v>
      </c>
      <c r="G19" s="593">
        <v>-2.8079999999999998</v>
      </c>
    </row>
    <row r="20" spans="1:7" ht="10.5" customHeight="1">
      <c r="A20" s="143"/>
      <c r="B20" s="511" t="s">
        <v>14</v>
      </c>
      <c r="C20" s="598"/>
      <c r="D20" s="599">
        <v>901</v>
      </c>
      <c r="E20" s="599">
        <v>878</v>
      </c>
      <c r="F20" s="599">
        <v>871</v>
      </c>
      <c r="G20" s="1331">
        <v>876</v>
      </c>
    </row>
    <row r="21" spans="1:7" ht="12.75" customHeight="1">
      <c r="A21" s="1"/>
      <c r="B21" s="1287" t="s">
        <v>153</v>
      </c>
      <c r="C21" s="1295"/>
      <c r="D21" s="1295"/>
      <c r="E21" s="1295"/>
      <c r="F21" s="1295"/>
      <c r="G21" s="1295"/>
    </row>
    <row r="22" spans="1:7" ht="10.5" customHeight="1">
      <c r="A22" s="1"/>
      <c r="C22" s="160"/>
      <c r="D22" s="160"/>
      <c r="E22" s="160"/>
      <c r="F22" s="160"/>
      <c r="G22" s="160"/>
    </row>
    <row r="23" spans="1:7" s="166" customFormat="1"/>
    <row r="24" spans="1:7" s="166" customFormat="1"/>
    <row r="25" spans="1:7" s="166" customFormat="1"/>
    <row r="26" spans="1:7" s="166" customFormat="1"/>
    <row r="27" spans="1:7" s="166" customFormat="1"/>
    <row r="28" spans="1:7" s="166" customFormat="1"/>
    <row r="29" spans="1:7" s="166" customFormat="1"/>
    <row r="30" spans="1:7" s="166" customFormat="1"/>
  </sheetData>
  <mergeCells count="1">
    <mergeCell ref="B21:G21"/>
  </mergeCells>
  <phoneticPr fontId="22" type="noConversion"/>
  <pageMargins left="0.35433070866141736" right="0.35433070866141736" top="0.39370078740157483" bottom="0.39370078740157483" header="0.31496062992125984" footer="0.31496062992125984"/>
  <pageSetup paperSize="9" scale="67" orientation="landscape" r:id="rId1"/>
  <headerFooter alignWithMargins="0">
    <oddFooter>&amp;RPage &amp;P&amp;C&amp;"Calibri"&amp;11&amp;K000000&amp;A_x000D_&amp;1#&amp;"Calibri"&amp;10&amp;K000000Confidential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8">
    <tabColor rgb="FF92D050"/>
    <pageSetUpPr fitToPage="1"/>
  </sheetPr>
  <dimension ref="A1:H27"/>
  <sheetViews>
    <sheetView zoomScale="90" zoomScaleNormal="90" workbookViewId="0"/>
  </sheetViews>
  <sheetFormatPr defaultColWidth="9.33203125" defaultRowHeight="12"/>
  <cols>
    <col min="1" max="1" width="8.33203125" style="53" customWidth="1"/>
    <col min="2" max="2" width="45" style="53" customWidth="1"/>
    <col min="3" max="7" width="9.77734375" style="13" customWidth="1"/>
    <col min="8" max="16384" width="9.33203125" style="53"/>
  </cols>
  <sheetData>
    <row r="1" spans="1:7" ht="10.5" customHeight="1">
      <c r="C1" s="53"/>
      <c r="D1" s="53"/>
      <c r="E1" s="53"/>
      <c r="F1" s="53"/>
      <c r="G1" s="53"/>
    </row>
    <row r="2" spans="1:7" ht="10.5" customHeight="1">
      <c r="B2" s="784" t="s">
        <v>33</v>
      </c>
      <c r="C2" s="399"/>
      <c r="D2" s="399"/>
      <c r="E2" s="399"/>
      <c r="F2" s="399"/>
      <c r="G2" s="399"/>
    </row>
    <row r="3" spans="1:7" ht="24" customHeight="1">
      <c r="A3" s="1343"/>
      <c r="B3" s="785" t="s">
        <v>1</v>
      </c>
      <c r="C3" s="454" t="s">
        <v>215</v>
      </c>
      <c r="D3" s="1207" t="s">
        <v>210</v>
      </c>
      <c r="E3" s="1207" t="s">
        <v>214</v>
      </c>
      <c r="F3" s="1207" t="s">
        <v>201</v>
      </c>
      <c r="G3" s="842" t="s">
        <v>198</v>
      </c>
    </row>
    <row r="4" spans="1:7" ht="10.5" customHeight="1">
      <c r="A4" s="143"/>
      <c r="B4" s="481" t="s">
        <v>7</v>
      </c>
      <c r="C4" s="577"/>
      <c r="D4" s="941">
        <v>18</v>
      </c>
      <c r="E4" s="596">
        <v>17</v>
      </c>
      <c r="F4" s="596">
        <v>17</v>
      </c>
      <c r="G4" s="1066">
        <v>18</v>
      </c>
    </row>
    <row r="5" spans="1:7" ht="10.5" customHeight="1">
      <c r="A5" s="143"/>
      <c r="B5" s="481" t="s">
        <v>2</v>
      </c>
      <c r="C5" s="530"/>
      <c r="D5" s="1258">
        <v>113</v>
      </c>
      <c r="E5" s="1259">
        <v>103</v>
      </c>
      <c r="F5" s="536">
        <v>93</v>
      </c>
      <c r="G5" s="1260">
        <v>99</v>
      </c>
    </row>
    <row r="6" spans="1:7" ht="10.5" customHeight="1">
      <c r="A6" s="143"/>
      <c r="B6" s="481" t="s">
        <v>0</v>
      </c>
      <c r="C6" s="530"/>
      <c r="D6" s="1258">
        <v>19</v>
      </c>
      <c r="E6" s="1259">
        <v>26</v>
      </c>
      <c r="F6" s="1259">
        <v>28</v>
      </c>
      <c r="G6" s="1260">
        <v>34</v>
      </c>
    </row>
    <row r="7" spans="1:7" ht="10.5" customHeight="1">
      <c r="A7" s="143"/>
      <c r="B7" s="481" t="s">
        <v>18</v>
      </c>
      <c r="C7" s="530"/>
      <c r="D7" s="529">
        <v>0</v>
      </c>
      <c r="E7" s="536">
        <v>0</v>
      </c>
      <c r="F7" s="536">
        <v>0</v>
      </c>
      <c r="G7" s="589">
        <v>0</v>
      </c>
    </row>
    <row r="8" spans="1:7" ht="10.5" customHeight="1">
      <c r="A8" s="1351"/>
      <c r="B8" s="491" t="s">
        <v>8</v>
      </c>
      <c r="C8" s="532"/>
      <c r="D8" s="1261">
        <v>150</v>
      </c>
      <c r="E8" s="1262">
        <v>146</v>
      </c>
      <c r="F8" s="1262">
        <v>138</v>
      </c>
      <c r="G8" s="1263">
        <v>151</v>
      </c>
    </row>
    <row r="9" spans="1:7" ht="10.5" customHeight="1">
      <c r="A9" s="1351"/>
      <c r="B9" s="491" t="s">
        <v>24</v>
      </c>
      <c r="C9" s="532"/>
      <c r="D9" s="1261">
        <v>-86</v>
      </c>
      <c r="E9" s="1262">
        <v>-82</v>
      </c>
      <c r="F9" s="1262">
        <v>-84</v>
      </c>
      <c r="G9" s="1263">
        <v>-87</v>
      </c>
    </row>
    <row r="10" spans="1:7" ht="10.5" customHeight="1">
      <c r="A10" s="1351"/>
      <c r="B10" s="491" t="s">
        <v>13</v>
      </c>
      <c r="C10" s="532"/>
      <c r="D10" s="1261">
        <v>64</v>
      </c>
      <c r="E10" s="1262">
        <v>64</v>
      </c>
      <c r="F10" s="1262">
        <v>54</v>
      </c>
      <c r="G10" s="1263">
        <v>64</v>
      </c>
    </row>
    <row r="11" spans="1:7" ht="10.5" customHeight="1">
      <c r="A11" s="143"/>
      <c r="B11" s="481" t="s">
        <v>211</v>
      </c>
      <c r="C11" s="530"/>
      <c r="D11" s="1258">
        <v>2</v>
      </c>
      <c r="E11" s="1259">
        <v>-3</v>
      </c>
      <c r="F11" s="536">
        <v>-2</v>
      </c>
      <c r="G11" s="589">
        <v>0</v>
      </c>
    </row>
    <row r="12" spans="1:7" ht="10.5" customHeight="1">
      <c r="A12" s="1351"/>
      <c r="B12" s="498" t="s">
        <v>4</v>
      </c>
      <c r="C12" s="532"/>
      <c r="D12" s="1261">
        <v>66</v>
      </c>
      <c r="E12" s="1262">
        <v>61</v>
      </c>
      <c r="F12" s="1262">
        <v>52</v>
      </c>
      <c r="G12" s="1263">
        <v>64</v>
      </c>
    </row>
    <row r="13" spans="1:7" ht="10.5" customHeight="1">
      <c r="A13" s="143"/>
      <c r="B13" s="1376" t="s">
        <v>224</v>
      </c>
      <c r="C13" s="1197"/>
      <c r="D13" s="1332">
        <v>57.833333333333336</v>
      </c>
      <c r="E13" s="1332">
        <v>56.678082191780824</v>
      </c>
      <c r="F13" s="1332">
        <v>61.413043478260867</v>
      </c>
      <c r="G13" s="1333">
        <v>56.12582781456954</v>
      </c>
    </row>
    <row r="14" spans="1:7" ht="10.5" customHeight="1">
      <c r="A14" s="143"/>
      <c r="B14" s="481" t="s">
        <v>28</v>
      </c>
      <c r="C14" s="474"/>
      <c r="D14" s="1268">
        <v>1279</v>
      </c>
      <c r="E14" s="1268">
        <v>1110</v>
      </c>
      <c r="F14" s="1268">
        <v>1058</v>
      </c>
      <c r="G14" s="1269">
        <v>969</v>
      </c>
    </row>
    <row r="15" spans="1:7" ht="10.5" customHeight="1">
      <c r="A15" s="143"/>
      <c r="B15" s="479" t="s">
        <v>90</v>
      </c>
      <c r="C15" s="474"/>
      <c r="D15" s="537">
        <v>6459</v>
      </c>
      <c r="E15" s="537">
        <v>4693</v>
      </c>
      <c r="F15" s="537">
        <v>4657</v>
      </c>
      <c r="G15" s="591">
        <v>4533</v>
      </c>
    </row>
    <row r="16" spans="1:7" ht="10.5" customHeight="1">
      <c r="A16" s="143"/>
      <c r="B16" s="511" t="s">
        <v>14</v>
      </c>
      <c r="C16" s="512"/>
      <c r="D16" s="1270">
        <v>1798</v>
      </c>
      <c r="E16" s="1270">
        <v>1817</v>
      </c>
      <c r="F16" s="1270">
        <v>1822</v>
      </c>
      <c r="G16" s="1271">
        <v>1853</v>
      </c>
    </row>
    <row r="17" spans="1:8" ht="10.5" customHeight="1">
      <c r="A17" s="1351"/>
      <c r="B17" s="491" t="s">
        <v>22</v>
      </c>
      <c r="C17" s="551"/>
      <c r="D17" s="554"/>
      <c r="E17" s="554"/>
      <c r="F17" s="554"/>
      <c r="G17" s="592"/>
    </row>
    <row r="18" spans="1:8" ht="10.5" customHeight="1">
      <c r="A18" s="1351"/>
      <c r="B18" s="481" t="s">
        <v>192</v>
      </c>
      <c r="C18" s="509"/>
      <c r="D18" s="544">
        <v>100.77700321165541</v>
      </c>
      <c r="E18" s="544">
        <v>92.719068822981015</v>
      </c>
      <c r="F18" s="544">
        <v>87.8</v>
      </c>
      <c r="G18" s="593">
        <v>77</v>
      </c>
      <c r="H18" s="13"/>
    </row>
    <row r="19" spans="1:8" ht="10.5" customHeight="1">
      <c r="A19" s="1351"/>
      <c r="B19" s="481" t="s">
        <v>193</v>
      </c>
      <c r="C19" s="509"/>
      <c r="D19" s="544">
        <v>53.228966277832427</v>
      </c>
      <c r="E19" s="1237">
        <v>48.771999999999998</v>
      </c>
      <c r="F19" s="544">
        <v>46.908999999999999</v>
      </c>
      <c r="G19" s="593">
        <v>41.921999999999997</v>
      </c>
      <c r="H19" s="13"/>
    </row>
    <row r="20" spans="1:8" ht="10.5" customHeight="1">
      <c r="A20" s="143"/>
      <c r="B20" s="481" t="s">
        <v>200</v>
      </c>
      <c r="C20" s="509"/>
      <c r="D20" s="544">
        <v>7.341176470588235</v>
      </c>
      <c r="E20" s="544">
        <v>6.882352941176471</v>
      </c>
      <c r="F20" s="1237">
        <v>6.7294117647058833</v>
      </c>
      <c r="G20" s="1239">
        <v>6.5</v>
      </c>
      <c r="H20" s="13"/>
    </row>
    <row r="21" spans="1:8" ht="10.5" customHeight="1">
      <c r="A21" s="143"/>
      <c r="B21" s="481" t="s">
        <v>21</v>
      </c>
      <c r="C21" s="509"/>
      <c r="D21" s="544">
        <v>2.2588235294117647</v>
      </c>
      <c r="E21" s="544">
        <v>2.117647058823529</v>
      </c>
      <c r="F21" s="1237">
        <v>2.0705882352941174</v>
      </c>
      <c r="G21" s="593">
        <v>2</v>
      </c>
      <c r="H21" s="13"/>
    </row>
    <row r="22" spans="1:8" ht="10.5" customHeight="1">
      <c r="A22" s="1351"/>
      <c r="B22" s="491" t="s">
        <v>25</v>
      </c>
      <c r="C22" s="518"/>
      <c r="D22" s="547">
        <v>9.6</v>
      </c>
      <c r="E22" s="547">
        <v>9</v>
      </c>
      <c r="F22" s="547">
        <v>8.8000000000000007</v>
      </c>
      <c r="G22" s="1240">
        <v>8.5</v>
      </c>
      <c r="H22" s="13"/>
    </row>
    <row r="23" spans="1:8" ht="10.5" customHeight="1">
      <c r="A23" s="1351"/>
      <c r="B23" s="498" t="s">
        <v>15</v>
      </c>
      <c r="C23" s="520"/>
      <c r="D23" s="1272">
        <v>10.7</v>
      </c>
      <c r="E23" s="1272">
        <v>10.9</v>
      </c>
      <c r="F23" s="1272">
        <v>11.1</v>
      </c>
      <c r="G23" s="1273">
        <v>10.6</v>
      </c>
      <c r="H23" s="13"/>
    </row>
    <row r="24" spans="1:8" ht="12" customHeight="1">
      <c r="A24" s="1"/>
      <c r="B24" s="1287" t="s">
        <v>153</v>
      </c>
      <c r="C24" s="1295"/>
      <c r="D24" s="1295"/>
      <c r="E24" s="1295"/>
      <c r="F24" s="1295"/>
      <c r="G24" s="1295"/>
    </row>
    <row r="25" spans="1:8" ht="12" customHeight="1">
      <c r="B25" s="1286" t="s">
        <v>225</v>
      </c>
      <c r="C25" s="1286"/>
      <c r="D25" s="1286"/>
      <c r="E25" s="1286"/>
      <c r="F25" s="1286"/>
      <c r="G25" s="1286"/>
    </row>
    <row r="26" spans="1:8" s="166" customFormat="1" ht="13.2">
      <c r="B26" s="1352"/>
      <c r="C26" s="1353"/>
      <c r="D26" s="1353"/>
      <c r="E26" s="1353"/>
      <c r="F26" s="1353"/>
      <c r="G26" s="1353"/>
    </row>
    <row r="27" spans="1:8" s="166" customFormat="1"/>
  </sheetData>
  <dataConsolidate link="1"/>
  <mergeCells count="2">
    <mergeCell ref="B25:G25"/>
    <mergeCell ref="B24:G24"/>
  </mergeCells>
  <phoneticPr fontId="22"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4866E-EB4C-4200-B7B7-34084BC9F3AD}">
  <sheetPr>
    <tabColor rgb="FF92D050"/>
  </sheetPr>
  <dimension ref="B2:G27"/>
  <sheetViews>
    <sheetView zoomScale="90" zoomScaleNormal="90" workbookViewId="0">
      <selection activeCell="B1" sqref="B1"/>
    </sheetView>
  </sheetViews>
  <sheetFormatPr defaultColWidth="9.33203125" defaultRowHeight="13.2"/>
  <cols>
    <col min="1" max="1" width="8.33203125" style="1119" customWidth="1"/>
    <col min="2" max="2" width="45" style="1119" customWidth="1"/>
    <col min="3" max="7" width="10" style="1119" customWidth="1"/>
    <col min="8" max="16384" width="9.33203125" style="1119"/>
  </cols>
  <sheetData>
    <row r="2" spans="2:7">
      <c r="B2" s="1099" t="s">
        <v>73</v>
      </c>
      <c r="C2" s="1100"/>
      <c r="D2" s="1100"/>
      <c r="E2" s="1100"/>
      <c r="F2" s="1100"/>
      <c r="G2" s="1100"/>
    </row>
    <row r="3" spans="2:7">
      <c r="B3" s="1084"/>
      <c r="C3" s="443"/>
      <c r="D3" s="761"/>
      <c r="E3" s="761"/>
      <c r="F3" s="761"/>
      <c r="G3" s="1085"/>
    </row>
    <row r="4" spans="2:7">
      <c r="B4" s="1101" t="s">
        <v>206</v>
      </c>
      <c r="C4" s="1213" t="s">
        <v>215</v>
      </c>
      <c r="D4" s="1215" t="s">
        <v>210</v>
      </c>
      <c r="E4" s="1215" t="s">
        <v>214</v>
      </c>
      <c r="F4" s="1215" t="s">
        <v>201</v>
      </c>
      <c r="G4" s="1217" t="s">
        <v>198</v>
      </c>
    </row>
    <row r="5" spans="2:7">
      <c r="B5" s="1110" t="s">
        <v>194</v>
      </c>
      <c r="C5" s="1096"/>
      <c r="D5" s="1097">
        <v>49.969199880941737</v>
      </c>
      <c r="E5" s="1233">
        <v>40.328168371436647</v>
      </c>
      <c r="F5" s="1233">
        <v>43.29550159716257</v>
      </c>
      <c r="G5" s="1098">
        <v>42.775938946301665</v>
      </c>
    </row>
    <row r="6" spans="2:7">
      <c r="B6" s="1110" t="s">
        <v>195</v>
      </c>
      <c r="C6" s="1096"/>
      <c r="D6" s="1233">
        <v>41.569587085180707</v>
      </c>
      <c r="E6" s="1233">
        <v>39.955661135180719</v>
      </c>
      <c r="F6" s="1233">
        <v>35.07752628518071</v>
      </c>
      <c r="G6" s="1235">
        <v>38.788319965180719</v>
      </c>
    </row>
    <row r="7" spans="2:7">
      <c r="B7" s="1110" t="s">
        <v>196</v>
      </c>
      <c r="C7" s="1096"/>
      <c r="D7" s="1097">
        <v>8.6119942849445721</v>
      </c>
      <c r="E7" s="1097">
        <v>7.6719405925776929</v>
      </c>
      <c r="F7" s="1097">
        <v>5.2254869012277192</v>
      </c>
      <c r="G7" s="1098">
        <v>7.7253913595195769</v>
      </c>
    </row>
    <row r="8" spans="2:7">
      <c r="B8" s="1110" t="s">
        <v>197</v>
      </c>
      <c r="C8" s="1096"/>
      <c r="D8" s="1233">
        <v>21.759175249257318</v>
      </c>
      <c r="E8" s="1233">
        <v>20.470588773991135</v>
      </c>
      <c r="F8" s="1233">
        <v>18.407463179501217</v>
      </c>
      <c r="G8" s="1235">
        <v>20.551168250886683</v>
      </c>
    </row>
    <row r="9" spans="2:7" ht="12.75" customHeight="1">
      <c r="B9" s="1378" t="s">
        <v>73</v>
      </c>
      <c r="C9" s="1379"/>
      <c r="D9" s="1380">
        <v>121.9099565003259</v>
      </c>
      <c r="E9" s="1381">
        <v>108.42635887318592</v>
      </c>
      <c r="F9" s="1381">
        <v>104.20597796307229</v>
      </c>
      <c r="G9" s="1382">
        <v>109.84081852188866</v>
      </c>
    </row>
    <row r="10" spans="2:7">
      <c r="B10" s="1100"/>
      <c r="C10" s="1100"/>
      <c r="D10" s="1100"/>
      <c r="E10" s="1100"/>
      <c r="F10" s="1100"/>
      <c r="G10" s="1100"/>
    </row>
    <row r="11" spans="2:7">
      <c r="B11" s="443"/>
      <c r="C11" s="443"/>
      <c r="D11" s="761"/>
      <c r="E11" s="761"/>
      <c r="F11" s="761"/>
      <c r="G11" s="1085"/>
    </row>
    <row r="12" spans="2:7">
      <c r="B12" s="1101" t="s">
        <v>41</v>
      </c>
      <c r="C12" s="1204" t="str">
        <f t="shared" ref="C12:G12" si="0">+C4</f>
        <v>Q121</v>
      </c>
      <c r="D12" s="1211" t="str">
        <f t="shared" si="0"/>
        <v>Q420</v>
      </c>
      <c r="E12" s="1211" t="str">
        <f t="shared" si="0"/>
        <v>Q320</v>
      </c>
      <c r="F12" s="1211" t="str">
        <f t="shared" si="0"/>
        <v>Q220</v>
      </c>
      <c r="G12" s="1205" t="str">
        <f t="shared" si="0"/>
        <v>Q120</v>
      </c>
    </row>
    <row r="13" spans="2:7">
      <c r="B13" s="1110" t="s">
        <v>194</v>
      </c>
      <c r="C13" s="1128"/>
      <c r="D13" s="1129">
        <v>30.788588132517972</v>
      </c>
      <c r="E13" s="1129">
        <v>28.949000000000002</v>
      </c>
      <c r="F13" s="1129">
        <v>27.9</v>
      </c>
      <c r="G13" s="1130">
        <v>25.4</v>
      </c>
    </row>
    <row r="14" spans="2:7">
      <c r="B14" s="1110" t="s">
        <v>195</v>
      </c>
      <c r="C14" s="1086"/>
      <c r="D14" s="1087">
        <v>34.207999999999998</v>
      </c>
      <c r="E14" s="1087">
        <v>31.818999999999999</v>
      </c>
      <c r="F14" s="1087">
        <v>29.8</v>
      </c>
      <c r="G14" s="1088">
        <v>26.5</v>
      </c>
    </row>
    <row r="15" spans="2:7">
      <c r="B15" s="1110" t="s">
        <v>196</v>
      </c>
      <c r="C15" s="1086"/>
      <c r="D15" s="1087">
        <v>8.3156276115661036</v>
      </c>
      <c r="E15" s="1087">
        <v>7.2072199882528345</v>
      </c>
      <c r="F15" s="1087">
        <v>7</v>
      </c>
      <c r="G15" s="1088">
        <v>5.6</v>
      </c>
    </row>
    <row r="16" spans="2:7">
      <c r="B16" s="1110" t="s">
        <v>197</v>
      </c>
      <c r="C16" s="1086"/>
      <c r="D16" s="1087">
        <v>27.464787467571337</v>
      </c>
      <c r="E16" s="1087">
        <v>24.74384883472818</v>
      </c>
      <c r="F16" s="1087">
        <v>23.1</v>
      </c>
      <c r="G16" s="1088">
        <v>19.5</v>
      </c>
    </row>
    <row r="17" spans="2:7">
      <c r="B17" s="1378" t="s">
        <v>73</v>
      </c>
      <c r="C17" s="1383"/>
      <c r="D17" s="1384">
        <v>100.77700321165541</v>
      </c>
      <c r="E17" s="1384">
        <v>92.719068822981015</v>
      </c>
      <c r="F17" s="1384">
        <v>87.8</v>
      </c>
      <c r="G17" s="1385">
        <v>77</v>
      </c>
    </row>
    <row r="18" spans="2:7">
      <c r="B18" s="1100"/>
      <c r="C18" s="1100"/>
      <c r="D18" s="1100"/>
      <c r="E18" s="1100"/>
      <c r="F18" s="1100"/>
      <c r="G18" s="1100"/>
    </row>
    <row r="19" spans="2:7">
      <c r="B19" s="443"/>
      <c r="C19" s="443"/>
      <c r="D19" s="761"/>
      <c r="E19" s="761"/>
      <c r="F19" s="761"/>
      <c r="G19" s="1085"/>
    </row>
    <row r="20" spans="2:7">
      <c r="B20" s="1101" t="s">
        <v>160</v>
      </c>
      <c r="C20" s="1204" t="str">
        <f t="shared" ref="C20:G20" si="1">+C4</f>
        <v>Q121</v>
      </c>
      <c r="D20" s="1211" t="str">
        <f t="shared" si="1"/>
        <v>Q420</v>
      </c>
      <c r="E20" s="1211" t="str">
        <f t="shared" si="1"/>
        <v>Q320</v>
      </c>
      <c r="F20" s="1211" t="str">
        <f t="shared" si="1"/>
        <v>Q220</v>
      </c>
      <c r="G20" s="1205" t="str">
        <f t="shared" si="1"/>
        <v>Q120</v>
      </c>
    </row>
    <row r="21" spans="2:7">
      <c r="B21" s="1110" t="s">
        <v>194</v>
      </c>
      <c r="C21" s="1128"/>
      <c r="D21" s="1129">
        <v>3.6753468827457798</v>
      </c>
      <c r="E21" s="1254">
        <v>3.5643032605029701</v>
      </c>
      <c r="F21" s="1129">
        <v>3.4961637474834601</v>
      </c>
      <c r="G21" s="1130">
        <v>3.4456608553977701</v>
      </c>
    </row>
    <row r="22" spans="2:7">
      <c r="B22" s="1110" t="s">
        <v>195</v>
      </c>
      <c r="C22" s="1086"/>
      <c r="D22" s="1255">
        <v>2.2535024265700003</v>
      </c>
      <c r="E22" s="1087">
        <v>2.18044473465</v>
      </c>
      <c r="F22" s="1087">
        <v>2.14295501993</v>
      </c>
      <c r="G22" s="1088">
        <v>2.1031712109500003</v>
      </c>
    </row>
    <row r="23" spans="2:7">
      <c r="B23" s="1110" t="s">
        <v>196</v>
      </c>
      <c r="C23" s="1086"/>
      <c r="D23" s="1087">
        <v>1.38715528242497</v>
      </c>
      <c r="E23" s="1087">
        <v>1.2539323417177999</v>
      </c>
      <c r="F23" s="1087">
        <v>1.2053930418124199</v>
      </c>
      <c r="G23" s="1088">
        <v>1.08487617351761</v>
      </c>
    </row>
    <row r="24" spans="2:7">
      <c r="B24" s="1110" t="s">
        <v>197</v>
      </c>
      <c r="C24" s="1086"/>
      <c r="D24" s="1087">
        <v>2.3045493365156697</v>
      </c>
      <c r="E24" s="1087">
        <v>2.04837156958392</v>
      </c>
      <c r="F24" s="1087">
        <v>2.0006660650786299</v>
      </c>
      <c r="G24" s="1088">
        <v>1.8203496225022799</v>
      </c>
    </row>
    <row r="25" spans="2:7">
      <c r="B25" s="1378" t="s">
        <v>73</v>
      </c>
      <c r="C25" s="1383"/>
      <c r="D25" s="1384">
        <v>9.6205539282564203</v>
      </c>
      <c r="E25" s="1384">
        <v>9.0470519064546906</v>
      </c>
      <c r="F25" s="1384">
        <v>8.8451778743045093</v>
      </c>
      <c r="G25" s="1386">
        <v>8.4540578623676588</v>
      </c>
    </row>
    <row r="26" spans="2:7">
      <c r="B26" s="1287" t="s">
        <v>153</v>
      </c>
      <c r="C26" s="1295"/>
      <c r="D26" s="1295"/>
      <c r="E26" s="1295"/>
      <c r="F26" s="1295"/>
      <c r="G26" s="1295"/>
    </row>
    <row r="27" spans="2:7">
      <c r="B27" s="1100"/>
      <c r="C27" s="1100"/>
      <c r="D27" s="1100"/>
      <c r="E27" s="1100"/>
      <c r="F27" s="1100"/>
      <c r="G27" s="1100"/>
    </row>
  </sheetData>
  <mergeCells count="1">
    <mergeCell ref="B26:G26"/>
  </mergeCells>
  <pageMargins left="0.7" right="0.7" top="0.75" bottom="0.75" header="0.3" footer="0.3"/>
  <pageSetup paperSize="9" orientation="portrait" r:id="rId1"/>
  <headerFooter>
    <oddFooter>&amp;C&amp;1#&amp;"Calibri"&amp;10&amp;K000000Confidential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0">
    <tabColor rgb="FF92D050"/>
    <pageSetUpPr fitToPage="1"/>
  </sheetPr>
  <dimension ref="A1:I33"/>
  <sheetViews>
    <sheetView zoomScale="90" zoomScaleNormal="90" workbookViewId="0"/>
  </sheetViews>
  <sheetFormatPr defaultColWidth="18.6640625" defaultRowHeight="12"/>
  <cols>
    <col min="1" max="1" width="8.33203125" style="13" customWidth="1"/>
    <col min="2" max="2" width="45" style="13" customWidth="1"/>
    <col min="3" max="7" width="10" style="13" customWidth="1"/>
    <col min="8" max="16384" width="18.6640625" style="10"/>
  </cols>
  <sheetData>
    <row r="1" spans="1:9" ht="10.5" customHeight="1">
      <c r="A1" s="53"/>
      <c r="B1" s="365"/>
      <c r="C1" s="365"/>
      <c r="D1" s="365"/>
      <c r="E1" s="365"/>
      <c r="F1" s="365"/>
      <c r="G1" s="365"/>
    </row>
    <row r="2" spans="1:9" ht="10.5" customHeight="1">
      <c r="B2" s="403" t="s">
        <v>227</v>
      </c>
      <c r="C2" s="392"/>
      <c r="D2" s="392"/>
      <c r="E2" s="392"/>
      <c r="F2" s="392"/>
      <c r="G2" s="392"/>
    </row>
    <row r="3" spans="1:9">
      <c r="A3" s="1343"/>
      <c r="B3" s="785" t="s">
        <v>1</v>
      </c>
      <c r="C3" s="454" t="s">
        <v>215</v>
      </c>
      <c r="D3" s="1207" t="s">
        <v>210</v>
      </c>
      <c r="E3" s="1207" t="s">
        <v>214</v>
      </c>
      <c r="F3" s="1207" t="s">
        <v>201</v>
      </c>
      <c r="G3" s="842" t="s">
        <v>198</v>
      </c>
    </row>
    <row r="4" spans="1:9" ht="10.5" customHeight="1">
      <c r="A4" s="1347"/>
      <c r="B4" s="704" t="s">
        <v>41</v>
      </c>
      <c r="C4" s="797"/>
      <c r="D4" s="579">
        <v>53.228000000000002</v>
      </c>
      <c r="E4" s="1334">
        <v>48.771999999999998</v>
      </c>
      <c r="F4" s="579">
        <v>46.9</v>
      </c>
      <c r="G4" s="1201">
        <v>41.9</v>
      </c>
    </row>
    <row r="5" spans="1:9" ht="10.5" customHeight="1">
      <c r="A5" s="1347"/>
      <c r="B5" s="704" t="s">
        <v>42</v>
      </c>
      <c r="C5" s="474"/>
      <c r="D5" s="537">
        <v>1852.4</v>
      </c>
      <c r="E5" s="537">
        <v>1097.580952</v>
      </c>
      <c r="F5" s="537">
        <v>1102.0728250000002</v>
      </c>
      <c r="G5" s="591">
        <v>1644.3</v>
      </c>
    </row>
    <row r="6" spans="1:9" ht="10.5" customHeight="1">
      <c r="A6" s="9"/>
      <c r="B6" s="1208" t="s">
        <v>43</v>
      </c>
      <c r="C6" s="574"/>
      <c r="D6" s="575"/>
      <c r="E6" s="575"/>
      <c r="F6" s="575"/>
      <c r="G6" s="1077"/>
    </row>
    <row r="7" spans="1:9" ht="10.5" customHeight="1">
      <c r="A7" s="9"/>
      <c r="B7" s="704" t="s">
        <v>207</v>
      </c>
      <c r="C7" s="530"/>
      <c r="D7" s="529">
        <v>10.8</v>
      </c>
      <c r="E7" s="529">
        <v>7.8201229999999997</v>
      </c>
      <c r="F7" s="529">
        <v>4.7369349999999999</v>
      </c>
      <c r="G7" s="604">
        <v>4.3284229999999999</v>
      </c>
    </row>
    <row r="8" spans="1:9" ht="10.5" customHeight="1">
      <c r="A8" s="9"/>
      <c r="B8" s="704" t="s">
        <v>208</v>
      </c>
      <c r="C8" s="530"/>
      <c r="D8" s="529">
        <v>54.3</v>
      </c>
      <c r="E8" s="529">
        <v>52.549852000000001</v>
      </c>
      <c r="F8" s="529">
        <v>51.309019999999997</v>
      </c>
      <c r="G8" s="604">
        <v>55.722647000000002</v>
      </c>
    </row>
    <row r="9" spans="1:9" ht="10.5" customHeight="1">
      <c r="A9" s="9"/>
      <c r="B9" s="704" t="s">
        <v>209</v>
      </c>
      <c r="C9" s="530"/>
      <c r="D9" s="529">
        <v>15.4</v>
      </c>
      <c r="E9" s="1258">
        <v>20.170741</v>
      </c>
      <c r="F9" s="529">
        <v>16.594457999999999</v>
      </c>
      <c r="G9" s="604">
        <v>18.613941000000001</v>
      </c>
    </row>
    <row r="10" spans="1:9" ht="10.5" customHeight="1">
      <c r="A10" s="9"/>
      <c r="B10" s="1209" t="s">
        <v>44</v>
      </c>
      <c r="C10" s="534"/>
      <c r="D10" s="535">
        <v>80.599999999999994</v>
      </c>
      <c r="E10" s="1350">
        <v>80.540716000000003</v>
      </c>
      <c r="F10" s="535">
        <v>72.640412999999995</v>
      </c>
      <c r="G10" s="605">
        <v>78.665011000000007</v>
      </c>
    </row>
    <row r="11" spans="1:9" s="1348" customFormat="1">
      <c r="A11" s="166"/>
      <c r="B11" s="1306"/>
      <c r="C11" s="1306"/>
      <c r="D11" s="1306"/>
      <c r="E11" s="1306"/>
      <c r="F11" s="1306"/>
      <c r="G11" s="1306"/>
      <c r="H11" s="708"/>
      <c r="I11" s="708"/>
    </row>
    <row r="12" spans="1:9" s="1348" customFormat="1">
      <c r="A12" s="166"/>
      <c r="B12" s="166"/>
      <c r="C12" s="166"/>
      <c r="D12" s="166"/>
      <c r="E12" s="166"/>
      <c r="F12" s="166"/>
      <c r="G12" s="166"/>
      <c r="H12" s="1349"/>
      <c r="I12" s="1349"/>
    </row>
    <row r="13" spans="1:9" s="1348" customFormat="1">
      <c r="A13" s="166"/>
      <c r="B13" s="166"/>
      <c r="C13" s="166"/>
      <c r="D13" s="166"/>
      <c r="E13" s="166"/>
      <c r="F13" s="166"/>
      <c r="G13" s="166"/>
    </row>
    <row r="14" spans="1:9" s="274" customFormat="1">
      <c r="A14" s="13"/>
      <c r="B14" s="13"/>
      <c r="C14" s="13"/>
      <c r="D14" s="13"/>
      <c r="E14" s="13"/>
      <c r="F14" s="13"/>
      <c r="G14" s="13"/>
    </row>
    <row r="15" spans="1:9" s="274" customFormat="1">
      <c r="A15" s="13"/>
      <c r="B15" s="13"/>
      <c r="C15" s="13"/>
      <c r="D15" s="13"/>
      <c r="E15" s="13"/>
      <c r="F15" s="13"/>
      <c r="G15" s="13"/>
    </row>
    <row r="16" spans="1:9" s="274" customFormat="1">
      <c r="A16" s="13"/>
      <c r="B16" s="13"/>
      <c r="C16" s="13"/>
      <c r="D16" s="13"/>
      <c r="E16" s="13"/>
      <c r="F16" s="13"/>
      <c r="G16" s="13"/>
    </row>
    <row r="17" spans="1:7" s="274" customFormat="1">
      <c r="A17" s="13"/>
      <c r="B17" s="13"/>
      <c r="C17" s="13"/>
      <c r="D17" s="13"/>
      <c r="E17" s="13"/>
      <c r="F17" s="13"/>
      <c r="G17" s="13"/>
    </row>
    <row r="18" spans="1:7" s="274" customFormat="1">
      <c r="A18" s="13"/>
      <c r="B18" s="13"/>
      <c r="C18" s="13"/>
      <c r="D18" s="13"/>
      <c r="E18" s="13"/>
      <c r="F18" s="13"/>
      <c r="G18" s="13"/>
    </row>
    <row r="19" spans="1:7" s="274" customFormat="1">
      <c r="A19" s="13"/>
      <c r="B19" s="13"/>
      <c r="C19" s="13"/>
      <c r="D19" s="13"/>
      <c r="E19" s="13"/>
      <c r="F19" s="13"/>
      <c r="G19" s="13"/>
    </row>
    <row r="20" spans="1:7" s="274" customFormat="1">
      <c r="A20" s="13"/>
      <c r="B20" s="13"/>
      <c r="C20" s="13"/>
      <c r="D20" s="13"/>
      <c r="E20" s="13"/>
      <c r="F20" s="13"/>
      <c r="G20" s="13"/>
    </row>
    <row r="21" spans="1:7" s="274" customFormat="1">
      <c r="A21" s="13"/>
      <c r="B21" s="13"/>
      <c r="C21" s="13"/>
      <c r="D21" s="13"/>
      <c r="E21" s="13"/>
      <c r="F21" s="13"/>
      <c r="G21" s="13"/>
    </row>
    <row r="22" spans="1:7" s="274" customFormat="1">
      <c r="A22" s="13"/>
      <c r="B22" s="13"/>
      <c r="C22" s="13"/>
      <c r="D22" s="13"/>
      <c r="E22" s="13"/>
      <c r="F22" s="13"/>
      <c r="G22" s="13"/>
    </row>
    <row r="23" spans="1:7" s="274" customFormat="1">
      <c r="A23" s="13"/>
      <c r="B23" s="13"/>
      <c r="C23" s="13"/>
      <c r="D23" s="13"/>
      <c r="E23" s="13"/>
      <c r="F23" s="13"/>
      <c r="G23" s="13"/>
    </row>
    <row r="24" spans="1:7" s="274" customFormat="1">
      <c r="A24" s="13"/>
      <c r="B24" s="13"/>
      <c r="C24" s="13"/>
      <c r="D24" s="13"/>
      <c r="E24" s="13"/>
      <c r="F24" s="13"/>
      <c r="G24" s="13"/>
    </row>
    <row r="25" spans="1:7" s="274" customFormat="1">
      <c r="A25" s="13"/>
      <c r="B25" s="13"/>
      <c r="C25" s="13"/>
      <c r="D25" s="13"/>
      <c r="E25" s="13"/>
      <c r="F25" s="13"/>
      <c r="G25" s="13"/>
    </row>
    <row r="26" spans="1:7" s="274" customFormat="1">
      <c r="A26" s="13"/>
      <c r="B26" s="13"/>
      <c r="C26" s="13"/>
      <c r="D26" s="13"/>
      <c r="E26" s="13"/>
      <c r="F26" s="13"/>
      <c r="G26" s="13"/>
    </row>
    <row r="27" spans="1:7" s="274" customFormat="1">
      <c r="A27" s="13"/>
      <c r="B27" s="13"/>
      <c r="C27" s="13"/>
      <c r="D27" s="13"/>
      <c r="E27" s="13"/>
      <c r="F27" s="13"/>
      <c r="G27" s="13"/>
    </row>
    <row r="28" spans="1:7" s="274" customFormat="1">
      <c r="A28" s="13"/>
      <c r="B28" s="13"/>
      <c r="C28" s="13"/>
      <c r="D28" s="13"/>
      <c r="E28" s="13"/>
      <c r="F28" s="13"/>
      <c r="G28" s="13"/>
    </row>
    <row r="29" spans="1:7" s="274" customFormat="1">
      <c r="A29" s="13"/>
      <c r="B29" s="13"/>
      <c r="C29" s="13"/>
      <c r="D29" s="13"/>
      <c r="E29" s="13"/>
      <c r="F29" s="13"/>
      <c r="G29" s="13"/>
    </row>
    <row r="30" spans="1:7" s="274" customFormat="1">
      <c r="A30" s="13"/>
      <c r="B30" s="13"/>
      <c r="C30" s="13"/>
      <c r="D30" s="13"/>
      <c r="E30" s="13"/>
      <c r="F30" s="13"/>
      <c r="G30" s="13"/>
    </row>
    <row r="31" spans="1:7" s="274" customFormat="1">
      <c r="A31" s="13"/>
      <c r="B31" s="13"/>
      <c r="C31" s="13"/>
      <c r="D31" s="13"/>
      <c r="E31" s="13"/>
      <c r="F31" s="13"/>
      <c r="G31" s="13"/>
    </row>
    <row r="32" spans="1:7" s="274" customFormat="1">
      <c r="A32" s="13"/>
      <c r="B32" s="13"/>
      <c r="C32" s="13"/>
      <c r="D32" s="13"/>
      <c r="E32" s="13"/>
      <c r="F32" s="13"/>
      <c r="G32" s="13"/>
    </row>
    <row r="33" spans="1:7" s="274" customFormat="1">
      <c r="A33" s="13"/>
      <c r="B33" s="13"/>
      <c r="C33" s="13"/>
      <c r="D33" s="13"/>
      <c r="E33" s="13"/>
      <c r="F33" s="13"/>
      <c r="G33" s="13"/>
    </row>
  </sheetData>
  <mergeCells count="1">
    <mergeCell ref="B11:G11"/>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9">
    <tabColor rgb="FF92D050"/>
    <pageSetUpPr fitToPage="1"/>
  </sheetPr>
  <dimension ref="A1:G18"/>
  <sheetViews>
    <sheetView zoomScale="90" zoomScaleNormal="90" zoomScaleSheetLayoutView="90" workbookViewId="0"/>
  </sheetViews>
  <sheetFormatPr defaultColWidth="9.33203125" defaultRowHeight="12"/>
  <cols>
    <col min="1" max="1" width="8.33203125" style="6" customWidth="1"/>
    <col min="2" max="2" width="45" style="6" customWidth="1"/>
    <col min="3" max="7" width="10" style="6" customWidth="1"/>
    <col min="8" max="16384" width="9.33203125" style="6"/>
  </cols>
  <sheetData>
    <row r="1" spans="1:7" ht="10.5" customHeight="1">
      <c r="A1" s="53"/>
      <c r="B1" s="53"/>
      <c r="C1" s="53"/>
      <c r="D1" s="53"/>
      <c r="E1" s="53"/>
      <c r="F1" s="53"/>
      <c r="G1" s="53"/>
    </row>
    <row r="2" spans="1:7" ht="10.5" customHeight="1">
      <c r="B2" s="406" t="s">
        <v>226</v>
      </c>
      <c r="C2" s="406"/>
      <c r="D2" s="405"/>
      <c r="E2" s="405"/>
      <c r="F2" s="405"/>
      <c r="G2" s="405"/>
    </row>
    <row r="3" spans="1:7" ht="25.5" customHeight="1">
      <c r="A3" s="1343"/>
      <c r="B3" s="409" t="s">
        <v>1</v>
      </c>
      <c r="C3" s="852" t="s">
        <v>215</v>
      </c>
      <c r="D3" s="1210" t="s">
        <v>210</v>
      </c>
      <c r="E3" s="1210" t="s">
        <v>214</v>
      </c>
      <c r="F3" s="1210" t="s">
        <v>201</v>
      </c>
      <c r="G3" s="1031" t="s">
        <v>198</v>
      </c>
    </row>
    <row r="4" spans="1:7" ht="10.5" customHeight="1">
      <c r="A4" s="1344"/>
      <c r="B4" s="854" t="s">
        <v>7</v>
      </c>
      <c r="C4" s="1026"/>
      <c r="D4" s="1335">
        <v>7</v>
      </c>
      <c r="E4" s="1335">
        <v>10</v>
      </c>
      <c r="F4" s="1335">
        <v>20</v>
      </c>
      <c r="G4" s="1336">
        <v>8</v>
      </c>
    </row>
    <row r="5" spans="1:7" ht="10.5" customHeight="1">
      <c r="A5" s="1344"/>
      <c r="B5" s="854" t="s">
        <v>2</v>
      </c>
      <c r="C5" s="859"/>
      <c r="D5" s="856">
        <v>-1</v>
      </c>
      <c r="E5" s="856">
        <v>-7</v>
      </c>
      <c r="F5" s="856">
        <v>-6</v>
      </c>
      <c r="G5" s="1337">
        <v>-4</v>
      </c>
    </row>
    <row r="6" spans="1:7" ht="10.5" customHeight="1">
      <c r="A6" s="1344"/>
      <c r="B6" s="854" t="s">
        <v>0</v>
      </c>
      <c r="C6" s="859"/>
      <c r="D6" s="1338">
        <v>13</v>
      </c>
      <c r="E6" s="856">
        <v>35</v>
      </c>
      <c r="F6" s="856">
        <v>19</v>
      </c>
      <c r="G6" s="1337">
        <v>-75</v>
      </c>
    </row>
    <row r="7" spans="1:7" ht="10.5" customHeight="1">
      <c r="A7" s="1344"/>
      <c r="B7" s="854" t="s">
        <v>18</v>
      </c>
      <c r="C7" s="859"/>
      <c r="D7" s="856">
        <v>28</v>
      </c>
      <c r="E7" s="856">
        <v>13</v>
      </c>
      <c r="F7" s="856">
        <v>4</v>
      </c>
      <c r="G7" s="857">
        <v>5</v>
      </c>
    </row>
    <row r="8" spans="1:7" s="51" customFormat="1" ht="10.5" customHeight="1">
      <c r="A8" s="1345"/>
      <c r="B8" s="860" t="s">
        <v>10</v>
      </c>
      <c r="C8" s="863"/>
      <c r="D8" s="1339">
        <v>47</v>
      </c>
      <c r="E8" s="1339">
        <v>51</v>
      </c>
      <c r="F8" s="1339">
        <v>37</v>
      </c>
      <c r="G8" s="1340">
        <v>-66</v>
      </c>
    </row>
    <row r="9" spans="1:7" s="51" customFormat="1" ht="10.5" customHeight="1">
      <c r="A9" s="1345"/>
      <c r="B9" s="860" t="s">
        <v>11</v>
      </c>
      <c r="C9" s="863"/>
      <c r="D9" s="1339">
        <v>-154</v>
      </c>
      <c r="E9" s="1339">
        <v>-85</v>
      </c>
      <c r="F9" s="1339">
        <v>-46</v>
      </c>
      <c r="G9" s="1340">
        <v>-75</v>
      </c>
    </row>
    <row r="10" spans="1:7" ht="10.5" customHeight="1">
      <c r="A10" s="1345"/>
      <c r="B10" s="491" t="s">
        <v>13</v>
      </c>
      <c r="C10" s="863"/>
      <c r="D10" s="1339">
        <v>-107</v>
      </c>
      <c r="E10" s="1339">
        <v>-34</v>
      </c>
      <c r="F10" s="1339">
        <v>-9</v>
      </c>
      <c r="G10" s="1340">
        <v>-141</v>
      </c>
    </row>
    <row r="11" spans="1:7" ht="10.5" customHeight="1">
      <c r="A11" s="1345"/>
      <c r="B11" s="854" t="s">
        <v>211</v>
      </c>
      <c r="C11" s="859"/>
      <c r="D11" s="1338">
        <v>6</v>
      </c>
      <c r="E11" s="856">
        <v>-1</v>
      </c>
      <c r="F11" s="1338">
        <v>-4</v>
      </c>
      <c r="G11" s="857">
        <v>-2</v>
      </c>
    </row>
    <row r="12" spans="1:7" s="51" customFormat="1" ht="10.5" customHeight="1">
      <c r="A12" s="1345"/>
      <c r="B12" s="869" t="s">
        <v>4</v>
      </c>
      <c r="C12" s="863"/>
      <c r="D12" s="1339">
        <v>-101</v>
      </c>
      <c r="E12" s="1339">
        <v>-35</v>
      </c>
      <c r="F12" s="1339">
        <v>-13</v>
      </c>
      <c r="G12" s="1340">
        <v>-143</v>
      </c>
    </row>
    <row r="13" spans="1:7" ht="10.5" customHeight="1">
      <c r="A13" s="1344"/>
      <c r="B13" s="311" t="s">
        <v>28</v>
      </c>
      <c r="C13" s="1026"/>
      <c r="D13" s="1335">
        <v>1710</v>
      </c>
      <c r="E13" s="1335">
        <v>1686</v>
      </c>
      <c r="F13" s="1335">
        <v>1711</v>
      </c>
      <c r="G13" s="1336">
        <v>1813</v>
      </c>
    </row>
    <row r="14" spans="1:7" ht="10.5" customHeight="1">
      <c r="A14" s="1344"/>
      <c r="B14" s="311" t="s">
        <v>90</v>
      </c>
      <c r="C14" s="859"/>
      <c r="D14" s="856">
        <v>15434</v>
      </c>
      <c r="E14" s="856">
        <v>13789.726254689216</v>
      </c>
      <c r="F14" s="856">
        <v>14080.00583705536</v>
      </c>
      <c r="G14" s="857">
        <v>14719</v>
      </c>
    </row>
    <row r="15" spans="1:7" ht="10.5" customHeight="1">
      <c r="B15" s="345" t="s">
        <v>14</v>
      </c>
      <c r="C15" s="1040"/>
      <c r="D15" s="1341">
        <v>12165</v>
      </c>
      <c r="E15" s="1341">
        <v>12159</v>
      </c>
      <c r="F15" s="1341">
        <v>12019</v>
      </c>
      <c r="G15" s="1342">
        <v>12172</v>
      </c>
    </row>
    <row r="16" spans="1:7" s="100" customFormat="1">
      <c r="A16" s="6"/>
      <c r="B16" s="1287" t="s">
        <v>153</v>
      </c>
      <c r="C16" s="1295"/>
      <c r="D16" s="1295"/>
      <c r="E16" s="1295"/>
      <c r="F16" s="1295"/>
      <c r="G16" s="1295"/>
    </row>
    <row r="17" spans="4:7">
      <c r="D17" s="1346"/>
      <c r="E17" s="1346"/>
      <c r="F17" s="1346"/>
      <c r="G17" s="1346"/>
    </row>
    <row r="18" spans="4:7">
      <c r="D18" s="1346"/>
      <c r="E18" s="1346"/>
      <c r="F18" s="1346"/>
      <c r="G18" s="1346"/>
    </row>
  </sheetData>
  <mergeCells count="1">
    <mergeCell ref="B16:G16"/>
  </mergeCells>
  <phoneticPr fontId="22" type="noConversion"/>
  <pageMargins left="0.35433070866141736" right="0.35433070866141736" top="0.39370078740157483" bottom="0.39370078740157483" header="0.31496062992125984" footer="0.31496062992125984"/>
  <pageSetup paperSize="9" scale="27" orientation="landscape" r:id="rId1"/>
  <headerFooter alignWithMargins="0">
    <oddFooter>&amp;RPage &amp;P&amp;C&amp;"Calibri"&amp;11&amp;K000000&amp;A_x000D_&amp;1#&amp;"Calibri"&amp;10&amp;K000000Confidential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5">
    <tabColor rgb="FF92D050"/>
    <pageSetUpPr fitToPage="1"/>
  </sheetPr>
  <dimension ref="A1:G26"/>
  <sheetViews>
    <sheetView tabSelected="1" zoomScale="90" zoomScaleNormal="90" workbookViewId="0"/>
  </sheetViews>
  <sheetFormatPr defaultColWidth="9.33203125" defaultRowHeight="12"/>
  <cols>
    <col min="1" max="1" width="8.33203125" style="53" customWidth="1"/>
    <col min="2" max="2" width="45" style="53" customWidth="1"/>
    <col min="3" max="3" width="10" style="13" customWidth="1"/>
    <col min="4" max="7" width="10" style="53" customWidth="1"/>
    <col min="8" max="16384" width="9.33203125" style="53"/>
  </cols>
  <sheetData>
    <row r="1" spans="1:7" s="100" customFormat="1" ht="10.5" customHeight="1"/>
    <row r="2" spans="1:7" s="100" customFormat="1" ht="10.5" customHeight="1">
      <c r="B2" s="331" t="s">
        <v>129</v>
      </c>
      <c r="C2" s="376"/>
      <c r="D2" s="313"/>
      <c r="E2" s="320"/>
      <c r="F2" s="320"/>
      <c r="G2" s="320"/>
    </row>
    <row r="3" spans="1:7" s="100" customFormat="1" ht="10.5" customHeight="1">
      <c r="B3" s="445"/>
      <c r="C3" s="443"/>
      <c r="D3" s="442"/>
      <c r="E3" s="442"/>
      <c r="F3" s="442"/>
      <c r="G3" s="444"/>
    </row>
    <row r="4" spans="1:7" s="100" customFormat="1" ht="13.5" customHeight="1">
      <c r="A4" s="1343"/>
      <c r="B4" s="451" t="s">
        <v>1</v>
      </c>
      <c r="C4" s="1204" t="s">
        <v>215</v>
      </c>
      <c r="D4" s="1211" t="s">
        <v>210</v>
      </c>
      <c r="E4" s="1211" t="s">
        <v>214</v>
      </c>
      <c r="F4" s="1211" t="s">
        <v>201</v>
      </c>
      <c r="G4" s="1205" t="s">
        <v>198</v>
      </c>
    </row>
    <row r="5" spans="1:7" s="100" customFormat="1" ht="10.5" customHeight="1">
      <c r="A5" s="1371"/>
      <c r="B5" s="481" t="s">
        <v>7</v>
      </c>
      <c r="C5" s="1065"/>
      <c r="D5" s="1218">
        <v>535</v>
      </c>
      <c r="E5" s="1218">
        <v>543</v>
      </c>
      <c r="F5" s="978">
        <v>501</v>
      </c>
      <c r="G5" s="1226">
        <v>515</v>
      </c>
    </row>
    <row r="6" spans="1:7" s="100" customFormat="1" ht="10.5" customHeight="1">
      <c r="A6" s="1371"/>
      <c r="B6" s="481" t="s">
        <v>2</v>
      </c>
      <c r="C6" s="375"/>
      <c r="D6" s="1219">
        <v>290</v>
      </c>
      <c r="E6" s="1219">
        <v>279</v>
      </c>
      <c r="F6" s="1219">
        <v>267</v>
      </c>
      <c r="G6" s="1225">
        <v>295</v>
      </c>
    </row>
    <row r="7" spans="1:7" s="100" customFormat="1" ht="10.5" customHeight="1">
      <c r="A7" s="1371"/>
      <c r="B7" s="481" t="s">
        <v>0</v>
      </c>
      <c r="C7" s="375"/>
      <c r="D7" s="1219">
        <v>22</v>
      </c>
      <c r="E7" s="1219">
        <v>14</v>
      </c>
      <c r="F7" s="1219">
        <v>48</v>
      </c>
      <c r="G7" s="1225">
        <v>16</v>
      </c>
    </row>
    <row r="8" spans="1:7" s="100" customFormat="1" ht="10.5" customHeight="1">
      <c r="A8" s="1371"/>
      <c r="B8" s="481" t="s">
        <v>18</v>
      </c>
      <c r="C8" s="375"/>
      <c r="D8" s="376">
        <v>0</v>
      </c>
      <c r="E8" s="376">
        <v>2</v>
      </c>
      <c r="F8" s="376">
        <v>2</v>
      </c>
      <c r="G8" s="779">
        <v>2</v>
      </c>
    </row>
    <row r="9" spans="1:7" s="100" customFormat="1" ht="10.5" customHeight="1">
      <c r="A9" s="1372"/>
      <c r="B9" s="491" t="s">
        <v>8</v>
      </c>
      <c r="C9" s="429"/>
      <c r="D9" s="1220">
        <v>847</v>
      </c>
      <c r="E9" s="1220">
        <v>838</v>
      </c>
      <c r="F9" s="1220">
        <v>818</v>
      </c>
      <c r="G9" s="1221">
        <v>828</v>
      </c>
    </row>
    <row r="10" spans="1:7" s="100" customFormat="1" ht="10.5" customHeight="1">
      <c r="A10" s="1372"/>
      <c r="B10" s="491" t="s">
        <v>24</v>
      </c>
      <c r="C10" s="329"/>
      <c r="D10" s="1222">
        <v>-449</v>
      </c>
      <c r="E10" s="1222">
        <v>-436</v>
      </c>
      <c r="F10" s="1223">
        <v>-450</v>
      </c>
      <c r="G10" s="1221">
        <v>-468</v>
      </c>
    </row>
    <row r="11" spans="1:7" s="100" customFormat="1" ht="10.5" customHeight="1">
      <c r="A11" s="1372"/>
      <c r="B11" s="491" t="s">
        <v>13</v>
      </c>
      <c r="C11" s="329"/>
      <c r="D11" s="1222">
        <v>398</v>
      </c>
      <c r="E11" s="1222">
        <v>402</v>
      </c>
      <c r="F11" s="1223">
        <v>368</v>
      </c>
      <c r="G11" s="1224">
        <v>360</v>
      </c>
    </row>
    <row r="12" spans="1:7" s="100" customFormat="1" ht="10.5" customHeight="1">
      <c r="A12" s="1371"/>
      <c r="B12" s="481" t="s">
        <v>211</v>
      </c>
      <c r="C12" s="318"/>
      <c r="D12" s="374">
        <v>-11</v>
      </c>
      <c r="E12" s="374">
        <v>5</v>
      </c>
      <c r="F12" s="376">
        <v>-226</v>
      </c>
      <c r="G12" s="780">
        <v>-39</v>
      </c>
    </row>
    <row r="13" spans="1:7" s="100" customFormat="1" ht="10.5" customHeight="1">
      <c r="A13" s="1372"/>
      <c r="B13" s="498" t="s">
        <v>4</v>
      </c>
      <c r="C13" s="333"/>
      <c r="D13" s="1241">
        <v>387</v>
      </c>
      <c r="E13" s="1241">
        <v>407</v>
      </c>
      <c r="F13" s="1242">
        <v>142</v>
      </c>
      <c r="G13" s="1244">
        <v>321</v>
      </c>
    </row>
    <row r="14" spans="1:7" s="100" customFormat="1" ht="10.5" customHeight="1">
      <c r="A14" s="1371"/>
      <c r="B14" s="481" t="s">
        <v>203</v>
      </c>
      <c r="C14" s="340"/>
      <c r="D14" s="720">
        <v>54.54545454545454</v>
      </c>
      <c r="E14" s="1227">
        <v>53.699284009546545</v>
      </c>
      <c r="F14" s="720">
        <v>53.66748166259169</v>
      </c>
      <c r="G14" s="779">
        <v>54.589371980676326</v>
      </c>
    </row>
    <row r="15" spans="1:7" s="100" customFormat="1" ht="11.4" customHeight="1">
      <c r="A15" s="1371"/>
      <c r="B15" s="1374" t="s">
        <v>223</v>
      </c>
      <c r="C15" s="340"/>
      <c r="D15" s="1227">
        <v>14.58151522185031</v>
      </c>
      <c r="E15" s="1227">
        <v>15.282901072188668</v>
      </c>
      <c r="F15" s="1227">
        <v>5.7864743250785846</v>
      </c>
      <c r="G15" s="1225">
        <v>12.622173597963728</v>
      </c>
    </row>
    <row r="16" spans="1:7" s="100" customFormat="1" ht="10.5" customHeight="1">
      <c r="A16" s="1371"/>
      <c r="B16" s="481" t="s">
        <v>28</v>
      </c>
      <c r="C16" s="343"/>
      <c r="D16" s="1228">
        <v>7652</v>
      </c>
      <c r="E16" s="1228">
        <v>7739</v>
      </c>
      <c r="F16" s="1228">
        <v>7700</v>
      </c>
      <c r="G16" s="1229">
        <v>7940</v>
      </c>
    </row>
    <row r="17" spans="1:7" s="100" customFormat="1" ht="10.5" customHeight="1">
      <c r="A17" s="1371"/>
      <c r="B17" s="479" t="s">
        <v>90</v>
      </c>
      <c r="C17" s="343"/>
      <c r="D17" s="369">
        <v>47200</v>
      </c>
      <c r="E17" s="369">
        <v>46062</v>
      </c>
      <c r="F17" s="369">
        <v>45695</v>
      </c>
      <c r="G17" s="780">
        <v>43140</v>
      </c>
    </row>
    <row r="18" spans="1:7" s="100" customFormat="1" ht="10.5" customHeight="1">
      <c r="A18" s="1371"/>
      <c r="B18" s="511" t="s">
        <v>14</v>
      </c>
      <c r="C18" s="343"/>
      <c r="D18" s="369">
        <v>7070</v>
      </c>
      <c r="E18" s="369">
        <v>7100</v>
      </c>
      <c r="F18" s="369">
        <v>7282</v>
      </c>
      <c r="G18" s="1229">
        <v>7388</v>
      </c>
    </row>
    <row r="19" spans="1:7" s="100" customFormat="1" ht="10.5" customHeight="1">
      <c r="A19" s="1372"/>
      <c r="B19" s="491" t="s">
        <v>22</v>
      </c>
      <c r="C19" s="443"/>
      <c r="D19" s="761"/>
      <c r="E19" s="761"/>
      <c r="F19" s="761"/>
      <c r="G19" s="1085"/>
    </row>
    <row r="20" spans="1:7" s="100" customFormat="1" ht="10.5" customHeight="1">
      <c r="A20" s="1372"/>
      <c r="B20" s="481" t="s">
        <v>200</v>
      </c>
      <c r="C20" s="375"/>
      <c r="D20" s="1219">
        <v>141.4</v>
      </c>
      <c r="E20" s="376">
        <v>135.5</v>
      </c>
      <c r="F20" s="1219">
        <v>134.10000000000002</v>
      </c>
      <c r="G20" s="1377">
        <v>127.9</v>
      </c>
    </row>
    <row r="21" spans="1:7" s="100" customFormat="1" ht="10.5" customHeight="1">
      <c r="A21" s="1372"/>
      <c r="B21" s="481" t="s">
        <v>199</v>
      </c>
      <c r="C21" s="375"/>
      <c r="D21" s="1219">
        <v>21.1</v>
      </c>
      <c r="E21" s="1219">
        <v>20.8</v>
      </c>
      <c r="F21" s="1219">
        <v>20.7</v>
      </c>
      <c r="G21" s="1377">
        <v>20.6</v>
      </c>
    </row>
    <row r="22" spans="1:7" s="100" customFormat="1" ht="10.5" customHeight="1">
      <c r="A22" s="1372"/>
      <c r="B22" s="491" t="s">
        <v>25</v>
      </c>
      <c r="C22" s="353"/>
      <c r="D22" s="1230">
        <v>162.5</v>
      </c>
      <c r="E22" s="1230">
        <v>156.30000000000001</v>
      </c>
      <c r="F22" s="1230">
        <v>154.80000000000001</v>
      </c>
      <c r="G22" s="1231">
        <v>148.5</v>
      </c>
    </row>
    <row r="23" spans="1:7" s="100" customFormat="1" ht="10.5" customHeight="1">
      <c r="A23" s="1372"/>
      <c r="B23" s="525" t="s">
        <v>15</v>
      </c>
      <c r="C23" s="355"/>
      <c r="D23" s="373">
        <v>82.9</v>
      </c>
      <c r="E23" s="373">
        <v>80.8</v>
      </c>
      <c r="F23" s="373">
        <v>80.5</v>
      </c>
      <c r="G23" s="781">
        <v>75.2</v>
      </c>
    </row>
    <row r="24" spans="1:7" s="100" customFormat="1" ht="13.5" customHeight="1">
      <c r="A24" s="82"/>
      <c r="B24" s="1287" t="s">
        <v>153</v>
      </c>
      <c r="C24" s="1287"/>
      <c r="D24" s="1287"/>
      <c r="E24" s="1287"/>
      <c r="F24" s="1287"/>
      <c r="G24" s="1287"/>
    </row>
    <row r="25" spans="1:7" s="207" customFormat="1" ht="12.75" customHeight="1">
      <c r="A25" s="1373"/>
      <c r="B25" s="1286" t="s">
        <v>225</v>
      </c>
      <c r="C25" s="1286"/>
      <c r="D25" s="1286"/>
      <c r="E25" s="1286"/>
      <c r="F25" s="1286"/>
      <c r="G25" s="1286"/>
    </row>
    <row r="26" spans="1:7">
      <c r="A26" s="71"/>
      <c r="B26" s="1288"/>
      <c r="C26" s="1288"/>
      <c r="D26" s="1288"/>
      <c r="E26" s="1288"/>
      <c r="F26" s="1288"/>
      <c r="G26" s="1288"/>
    </row>
  </sheetData>
  <mergeCells count="3">
    <mergeCell ref="B26:G26"/>
    <mergeCell ref="B25:G25"/>
    <mergeCell ref="B24:G24"/>
  </mergeCells>
  <phoneticPr fontId="0"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4">
    <tabColor rgb="FF92D050"/>
    <pageSetUpPr fitToPage="1"/>
  </sheetPr>
  <dimension ref="A1:AR115"/>
  <sheetViews>
    <sheetView zoomScale="85" zoomScaleNormal="85" workbookViewId="0">
      <selection activeCell="B2" sqref="B2"/>
    </sheetView>
  </sheetViews>
  <sheetFormatPr defaultColWidth="9.33203125" defaultRowHeight="12" outlineLevelRow="1"/>
  <cols>
    <col min="1" max="1" width="23.33203125" style="53" customWidth="1"/>
    <col min="2" max="2" width="40" style="53" customWidth="1"/>
    <col min="3" max="7" width="7.44140625" style="53" bestFit="1" customWidth="1"/>
    <col min="8" max="10" width="6.6640625" style="53" hidden="1" customWidth="1"/>
    <col min="11" max="12" width="7.44140625" style="191" customWidth="1"/>
    <col min="13" max="14" width="8.44140625" style="53" customWidth="1"/>
    <col min="15" max="15" width="10.77734375" style="53" customWidth="1"/>
    <col min="16" max="19" width="9.33203125" style="53"/>
    <col min="20" max="20" width="10.6640625" style="53" customWidth="1"/>
    <col min="21" max="22" width="7" style="191" customWidth="1"/>
    <col min="23" max="16384" width="9.33203125" style="53"/>
  </cols>
  <sheetData>
    <row r="1" spans="1:44">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189">
        <f t="shared" si="0"/>
        <v>11</v>
      </c>
      <c r="L1" s="189">
        <f t="shared" si="0"/>
        <v>12</v>
      </c>
      <c r="M1" s="50">
        <f t="shared" si="0"/>
        <v>13</v>
      </c>
      <c r="N1" s="50">
        <f t="shared" si="0"/>
        <v>14</v>
      </c>
      <c r="O1" s="197">
        <f>+N1+1</f>
        <v>15</v>
      </c>
      <c r="P1" s="52">
        <v>18</v>
      </c>
      <c r="Q1" s="52">
        <v>19</v>
      </c>
    </row>
    <row r="2" spans="1:44">
      <c r="A2" s="52"/>
      <c r="B2" s="398" t="s">
        <v>36</v>
      </c>
      <c r="C2" s="384"/>
      <c r="D2" s="384"/>
      <c r="E2" s="384"/>
      <c r="F2" s="384"/>
      <c r="G2" s="384"/>
      <c r="H2" s="384"/>
      <c r="I2" s="384"/>
      <c r="J2" s="384"/>
      <c r="K2" s="319"/>
      <c r="L2" s="319"/>
      <c r="M2" s="365"/>
      <c r="N2" s="365"/>
      <c r="O2" s="365"/>
      <c r="R2" s="282" t="s">
        <v>94</v>
      </c>
      <c r="S2" s="100"/>
      <c r="T2" s="100"/>
      <c r="U2" s="100"/>
      <c r="V2" s="100"/>
      <c r="W2" s="100"/>
      <c r="X2" s="100"/>
      <c r="Y2" s="100"/>
      <c r="Z2" s="100"/>
      <c r="AA2" s="100"/>
      <c r="AB2" s="100"/>
      <c r="AC2" s="100"/>
      <c r="AD2" s="100"/>
    </row>
    <row r="3" spans="1:44" ht="24.75" customHeight="1">
      <c r="A3" s="179" t="str">
        <f>+"topheading"&amp;$A$1</f>
        <v>topheadingSWE</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4" t="e">
        <f>#REF!</f>
        <v>#REF!</v>
      </c>
      <c r="N3" s="842" t="e">
        <f>#REF!</f>
        <v>#REF!</v>
      </c>
      <c r="O3" s="1109" t="e">
        <f>+#REF!</f>
        <v>#REF!</v>
      </c>
      <c r="P3" s="3"/>
      <c r="Q3" s="3"/>
      <c r="R3" s="454" t="e">
        <f>C3</f>
        <v>#REF!</v>
      </c>
      <c r="S3" s="455" t="e">
        <f t="shared" ref="S3:AD3" si="1">D3</f>
        <v>#REF!</v>
      </c>
      <c r="T3" s="455" t="e">
        <f t="shared" si="1"/>
        <v>#REF!</v>
      </c>
      <c r="U3" s="455" t="e">
        <f t="shared" si="1"/>
        <v>#REF!</v>
      </c>
      <c r="V3" s="455" t="e">
        <f t="shared" si="1"/>
        <v>#REF!</v>
      </c>
      <c r="W3" s="455" t="e">
        <f t="shared" si="1"/>
        <v>#REF!</v>
      </c>
      <c r="X3" s="455" t="e">
        <f t="shared" si="1"/>
        <v>#REF!</v>
      </c>
      <c r="Y3" s="455" t="e">
        <f t="shared" si="1"/>
        <v>#REF!</v>
      </c>
      <c r="Z3" s="456" t="e">
        <f t="shared" si="1"/>
        <v>#REF!</v>
      </c>
      <c r="AA3" s="457" t="e">
        <f t="shared" si="1"/>
        <v>#REF!</v>
      </c>
      <c r="AB3" s="456" t="e">
        <f t="shared" si="1"/>
        <v>#REF!</v>
      </c>
      <c r="AC3" s="457" t="e">
        <f t="shared" si="1"/>
        <v>#REF!</v>
      </c>
      <c r="AD3" s="450" t="e">
        <f t="shared" si="1"/>
        <v>#REF!</v>
      </c>
    </row>
    <row r="4" spans="1:44" ht="12" customHeight="1">
      <c r="A4" s="56" t="s">
        <v>7</v>
      </c>
      <c r="B4" s="523" t="s">
        <v>64</v>
      </c>
      <c r="C4" s="633">
        <f t="shared" ref="C4:J21" si="2">VLOOKUP($A4,PeB_DE,C$1,FALSE)</f>
        <v>0</v>
      </c>
      <c r="D4" s="489">
        <f t="shared" si="2"/>
        <v>140</v>
      </c>
      <c r="E4" s="489">
        <f t="shared" si="2"/>
        <v>145</v>
      </c>
      <c r="F4" s="484">
        <f t="shared" si="2"/>
        <v>140</v>
      </c>
      <c r="G4" s="484">
        <f t="shared" si="2"/>
        <v>144</v>
      </c>
      <c r="H4" s="484">
        <f t="shared" si="2"/>
        <v>145</v>
      </c>
      <c r="I4" s="484">
        <f t="shared" si="2"/>
        <v>143</v>
      </c>
      <c r="J4" s="484">
        <f t="shared" si="2"/>
        <v>143</v>
      </c>
      <c r="K4" s="497">
        <f t="shared" ref="K4:O26" si="3">VLOOKUP($A4,PeB_DE,K$1,FALSE)</f>
        <v>-1</v>
      </c>
      <c r="L4" s="587">
        <f t="shared" si="3"/>
        <v>-1</v>
      </c>
      <c r="M4" s="483">
        <f t="shared" si="3"/>
        <v>0</v>
      </c>
      <c r="N4" s="612">
        <f t="shared" si="3"/>
        <v>0</v>
      </c>
      <c r="O4" s="634" t="e">
        <f t="shared" si="3"/>
        <v>#DIV/0!</v>
      </c>
      <c r="P4" s="4"/>
      <c r="Q4" s="3"/>
      <c r="R4" s="748"/>
      <c r="S4" s="936"/>
      <c r="T4" s="937"/>
      <c r="U4" s="937"/>
      <c r="V4" s="937"/>
      <c r="W4" s="938"/>
      <c r="X4" s="938"/>
      <c r="Y4" s="938"/>
      <c r="Z4" s="711"/>
      <c r="AA4" s="727"/>
      <c r="AB4" s="748"/>
      <c r="AC4" s="936"/>
      <c r="AD4" s="789"/>
      <c r="AF4" s="67">
        <f>C4-R4</f>
        <v>0</v>
      </c>
      <c r="AG4" s="67">
        <f t="shared" ref="AG4:AR21" si="4">D4-S4</f>
        <v>140</v>
      </c>
      <c r="AH4" s="67">
        <f t="shared" si="4"/>
        <v>145</v>
      </c>
      <c r="AI4" s="67">
        <f t="shared" si="4"/>
        <v>140</v>
      </c>
      <c r="AJ4" s="67">
        <f t="shared" si="4"/>
        <v>144</v>
      </c>
      <c r="AK4" s="67">
        <f t="shared" si="4"/>
        <v>145</v>
      </c>
      <c r="AL4" s="67">
        <f t="shared" si="4"/>
        <v>143</v>
      </c>
      <c r="AM4" s="67">
        <f t="shared" si="4"/>
        <v>143</v>
      </c>
      <c r="AN4" s="67">
        <f t="shared" si="4"/>
        <v>-1</v>
      </c>
      <c r="AO4" s="67">
        <f t="shared" si="4"/>
        <v>-1</v>
      </c>
      <c r="AP4" s="67">
        <f t="shared" si="4"/>
        <v>0</v>
      </c>
      <c r="AQ4" s="67">
        <f t="shared" si="4"/>
        <v>0</v>
      </c>
      <c r="AR4" s="67" t="e">
        <f t="shared" si="4"/>
        <v>#DIV/0!</v>
      </c>
    </row>
    <row r="5" spans="1:44" ht="12" customHeight="1">
      <c r="A5" s="56" t="s">
        <v>2</v>
      </c>
      <c r="B5" s="523" t="s">
        <v>49</v>
      </c>
      <c r="C5" s="602">
        <f t="shared" si="2"/>
        <v>0</v>
      </c>
      <c r="D5" s="488">
        <f t="shared" si="2"/>
        <v>65</v>
      </c>
      <c r="E5" s="489">
        <f t="shared" si="2"/>
        <v>49</v>
      </c>
      <c r="F5" s="484">
        <f t="shared" si="2"/>
        <v>51</v>
      </c>
      <c r="G5" s="484">
        <f t="shared" si="2"/>
        <v>47</v>
      </c>
      <c r="H5" s="489">
        <f t="shared" si="2"/>
        <v>50</v>
      </c>
      <c r="I5" s="489">
        <f t="shared" si="2"/>
        <v>51</v>
      </c>
      <c r="J5" s="489">
        <f t="shared" si="2"/>
        <v>56</v>
      </c>
      <c r="K5" s="497">
        <f t="shared" si="3"/>
        <v>-1</v>
      </c>
      <c r="L5" s="587">
        <f t="shared" si="3"/>
        <v>-1</v>
      </c>
      <c r="M5" s="607">
        <f t="shared" si="3"/>
        <v>0</v>
      </c>
      <c r="N5" s="613">
        <f t="shared" si="3"/>
        <v>0</v>
      </c>
      <c r="O5" s="635" t="e">
        <f t="shared" si="3"/>
        <v>#DIV/0!</v>
      </c>
      <c r="P5" s="3"/>
      <c r="Q5" s="3"/>
      <c r="R5" s="318"/>
      <c r="S5" s="319"/>
      <c r="T5" s="320"/>
      <c r="U5" s="314"/>
      <c r="V5" s="314"/>
      <c r="W5" s="320"/>
      <c r="X5" s="320"/>
      <c r="Y5" s="320"/>
      <c r="Z5" s="321"/>
      <c r="AA5" s="322"/>
      <c r="AB5" s="318"/>
      <c r="AC5" s="319"/>
      <c r="AD5" s="750"/>
      <c r="AF5" s="67">
        <f t="shared" ref="AF5:AF29" si="5">C5-R5</f>
        <v>0</v>
      </c>
      <c r="AG5" s="67">
        <f t="shared" si="4"/>
        <v>65</v>
      </c>
      <c r="AH5" s="67">
        <f t="shared" si="4"/>
        <v>49</v>
      </c>
      <c r="AI5" s="67">
        <f t="shared" si="4"/>
        <v>51</v>
      </c>
      <c r="AJ5" s="67">
        <f t="shared" si="4"/>
        <v>47</v>
      </c>
      <c r="AK5" s="67">
        <f t="shared" si="4"/>
        <v>50</v>
      </c>
      <c r="AL5" s="67">
        <f t="shared" si="4"/>
        <v>51</v>
      </c>
      <c r="AM5" s="67">
        <f t="shared" si="4"/>
        <v>56</v>
      </c>
      <c r="AN5" s="67">
        <f t="shared" si="4"/>
        <v>-1</v>
      </c>
      <c r="AO5" s="67">
        <f t="shared" si="4"/>
        <v>-1</v>
      </c>
      <c r="AP5" s="67">
        <f t="shared" si="4"/>
        <v>0</v>
      </c>
      <c r="AQ5" s="67">
        <f t="shared" si="4"/>
        <v>0</v>
      </c>
      <c r="AR5" s="67" t="e">
        <f t="shared" si="4"/>
        <v>#DIV/0!</v>
      </c>
    </row>
    <row r="6" spans="1:44" ht="12" customHeight="1">
      <c r="A6" s="56" t="s">
        <v>0</v>
      </c>
      <c r="B6" s="523" t="s">
        <v>50</v>
      </c>
      <c r="C6" s="602">
        <f>VLOOKUP($A6,PeB_DE,C$1,FALSE)</f>
        <v>0</v>
      </c>
      <c r="D6" s="488">
        <f t="shared" si="2"/>
        <v>27</v>
      </c>
      <c r="E6" s="489">
        <f t="shared" si="2"/>
        <v>13</v>
      </c>
      <c r="F6" s="484">
        <f t="shared" si="2"/>
        <v>54</v>
      </c>
      <c r="G6" s="484">
        <f t="shared" si="2"/>
        <v>16</v>
      </c>
      <c r="H6" s="489">
        <f t="shared" si="2"/>
        <v>15</v>
      </c>
      <c r="I6" s="489">
        <f t="shared" si="2"/>
        <v>1</v>
      </c>
      <c r="J6" s="489">
        <f t="shared" si="2"/>
        <v>80</v>
      </c>
      <c r="K6" s="497">
        <f t="shared" si="3"/>
        <v>0</v>
      </c>
      <c r="L6" s="587">
        <f t="shared" si="3"/>
        <v>0</v>
      </c>
      <c r="M6" s="607">
        <f t="shared" si="3"/>
        <v>0</v>
      </c>
      <c r="N6" s="636">
        <f t="shared" si="3"/>
        <v>0</v>
      </c>
      <c r="O6" s="637" t="e">
        <f t="shared" si="3"/>
        <v>#DIV/0!</v>
      </c>
      <c r="P6" s="3"/>
      <c r="Q6" s="3"/>
      <c r="R6" s="318"/>
      <c r="S6" s="319"/>
      <c r="T6" s="320"/>
      <c r="U6" s="314"/>
      <c r="V6" s="314"/>
      <c r="W6" s="320"/>
      <c r="X6" s="320"/>
      <c r="Y6" s="320"/>
      <c r="Z6" s="321"/>
      <c r="AA6" s="322"/>
      <c r="AB6" s="318"/>
      <c r="AC6" s="319"/>
      <c r="AD6" s="750"/>
      <c r="AF6" s="67">
        <f t="shared" si="5"/>
        <v>0</v>
      </c>
      <c r="AG6" s="67">
        <f t="shared" si="4"/>
        <v>27</v>
      </c>
      <c r="AH6" s="67">
        <f t="shared" si="4"/>
        <v>13</v>
      </c>
      <c r="AI6" s="67">
        <f t="shared" si="4"/>
        <v>54</v>
      </c>
      <c r="AJ6" s="67">
        <f t="shared" si="4"/>
        <v>16</v>
      </c>
      <c r="AK6" s="67">
        <f t="shared" si="4"/>
        <v>15</v>
      </c>
      <c r="AL6" s="67">
        <f t="shared" si="4"/>
        <v>1</v>
      </c>
      <c r="AM6" s="67">
        <f t="shared" si="4"/>
        <v>80</v>
      </c>
      <c r="AN6" s="67">
        <f t="shared" si="4"/>
        <v>0</v>
      </c>
      <c r="AO6" s="67">
        <f t="shared" si="4"/>
        <v>0</v>
      </c>
      <c r="AP6" s="67">
        <f t="shared" si="4"/>
        <v>0</v>
      </c>
      <c r="AQ6" s="67">
        <f t="shared" si="4"/>
        <v>0</v>
      </c>
      <c r="AR6" s="67" t="e">
        <f t="shared" si="4"/>
        <v>#DIV/0!</v>
      </c>
    </row>
    <row r="7" spans="1:44" ht="12" customHeight="1">
      <c r="A7" s="56" t="s">
        <v>18</v>
      </c>
      <c r="B7" s="481" t="s">
        <v>79</v>
      </c>
      <c r="C7" s="602">
        <f t="shared" si="2"/>
        <v>0</v>
      </c>
      <c r="D7" s="488">
        <f t="shared" si="2"/>
        <v>0</v>
      </c>
      <c r="E7" s="489">
        <f t="shared" si="2"/>
        <v>-1</v>
      </c>
      <c r="F7" s="484">
        <f t="shared" si="2"/>
        <v>0</v>
      </c>
      <c r="G7" s="484">
        <f t="shared" si="2"/>
        <v>-1</v>
      </c>
      <c r="H7" s="489">
        <f t="shared" si="2"/>
        <v>-1</v>
      </c>
      <c r="I7" s="489">
        <f t="shared" si="2"/>
        <v>0</v>
      </c>
      <c r="J7" s="489">
        <f t="shared" si="2"/>
        <v>0</v>
      </c>
      <c r="K7" s="497">
        <f t="shared" si="3"/>
        <v>0</v>
      </c>
      <c r="L7" s="587">
        <f t="shared" si="3"/>
        <v>0</v>
      </c>
      <c r="M7" s="638">
        <f t="shared" si="3"/>
        <v>0</v>
      </c>
      <c r="N7" s="591">
        <f t="shared" si="3"/>
        <v>0</v>
      </c>
      <c r="O7" s="635">
        <f t="shared" si="3"/>
        <v>0</v>
      </c>
      <c r="P7" s="3"/>
      <c r="Q7" s="3"/>
      <c r="R7" s="318"/>
      <c r="S7" s="319"/>
      <c r="T7" s="320"/>
      <c r="U7" s="314"/>
      <c r="V7" s="314"/>
      <c r="W7" s="320"/>
      <c r="X7" s="320"/>
      <c r="Y7" s="320"/>
      <c r="Z7" s="321"/>
      <c r="AA7" s="322"/>
      <c r="AB7" s="318"/>
      <c r="AC7" s="319"/>
      <c r="AD7" s="750"/>
      <c r="AF7" s="67">
        <f t="shared" si="5"/>
        <v>0</v>
      </c>
      <c r="AG7" s="67">
        <f t="shared" si="4"/>
        <v>0</v>
      </c>
      <c r="AH7" s="67">
        <f t="shared" si="4"/>
        <v>-1</v>
      </c>
      <c r="AI7" s="67">
        <f t="shared" si="4"/>
        <v>0</v>
      </c>
      <c r="AJ7" s="67">
        <f t="shared" si="4"/>
        <v>-1</v>
      </c>
      <c r="AK7" s="67">
        <f t="shared" si="4"/>
        <v>-1</v>
      </c>
      <c r="AL7" s="67">
        <f t="shared" si="4"/>
        <v>0</v>
      </c>
      <c r="AM7" s="67">
        <f t="shared" si="4"/>
        <v>0</v>
      </c>
      <c r="AN7" s="67">
        <f t="shared" si="4"/>
        <v>0</v>
      </c>
      <c r="AO7" s="67">
        <f t="shared" si="4"/>
        <v>0</v>
      </c>
      <c r="AP7" s="67">
        <f t="shared" si="4"/>
        <v>0</v>
      </c>
      <c r="AQ7" s="67">
        <f t="shared" si="4"/>
        <v>0</v>
      </c>
      <c r="AR7" s="67">
        <f t="shared" si="4"/>
        <v>0</v>
      </c>
    </row>
    <row r="8" spans="1:44" ht="12" customHeight="1">
      <c r="A8" s="62" t="s">
        <v>8</v>
      </c>
      <c r="B8" s="524" t="s">
        <v>65</v>
      </c>
      <c r="C8" s="603">
        <f t="shared" si="2"/>
        <v>0</v>
      </c>
      <c r="D8" s="495">
        <f t="shared" si="2"/>
        <v>232</v>
      </c>
      <c r="E8" s="496">
        <f t="shared" si="2"/>
        <v>206</v>
      </c>
      <c r="F8" s="480">
        <f t="shared" si="2"/>
        <v>245</v>
      </c>
      <c r="G8" s="480">
        <f t="shared" si="2"/>
        <v>206</v>
      </c>
      <c r="H8" s="496">
        <f t="shared" si="2"/>
        <v>209</v>
      </c>
      <c r="I8" s="496">
        <f t="shared" si="2"/>
        <v>195</v>
      </c>
      <c r="J8" s="496">
        <f t="shared" si="2"/>
        <v>279</v>
      </c>
      <c r="K8" s="614">
        <f t="shared" si="3"/>
        <v>-1</v>
      </c>
      <c r="L8" s="615">
        <f t="shared" si="3"/>
        <v>-1</v>
      </c>
      <c r="M8" s="616">
        <f t="shared" si="3"/>
        <v>0</v>
      </c>
      <c r="N8" s="617">
        <f t="shared" si="3"/>
        <v>0</v>
      </c>
      <c r="O8" s="639" t="e">
        <f t="shared" si="3"/>
        <v>#DIV/0!</v>
      </c>
      <c r="P8" s="1"/>
      <c r="Q8" s="3"/>
      <c r="R8" s="329"/>
      <c r="S8" s="330"/>
      <c r="T8" s="331"/>
      <c r="U8" s="323"/>
      <c r="V8" s="323"/>
      <c r="W8" s="331"/>
      <c r="X8" s="331"/>
      <c r="Y8" s="331"/>
      <c r="Z8" s="324"/>
      <c r="AA8" s="325"/>
      <c r="AB8" s="329"/>
      <c r="AC8" s="330"/>
      <c r="AD8" s="751"/>
      <c r="AF8" s="67">
        <f t="shared" si="5"/>
        <v>0</v>
      </c>
      <c r="AG8" s="67">
        <f t="shared" si="4"/>
        <v>232</v>
      </c>
      <c r="AH8" s="67">
        <f t="shared" si="4"/>
        <v>206</v>
      </c>
      <c r="AI8" s="67">
        <f t="shared" si="4"/>
        <v>245</v>
      </c>
      <c r="AJ8" s="67">
        <f t="shared" si="4"/>
        <v>206</v>
      </c>
      <c r="AK8" s="67">
        <f t="shared" si="4"/>
        <v>209</v>
      </c>
      <c r="AL8" s="67">
        <f t="shared" si="4"/>
        <v>195</v>
      </c>
      <c r="AM8" s="67">
        <f t="shared" si="4"/>
        <v>279</v>
      </c>
      <c r="AN8" s="67">
        <f t="shared" si="4"/>
        <v>-1</v>
      </c>
      <c r="AO8" s="67">
        <f t="shared" si="4"/>
        <v>-1</v>
      </c>
      <c r="AP8" s="67">
        <f t="shared" si="4"/>
        <v>0</v>
      </c>
      <c r="AQ8" s="67">
        <f t="shared" si="4"/>
        <v>0</v>
      </c>
      <c r="AR8" s="67" t="e">
        <f t="shared" si="4"/>
        <v>#DIV/0!</v>
      </c>
    </row>
    <row r="9" spans="1:44" ht="12" customHeight="1">
      <c r="A9" s="56" t="s">
        <v>3</v>
      </c>
      <c r="B9" s="523" t="s">
        <v>35</v>
      </c>
      <c r="C9" s="602">
        <f t="shared" si="2"/>
        <v>0</v>
      </c>
      <c r="D9" s="488">
        <f t="shared" si="2"/>
        <v>0</v>
      </c>
      <c r="E9" s="489">
        <f t="shared" si="2"/>
        <v>0</v>
      </c>
      <c r="F9" s="484">
        <f t="shared" si="2"/>
        <v>0</v>
      </c>
      <c r="G9" s="484">
        <f t="shared" si="2"/>
        <v>0</v>
      </c>
      <c r="H9" s="489">
        <f t="shared" si="2"/>
        <v>0</v>
      </c>
      <c r="I9" s="489">
        <f t="shared" si="2"/>
        <v>0</v>
      </c>
      <c r="J9" s="489">
        <f t="shared" si="2"/>
        <v>0</v>
      </c>
      <c r="K9" s="497">
        <f t="shared" si="3"/>
        <v>0</v>
      </c>
      <c r="L9" s="587">
        <f t="shared" si="3"/>
        <v>0</v>
      </c>
      <c r="M9" s="607">
        <f t="shared" si="3"/>
        <v>0</v>
      </c>
      <c r="N9" s="613">
        <f t="shared" si="3"/>
        <v>0</v>
      </c>
      <c r="O9" s="635">
        <f t="shared" si="3"/>
        <v>0</v>
      </c>
      <c r="P9" s="1"/>
      <c r="Q9" s="3"/>
      <c r="R9" s="318"/>
      <c r="S9" s="319"/>
      <c r="T9" s="320"/>
      <c r="U9" s="314"/>
      <c r="V9" s="314"/>
      <c r="W9" s="320"/>
      <c r="X9" s="320"/>
      <c r="Y9" s="320"/>
      <c r="Z9" s="321"/>
      <c r="AA9" s="322"/>
      <c r="AB9" s="318"/>
      <c r="AC9" s="319"/>
      <c r="AD9" s="750"/>
      <c r="AF9" s="67">
        <f t="shared" si="5"/>
        <v>0</v>
      </c>
      <c r="AG9" s="67">
        <f t="shared" si="4"/>
        <v>0</v>
      </c>
      <c r="AH9" s="67">
        <f t="shared" si="4"/>
        <v>0</v>
      </c>
      <c r="AI9" s="67">
        <f t="shared" si="4"/>
        <v>0</v>
      </c>
      <c r="AJ9" s="67">
        <f t="shared" si="4"/>
        <v>0</v>
      </c>
      <c r="AK9" s="67">
        <f t="shared" si="4"/>
        <v>0</v>
      </c>
      <c r="AL9" s="67">
        <f t="shared" si="4"/>
        <v>0</v>
      </c>
      <c r="AM9" s="67">
        <f t="shared" si="4"/>
        <v>0</v>
      </c>
      <c r="AN9" s="67">
        <f t="shared" si="4"/>
        <v>0</v>
      </c>
      <c r="AO9" s="67">
        <f t="shared" si="4"/>
        <v>0</v>
      </c>
      <c r="AP9" s="67">
        <f t="shared" si="4"/>
        <v>0</v>
      </c>
      <c r="AQ9" s="67">
        <f t="shared" si="4"/>
        <v>0</v>
      </c>
      <c r="AR9" s="67">
        <f t="shared" si="4"/>
        <v>0</v>
      </c>
    </row>
    <row r="10" spans="1:44" ht="12" customHeight="1">
      <c r="A10" s="188" t="s">
        <v>84</v>
      </c>
      <c r="B10" s="618" t="s">
        <v>85</v>
      </c>
      <c r="C10" s="602">
        <f t="shared" si="2"/>
        <v>0</v>
      </c>
      <c r="D10" s="488">
        <f t="shared" si="2"/>
        <v>0</v>
      </c>
      <c r="E10" s="489">
        <f t="shared" si="2"/>
        <v>0</v>
      </c>
      <c r="F10" s="484">
        <f t="shared" si="2"/>
        <v>0</v>
      </c>
      <c r="G10" s="484">
        <f t="shared" si="2"/>
        <v>0</v>
      </c>
      <c r="H10" s="489">
        <f t="shared" si="2"/>
        <v>0</v>
      </c>
      <c r="I10" s="489">
        <f t="shared" si="2"/>
        <v>0</v>
      </c>
      <c r="J10" s="489">
        <f t="shared" si="2"/>
        <v>0</v>
      </c>
      <c r="K10" s="497">
        <f t="shared" si="3"/>
        <v>0</v>
      </c>
      <c r="L10" s="587">
        <f t="shared" si="3"/>
        <v>0</v>
      </c>
      <c r="M10" s="607">
        <f t="shared" si="3"/>
        <v>0</v>
      </c>
      <c r="N10" s="613">
        <f t="shared" si="3"/>
        <v>0</v>
      </c>
      <c r="O10" s="635">
        <f>VLOOKUP($A10,PeB_DE,O$1,FALSE)</f>
        <v>0</v>
      </c>
      <c r="P10" s="1"/>
      <c r="Q10" s="3"/>
      <c r="R10" s="318"/>
      <c r="S10" s="319"/>
      <c r="T10" s="320"/>
      <c r="U10" s="314"/>
      <c r="V10" s="314"/>
      <c r="W10" s="320"/>
      <c r="X10" s="320"/>
      <c r="Y10" s="320"/>
      <c r="Z10" s="321"/>
      <c r="AA10" s="322"/>
      <c r="AB10" s="318"/>
      <c r="AC10" s="319"/>
      <c r="AD10" s="750"/>
      <c r="AF10" s="67">
        <f t="shared" si="5"/>
        <v>0</v>
      </c>
      <c r="AG10" s="67">
        <f t="shared" si="4"/>
        <v>0</v>
      </c>
      <c r="AH10" s="67">
        <f t="shared" si="4"/>
        <v>0</v>
      </c>
      <c r="AI10" s="67">
        <f t="shared" si="4"/>
        <v>0</v>
      </c>
      <c r="AJ10" s="67">
        <f t="shared" si="4"/>
        <v>0</v>
      </c>
      <c r="AK10" s="67">
        <f t="shared" si="4"/>
        <v>0</v>
      </c>
      <c r="AL10" s="67">
        <f t="shared" si="4"/>
        <v>0</v>
      </c>
      <c r="AM10" s="67">
        <f t="shared" si="4"/>
        <v>0</v>
      </c>
      <c r="AN10" s="67">
        <f t="shared" si="4"/>
        <v>0</v>
      </c>
      <c r="AO10" s="67">
        <f t="shared" si="4"/>
        <v>0</v>
      </c>
      <c r="AP10" s="67">
        <f t="shared" si="4"/>
        <v>0</v>
      </c>
      <c r="AQ10" s="67">
        <f t="shared" si="4"/>
        <v>0</v>
      </c>
      <c r="AR10" s="67">
        <f t="shared" si="4"/>
        <v>0</v>
      </c>
    </row>
    <row r="11" spans="1:44" ht="12" customHeight="1">
      <c r="A11" s="62" t="s">
        <v>24</v>
      </c>
      <c r="B11" s="524" t="s">
        <v>66</v>
      </c>
      <c r="C11" s="603">
        <f t="shared" si="2"/>
        <v>0</v>
      </c>
      <c r="D11" s="495">
        <f t="shared" si="2"/>
        <v>-133</v>
      </c>
      <c r="E11" s="496">
        <f t="shared" si="2"/>
        <v>-135</v>
      </c>
      <c r="F11" s="480">
        <f t="shared" si="2"/>
        <v>-136</v>
      </c>
      <c r="G11" s="480">
        <f t="shared" si="2"/>
        <v>-141</v>
      </c>
      <c r="H11" s="496">
        <f t="shared" si="2"/>
        <v>-142</v>
      </c>
      <c r="I11" s="496">
        <f t="shared" si="2"/>
        <v>-144</v>
      </c>
      <c r="J11" s="496">
        <f t="shared" si="2"/>
        <v>-141</v>
      </c>
      <c r="K11" s="614">
        <f t="shared" si="3"/>
        <v>-1</v>
      </c>
      <c r="L11" s="615">
        <f t="shared" si="3"/>
        <v>-1</v>
      </c>
      <c r="M11" s="640">
        <f t="shared" si="3"/>
        <v>0</v>
      </c>
      <c r="N11" s="641">
        <f t="shared" si="3"/>
        <v>0</v>
      </c>
      <c r="O11" s="639" t="e">
        <f t="shared" si="3"/>
        <v>#DIV/0!</v>
      </c>
      <c r="Q11" s="3"/>
      <c r="R11" s="329"/>
      <c r="S11" s="330"/>
      <c r="T11" s="331"/>
      <c r="U11" s="323"/>
      <c r="V11" s="323"/>
      <c r="W11" s="331"/>
      <c r="X11" s="331"/>
      <c r="Y11" s="331"/>
      <c r="Z11" s="324"/>
      <c r="AA11" s="325"/>
      <c r="AB11" s="329"/>
      <c r="AC11" s="330"/>
      <c r="AD11" s="751"/>
      <c r="AF11" s="67">
        <f t="shared" si="5"/>
        <v>0</v>
      </c>
      <c r="AG11" s="67">
        <f t="shared" si="4"/>
        <v>-133</v>
      </c>
      <c r="AH11" s="67">
        <f t="shared" si="4"/>
        <v>-135</v>
      </c>
      <c r="AI11" s="67">
        <f t="shared" si="4"/>
        <v>-136</v>
      </c>
      <c r="AJ11" s="67">
        <f t="shared" si="4"/>
        <v>-141</v>
      </c>
      <c r="AK11" s="67">
        <f t="shared" si="4"/>
        <v>-142</v>
      </c>
      <c r="AL11" s="67">
        <f t="shared" si="4"/>
        <v>-144</v>
      </c>
      <c r="AM11" s="67">
        <f t="shared" si="4"/>
        <v>-141</v>
      </c>
      <c r="AN11" s="67">
        <f t="shared" si="4"/>
        <v>-1</v>
      </c>
      <c r="AO11" s="67">
        <f t="shared" si="4"/>
        <v>-1</v>
      </c>
      <c r="AP11" s="67">
        <f t="shared" si="4"/>
        <v>0</v>
      </c>
      <c r="AQ11" s="67">
        <f t="shared" si="4"/>
        <v>0</v>
      </c>
      <c r="AR11" s="67" t="e">
        <f t="shared" si="4"/>
        <v>#DIV/0!</v>
      </c>
    </row>
    <row r="12" spans="1:44" ht="12" customHeight="1">
      <c r="A12" s="62" t="s">
        <v>13</v>
      </c>
      <c r="B12" s="524" t="s">
        <v>67</v>
      </c>
      <c r="C12" s="603">
        <f t="shared" si="2"/>
        <v>0</v>
      </c>
      <c r="D12" s="495">
        <f t="shared" si="2"/>
        <v>99</v>
      </c>
      <c r="E12" s="496">
        <f t="shared" si="2"/>
        <v>71</v>
      </c>
      <c r="F12" s="496">
        <f t="shared" si="2"/>
        <v>109</v>
      </c>
      <c r="G12" s="496">
        <f t="shared" si="2"/>
        <v>65</v>
      </c>
      <c r="H12" s="496">
        <f t="shared" si="2"/>
        <v>67</v>
      </c>
      <c r="I12" s="496">
        <f t="shared" si="2"/>
        <v>51</v>
      </c>
      <c r="J12" s="496">
        <f t="shared" si="2"/>
        <v>138</v>
      </c>
      <c r="K12" s="614">
        <f t="shared" si="3"/>
        <v>-1</v>
      </c>
      <c r="L12" s="615">
        <f t="shared" si="3"/>
        <v>-1</v>
      </c>
      <c r="M12" s="640">
        <f t="shared" si="3"/>
        <v>0</v>
      </c>
      <c r="N12" s="641">
        <f t="shared" si="3"/>
        <v>0</v>
      </c>
      <c r="O12" s="639" t="e">
        <f>VLOOKUP($A12,PeB_DE,O$1,FALSE)</f>
        <v>#DIV/0!</v>
      </c>
      <c r="Q12" s="3"/>
      <c r="R12" s="329"/>
      <c r="S12" s="330"/>
      <c r="T12" s="331"/>
      <c r="U12" s="331"/>
      <c r="V12" s="331"/>
      <c r="W12" s="331"/>
      <c r="X12" s="331"/>
      <c r="Y12" s="331"/>
      <c r="Z12" s="324"/>
      <c r="AA12" s="325"/>
      <c r="AB12" s="329"/>
      <c r="AC12" s="330"/>
      <c r="AD12" s="751"/>
      <c r="AF12" s="67">
        <f t="shared" si="5"/>
        <v>0</v>
      </c>
      <c r="AG12" s="67">
        <f t="shared" si="4"/>
        <v>99</v>
      </c>
      <c r="AH12" s="67">
        <f t="shared" si="4"/>
        <v>71</v>
      </c>
      <c r="AI12" s="67">
        <f t="shared" si="4"/>
        <v>109</v>
      </c>
      <c r="AJ12" s="67">
        <f t="shared" si="4"/>
        <v>65</v>
      </c>
      <c r="AK12" s="67">
        <f t="shared" si="4"/>
        <v>67</v>
      </c>
      <c r="AL12" s="67">
        <f t="shared" si="4"/>
        <v>51</v>
      </c>
      <c r="AM12" s="67">
        <f t="shared" si="4"/>
        <v>138</v>
      </c>
      <c r="AN12" s="67">
        <f t="shared" si="4"/>
        <v>-1</v>
      </c>
      <c r="AO12" s="67">
        <f t="shared" si="4"/>
        <v>-1</v>
      </c>
      <c r="AP12" s="67">
        <f t="shared" si="4"/>
        <v>0</v>
      </c>
      <c r="AQ12" s="67">
        <f t="shared" si="4"/>
        <v>0</v>
      </c>
      <c r="AR12" s="67" t="e">
        <f t="shared" si="4"/>
        <v>#DIV/0!</v>
      </c>
    </row>
    <row r="13" spans="1:44" ht="12" customHeight="1">
      <c r="A13" s="56" t="s">
        <v>23</v>
      </c>
      <c r="B13" s="481" t="s">
        <v>51</v>
      </c>
      <c r="C13" s="619">
        <f t="shared" si="2"/>
        <v>0</v>
      </c>
      <c r="D13" s="488">
        <f t="shared" si="2"/>
        <v>-40</v>
      </c>
      <c r="E13" s="489">
        <f t="shared" si="2"/>
        <v>-5</v>
      </c>
      <c r="F13" s="483">
        <f t="shared" si="2"/>
        <v>3</v>
      </c>
      <c r="G13" s="483">
        <f t="shared" si="2"/>
        <v>-6</v>
      </c>
      <c r="H13" s="489">
        <f t="shared" si="2"/>
        <v>-3</v>
      </c>
      <c r="I13" s="489">
        <f t="shared" si="2"/>
        <v>-7</v>
      </c>
      <c r="J13" s="489">
        <f t="shared" si="2"/>
        <v>-8</v>
      </c>
      <c r="K13" s="497">
        <f t="shared" si="3"/>
        <v>0</v>
      </c>
      <c r="L13" s="587">
        <f t="shared" si="3"/>
        <v>0</v>
      </c>
      <c r="M13" s="607">
        <f t="shared" si="3"/>
        <v>0</v>
      </c>
      <c r="N13" s="636">
        <f t="shared" si="3"/>
        <v>0</v>
      </c>
      <c r="O13" s="635">
        <f t="shared" si="3"/>
        <v>0</v>
      </c>
      <c r="Q13" s="3"/>
      <c r="R13" s="318"/>
      <c r="S13" s="319"/>
      <c r="T13" s="320"/>
      <c r="U13" s="313"/>
      <c r="V13" s="313"/>
      <c r="W13" s="320"/>
      <c r="X13" s="320"/>
      <c r="Y13" s="320"/>
      <c r="Z13" s="321"/>
      <c r="AA13" s="322"/>
      <c r="AB13" s="318"/>
      <c r="AC13" s="319"/>
      <c r="AD13" s="750"/>
      <c r="AF13" s="67">
        <f t="shared" si="5"/>
        <v>0</v>
      </c>
      <c r="AG13" s="67">
        <f t="shared" si="4"/>
        <v>-40</v>
      </c>
      <c r="AH13" s="67">
        <f t="shared" si="4"/>
        <v>-5</v>
      </c>
      <c r="AI13" s="67">
        <f t="shared" si="4"/>
        <v>3</v>
      </c>
      <c r="AJ13" s="67">
        <f t="shared" si="4"/>
        <v>-6</v>
      </c>
      <c r="AK13" s="67">
        <f t="shared" si="4"/>
        <v>-3</v>
      </c>
      <c r="AL13" s="67">
        <f t="shared" si="4"/>
        <v>-7</v>
      </c>
      <c r="AM13" s="67">
        <f t="shared" si="4"/>
        <v>-8</v>
      </c>
      <c r="AN13" s="67">
        <f t="shared" si="4"/>
        <v>0</v>
      </c>
      <c r="AO13" s="67">
        <f t="shared" si="4"/>
        <v>0</v>
      </c>
      <c r="AP13" s="67">
        <f t="shared" si="4"/>
        <v>0</v>
      </c>
      <c r="AQ13" s="67">
        <f t="shared" si="4"/>
        <v>0</v>
      </c>
      <c r="AR13" s="67">
        <f t="shared" si="4"/>
        <v>0</v>
      </c>
    </row>
    <row r="14" spans="1:44" ht="12" hidden="1" customHeight="1" outlineLevel="1">
      <c r="A14" s="56" t="s">
        <v>126</v>
      </c>
      <c r="B14" s="481" t="s">
        <v>127</v>
      </c>
      <c r="C14" s="619">
        <f t="shared" si="2"/>
        <v>0</v>
      </c>
      <c r="D14" s="488">
        <f t="shared" si="2"/>
        <v>0</v>
      </c>
      <c r="E14" s="489">
        <f t="shared" si="2"/>
        <v>0</v>
      </c>
      <c r="F14" s="483">
        <f t="shared" si="2"/>
        <v>0</v>
      </c>
      <c r="G14" s="483">
        <f t="shared" si="2"/>
        <v>0</v>
      </c>
      <c r="H14" s="489">
        <f t="shared" si="2"/>
        <v>0</v>
      </c>
      <c r="I14" s="489">
        <f t="shared" si="2"/>
        <v>0</v>
      </c>
      <c r="J14" s="489">
        <f t="shared" si="2"/>
        <v>0</v>
      </c>
      <c r="K14" s="497" t="e">
        <f t="shared" si="3"/>
        <v>#N/A</v>
      </c>
      <c r="L14" s="587" t="e">
        <f t="shared" si="3"/>
        <v>#DIV/0!</v>
      </c>
      <c r="M14" s="607">
        <f t="shared" si="3"/>
        <v>0</v>
      </c>
      <c r="N14" s="636">
        <f t="shared" si="3"/>
        <v>0</v>
      </c>
      <c r="O14" s="635" t="e">
        <f t="shared" si="3"/>
        <v>#DIV/0!</v>
      </c>
      <c r="Q14" s="3"/>
      <c r="R14" s="318"/>
      <c r="S14" s="319"/>
      <c r="T14" s="320"/>
      <c r="U14" s="313"/>
      <c r="V14" s="313"/>
      <c r="W14" s="320"/>
      <c r="X14" s="320"/>
      <c r="Y14" s="320"/>
      <c r="Z14" s="321"/>
      <c r="AA14" s="322"/>
      <c r="AB14" s="318"/>
      <c r="AC14" s="319"/>
      <c r="AD14" s="750"/>
      <c r="AF14" s="67">
        <f t="shared" ref="AF14:AR14" si="6">C14-R14</f>
        <v>0</v>
      </c>
      <c r="AG14" s="67">
        <f t="shared" si="6"/>
        <v>0</v>
      </c>
      <c r="AH14" s="67">
        <f t="shared" si="6"/>
        <v>0</v>
      </c>
      <c r="AI14" s="67">
        <f t="shared" si="6"/>
        <v>0</v>
      </c>
      <c r="AJ14" s="67">
        <f t="shared" si="6"/>
        <v>0</v>
      </c>
      <c r="AK14" s="67">
        <f t="shared" si="6"/>
        <v>0</v>
      </c>
      <c r="AL14" s="67">
        <f t="shared" si="6"/>
        <v>0</v>
      </c>
      <c r="AM14" s="67">
        <f t="shared" si="6"/>
        <v>0</v>
      </c>
      <c r="AN14" s="67" t="e">
        <f t="shared" si="6"/>
        <v>#N/A</v>
      </c>
      <c r="AO14" s="67" t="e">
        <f t="shared" si="6"/>
        <v>#DIV/0!</v>
      </c>
      <c r="AP14" s="67">
        <f t="shared" si="6"/>
        <v>0</v>
      </c>
      <c r="AQ14" s="67">
        <f t="shared" si="6"/>
        <v>0</v>
      </c>
      <c r="AR14" s="67" t="e">
        <f t="shared" si="6"/>
        <v>#DIV/0!</v>
      </c>
    </row>
    <row r="15" spans="1:44" ht="12" customHeight="1" collapsed="1">
      <c r="A15" s="62" t="s">
        <v>4</v>
      </c>
      <c r="B15" s="525" t="s">
        <v>47</v>
      </c>
      <c r="C15" s="620">
        <f t="shared" si="2"/>
        <v>0</v>
      </c>
      <c r="D15" s="500">
        <f t="shared" si="2"/>
        <v>59</v>
      </c>
      <c r="E15" s="501">
        <f t="shared" si="2"/>
        <v>66</v>
      </c>
      <c r="F15" s="502">
        <f t="shared" si="2"/>
        <v>112</v>
      </c>
      <c r="G15" s="502">
        <f t="shared" si="2"/>
        <v>59</v>
      </c>
      <c r="H15" s="501">
        <f t="shared" si="2"/>
        <v>64</v>
      </c>
      <c r="I15" s="501">
        <f t="shared" si="2"/>
        <v>44</v>
      </c>
      <c r="J15" s="501">
        <f t="shared" si="2"/>
        <v>130</v>
      </c>
      <c r="K15" s="621">
        <f t="shared" si="3"/>
        <v>-1</v>
      </c>
      <c r="L15" s="505">
        <f t="shared" si="3"/>
        <v>-1</v>
      </c>
      <c r="M15" s="622">
        <f t="shared" si="3"/>
        <v>0</v>
      </c>
      <c r="N15" s="642">
        <f t="shared" si="3"/>
        <v>0</v>
      </c>
      <c r="O15" s="643" t="e">
        <f t="shared" si="3"/>
        <v>#DIV/0!</v>
      </c>
      <c r="Q15" s="3"/>
      <c r="R15" s="333"/>
      <c r="S15" s="334"/>
      <c r="T15" s="302"/>
      <c r="U15" s="335"/>
      <c r="V15" s="335"/>
      <c r="W15" s="302"/>
      <c r="X15" s="302"/>
      <c r="Y15" s="302"/>
      <c r="Z15" s="336"/>
      <c r="AA15" s="739"/>
      <c r="AB15" s="333"/>
      <c r="AC15" s="334"/>
      <c r="AD15" s="752"/>
      <c r="AF15" s="67">
        <f t="shared" si="5"/>
        <v>0</v>
      </c>
      <c r="AG15" s="67">
        <f t="shared" si="4"/>
        <v>59</v>
      </c>
      <c r="AH15" s="67">
        <f t="shared" si="4"/>
        <v>66</v>
      </c>
      <c r="AI15" s="67">
        <f t="shared" si="4"/>
        <v>112</v>
      </c>
      <c r="AJ15" s="67">
        <f t="shared" si="4"/>
        <v>59</v>
      </c>
      <c r="AK15" s="67">
        <f t="shared" si="4"/>
        <v>64</v>
      </c>
      <c r="AL15" s="67">
        <f t="shared" si="4"/>
        <v>44</v>
      </c>
      <c r="AM15" s="67">
        <f t="shared" si="4"/>
        <v>130</v>
      </c>
      <c r="AN15" s="67">
        <f t="shared" si="4"/>
        <v>-1</v>
      </c>
      <c r="AO15" s="67">
        <f t="shared" si="4"/>
        <v>-1</v>
      </c>
      <c r="AP15" s="67">
        <f t="shared" si="4"/>
        <v>0</v>
      </c>
      <c r="AQ15" s="67">
        <f t="shared" si="4"/>
        <v>0</v>
      </c>
      <c r="AR15" s="67" t="e">
        <f t="shared" si="4"/>
        <v>#DIV/0!</v>
      </c>
    </row>
    <row r="16" spans="1:44" ht="12" customHeight="1">
      <c r="A16" s="56" t="s">
        <v>9</v>
      </c>
      <c r="B16" s="523" t="s">
        <v>45</v>
      </c>
      <c r="C16" s="507">
        <f t="shared" si="2"/>
        <v>0</v>
      </c>
      <c r="D16" s="484">
        <f t="shared" si="2"/>
        <v>57.3</v>
      </c>
      <c r="E16" s="484">
        <f t="shared" si="2"/>
        <v>65.5</v>
      </c>
      <c r="F16" s="484">
        <f t="shared" si="2"/>
        <v>55.5</v>
      </c>
      <c r="G16" s="484">
        <f t="shared" si="2"/>
        <v>68.400000000000006</v>
      </c>
      <c r="H16" s="484">
        <f t="shared" si="2"/>
        <v>67.900000000000006</v>
      </c>
      <c r="I16" s="484">
        <f t="shared" si="2"/>
        <v>73.8</v>
      </c>
      <c r="J16" s="484">
        <f t="shared" si="2"/>
        <v>50.5</v>
      </c>
      <c r="K16" s="644"/>
      <c r="L16" s="645"/>
      <c r="M16" s="606">
        <f t="shared" si="3"/>
        <v>0</v>
      </c>
      <c r="N16" s="646">
        <f t="shared" si="3"/>
        <v>0</v>
      </c>
      <c r="O16" s="635"/>
      <c r="Q16" s="3"/>
      <c r="R16" s="340"/>
      <c r="S16" s="314"/>
      <c r="T16" s="314"/>
      <c r="U16" s="314"/>
      <c r="V16" s="314"/>
      <c r="W16" s="314"/>
      <c r="X16" s="314"/>
      <c r="Y16" s="314"/>
      <c r="Z16" s="315"/>
      <c r="AA16" s="317"/>
      <c r="AB16" s="340"/>
      <c r="AC16" s="314"/>
      <c r="AD16" s="316"/>
      <c r="AF16" s="67">
        <f t="shared" si="5"/>
        <v>0</v>
      </c>
      <c r="AG16" s="67">
        <f t="shared" si="4"/>
        <v>57.3</v>
      </c>
      <c r="AH16" s="67">
        <f t="shared" si="4"/>
        <v>65.5</v>
      </c>
      <c r="AI16" s="67">
        <f t="shared" si="4"/>
        <v>55.5</v>
      </c>
      <c r="AJ16" s="67">
        <f t="shared" si="4"/>
        <v>68.400000000000006</v>
      </c>
      <c r="AK16" s="67">
        <f t="shared" si="4"/>
        <v>67.900000000000006</v>
      </c>
      <c r="AL16" s="67">
        <f t="shared" si="4"/>
        <v>73.8</v>
      </c>
      <c r="AM16" s="67">
        <f t="shared" si="4"/>
        <v>50.5</v>
      </c>
      <c r="AN16" s="67">
        <f t="shared" si="4"/>
        <v>0</v>
      </c>
      <c r="AO16" s="67">
        <f t="shared" si="4"/>
        <v>0</v>
      </c>
      <c r="AP16" s="67">
        <f t="shared" si="4"/>
        <v>0</v>
      </c>
      <c r="AQ16" s="67">
        <f t="shared" si="4"/>
        <v>0</v>
      </c>
      <c r="AR16" s="67">
        <f t="shared" si="4"/>
        <v>0</v>
      </c>
    </row>
    <row r="17" spans="1:44" ht="12" customHeight="1">
      <c r="A17" s="56" t="s">
        <v>5</v>
      </c>
      <c r="B17" s="523" t="s">
        <v>106</v>
      </c>
      <c r="C17" s="507">
        <f t="shared" si="2"/>
        <v>0</v>
      </c>
      <c r="D17" s="484">
        <f t="shared" si="2"/>
        <v>10.763316303833594</v>
      </c>
      <c r="E17" s="484">
        <f t="shared" si="2"/>
        <v>12.046980312364711</v>
      </c>
      <c r="F17" s="484">
        <f t="shared" si="2"/>
        <v>21.16308006164385</v>
      </c>
      <c r="G17" s="484">
        <f t="shared" si="2"/>
        <v>12.028623232460047</v>
      </c>
      <c r="H17" s="484">
        <f t="shared" si="2"/>
        <v>12.932869844843282</v>
      </c>
      <c r="I17" s="484">
        <f t="shared" si="2"/>
        <v>8.850206431686555</v>
      </c>
      <c r="J17" s="484">
        <f t="shared" si="2"/>
        <v>26.42580263682855</v>
      </c>
      <c r="K17" s="644"/>
      <c r="L17" s="645"/>
      <c r="M17" s="606">
        <f t="shared" si="3"/>
        <v>0</v>
      </c>
      <c r="N17" s="646">
        <f t="shared" si="3"/>
        <v>0</v>
      </c>
      <c r="O17" s="635"/>
      <c r="Q17" s="3"/>
      <c r="R17" s="340"/>
      <c r="S17" s="314"/>
      <c r="T17" s="314"/>
      <c r="U17" s="314"/>
      <c r="V17" s="314"/>
      <c r="W17" s="314"/>
      <c r="X17" s="314"/>
      <c r="Y17" s="314"/>
      <c r="Z17" s="315"/>
      <c r="AA17" s="317"/>
      <c r="AB17" s="340"/>
      <c r="AC17" s="314"/>
      <c r="AD17" s="316"/>
      <c r="AF17" s="67">
        <f t="shared" ref="AF17:AR17" si="7">C17-R17</f>
        <v>0</v>
      </c>
      <c r="AG17" s="67">
        <f t="shared" si="7"/>
        <v>10.763316303833594</v>
      </c>
      <c r="AH17" s="67">
        <f t="shared" si="7"/>
        <v>12.046980312364711</v>
      </c>
      <c r="AI17" s="67">
        <f t="shared" si="7"/>
        <v>21.16308006164385</v>
      </c>
      <c r="AJ17" s="67">
        <f t="shared" si="7"/>
        <v>12.028623232460047</v>
      </c>
      <c r="AK17" s="67">
        <f t="shared" si="7"/>
        <v>12.932869844843282</v>
      </c>
      <c r="AL17" s="67">
        <f t="shared" si="7"/>
        <v>8.850206431686555</v>
      </c>
      <c r="AM17" s="67">
        <f t="shared" si="7"/>
        <v>26.42580263682855</v>
      </c>
      <c r="AN17" s="67">
        <f t="shared" si="7"/>
        <v>0</v>
      </c>
      <c r="AO17" s="67">
        <f t="shared" si="7"/>
        <v>0</v>
      </c>
      <c r="AP17" s="67">
        <f t="shared" si="7"/>
        <v>0</v>
      </c>
      <c r="AQ17" s="67">
        <f t="shared" si="7"/>
        <v>0</v>
      </c>
      <c r="AR17" s="67">
        <f t="shared" si="7"/>
        <v>0</v>
      </c>
    </row>
    <row r="18" spans="1:44" ht="12" hidden="1" customHeight="1" outlineLevel="1">
      <c r="A18" s="56" t="s">
        <v>5</v>
      </c>
      <c r="B18" s="523" t="s">
        <v>5</v>
      </c>
      <c r="C18" s="507">
        <f t="shared" si="2"/>
        <v>0</v>
      </c>
      <c r="D18" s="484">
        <f t="shared" si="2"/>
        <v>10.763316303833594</v>
      </c>
      <c r="E18" s="484">
        <f t="shared" si="2"/>
        <v>12.046980312364711</v>
      </c>
      <c r="F18" s="484">
        <f t="shared" si="2"/>
        <v>21.16308006164385</v>
      </c>
      <c r="G18" s="484">
        <f t="shared" si="2"/>
        <v>12.028623232460047</v>
      </c>
      <c r="H18" s="484">
        <f t="shared" si="2"/>
        <v>12.932869844843282</v>
      </c>
      <c r="I18" s="484">
        <f t="shared" si="2"/>
        <v>8.850206431686555</v>
      </c>
      <c r="J18" s="484">
        <f t="shared" si="2"/>
        <v>26.42580263682855</v>
      </c>
      <c r="K18" s="644"/>
      <c r="L18" s="645"/>
      <c r="M18" s="606">
        <f t="shared" si="3"/>
        <v>0</v>
      </c>
      <c r="N18" s="646">
        <f t="shared" si="3"/>
        <v>0</v>
      </c>
      <c r="O18" s="635"/>
      <c r="Q18" s="3"/>
      <c r="R18" s="340"/>
      <c r="S18" s="314"/>
      <c r="T18" s="314"/>
      <c r="U18" s="314"/>
      <c r="V18" s="314"/>
      <c r="W18" s="314"/>
      <c r="X18" s="314"/>
      <c r="Y18" s="314"/>
      <c r="Z18" s="315"/>
      <c r="AA18" s="317"/>
      <c r="AB18" s="340"/>
      <c r="AC18" s="314"/>
      <c r="AD18" s="316"/>
      <c r="AF18" s="67">
        <f t="shared" si="5"/>
        <v>0</v>
      </c>
      <c r="AG18" s="67">
        <f t="shared" si="4"/>
        <v>10.763316303833594</v>
      </c>
      <c r="AH18" s="67">
        <f t="shared" si="4"/>
        <v>12.046980312364711</v>
      </c>
      <c r="AI18" s="67">
        <f t="shared" si="4"/>
        <v>21.16308006164385</v>
      </c>
      <c r="AJ18" s="67">
        <f t="shared" si="4"/>
        <v>12.028623232460047</v>
      </c>
      <c r="AK18" s="67">
        <f t="shared" si="4"/>
        <v>12.932869844843282</v>
      </c>
      <c r="AL18" s="67">
        <f t="shared" si="4"/>
        <v>8.850206431686555</v>
      </c>
      <c r="AM18" s="67">
        <f t="shared" si="4"/>
        <v>26.42580263682855</v>
      </c>
      <c r="AN18" s="67">
        <f t="shared" si="4"/>
        <v>0</v>
      </c>
      <c r="AO18" s="67">
        <f t="shared" si="4"/>
        <v>0</v>
      </c>
      <c r="AP18" s="67">
        <f t="shared" si="4"/>
        <v>0</v>
      </c>
      <c r="AQ18" s="67">
        <f>N18-AC18</f>
        <v>0</v>
      </c>
      <c r="AR18" s="67">
        <f>O18-AD18</f>
        <v>0</v>
      </c>
    </row>
    <row r="19" spans="1:44" ht="12" customHeight="1" collapsed="1">
      <c r="A19" s="56" t="s">
        <v>28</v>
      </c>
      <c r="B19" s="481" t="s">
        <v>166</v>
      </c>
      <c r="C19" s="474">
        <f t="shared" si="2"/>
        <v>0</v>
      </c>
      <c r="D19" s="483">
        <f t="shared" si="2"/>
        <v>1575</v>
      </c>
      <c r="E19" s="483">
        <f t="shared" si="2"/>
        <v>1670</v>
      </c>
      <c r="F19" s="483">
        <f t="shared" si="2"/>
        <v>1651</v>
      </c>
      <c r="G19" s="483">
        <f t="shared" si="2"/>
        <v>1477</v>
      </c>
      <c r="H19" s="483">
        <f t="shared" si="2"/>
        <v>1496</v>
      </c>
      <c r="I19" s="483">
        <f t="shared" si="2"/>
        <v>1502</v>
      </c>
      <c r="J19" s="483">
        <f t="shared" si="2"/>
        <v>1499</v>
      </c>
      <c r="K19" s="644">
        <f t="shared" si="3"/>
        <v>-1</v>
      </c>
      <c r="L19" s="645">
        <f t="shared" si="3"/>
        <v>-1</v>
      </c>
      <c r="M19" s="607">
        <f t="shared" si="3"/>
        <v>0</v>
      </c>
      <c r="N19" s="613">
        <f t="shared" si="3"/>
        <v>0</v>
      </c>
      <c r="O19" s="635" t="e">
        <f t="shared" si="3"/>
        <v>#DIV/0!</v>
      </c>
      <c r="Q19" s="3"/>
      <c r="R19" s="343"/>
      <c r="S19" s="313"/>
      <c r="T19" s="313"/>
      <c r="U19" s="313"/>
      <c r="V19" s="313"/>
      <c r="W19" s="313"/>
      <c r="X19" s="313"/>
      <c r="Y19" s="313"/>
      <c r="Z19" s="321"/>
      <c r="AA19" s="322"/>
      <c r="AB19" s="343"/>
      <c r="AC19" s="313"/>
      <c r="AD19" s="316"/>
      <c r="AF19" s="67">
        <f t="shared" si="5"/>
        <v>0</v>
      </c>
      <c r="AG19" s="67">
        <f t="shared" si="4"/>
        <v>1575</v>
      </c>
      <c r="AH19" s="67">
        <f t="shared" si="4"/>
        <v>1670</v>
      </c>
      <c r="AI19" s="67">
        <f t="shared" si="4"/>
        <v>1651</v>
      </c>
      <c r="AJ19" s="67">
        <f t="shared" si="4"/>
        <v>1477</v>
      </c>
      <c r="AK19" s="67">
        <f t="shared" si="4"/>
        <v>1496</v>
      </c>
      <c r="AL19" s="67">
        <f t="shared" si="4"/>
        <v>1502</v>
      </c>
      <c r="AM19" s="67">
        <f t="shared" si="4"/>
        <v>1499</v>
      </c>
      <c r="AN19" s="67">
        <f t="shared" si="4"/>
        <v>-1</v>
      </c>
      <c r="AO19" s="67">
        <f t="shared" si="4"/>
        <v>-1</v>
      </c>
      <c r="AP19" s="67">
        <f t="shared" si="4"/>
        <v>0</v>
      </c>
      <c r="AQ19" s="67">
        <f t="shared" si="4"/>
        <v>0</v>
      </c>
      <c r="AR19" s="67" t="e">
        <f t="shared" si="4"/>
        <v>#DIV/0!</v>
      </c>
    </row>
    <row r="20" spans="1:44" ht="12" customHeight="1">
      <c r="A20" s="56" t="s">
        <v>27</v>
      </c>
      <c r="B20" s="481" t="s">
        <v>91</v>
      </c>
      <c r="C20" s="474">
        <f t="shared" si="2"/>
        <v>0</v>
      </c>
      <c r="D20" s="483">
        <f t="shared" si="2"/>
        <v>9127</v>
      </c>
      <c r="E20" s="483">
        <f t="shared" si="2"/>
        <v>9095</v>
      </c>
      <c r="F20" s="483">
        <f t="shared" si="2"/>
        <v>9045</v>
      </c>
      <c r="G20" s="483">
        <f t="shared" si="2"/>
        <v>8766</v>
      </c>
      <c r="H20" s="483">
        <f t="shared" si="2"/>
        <v>7658</v>
      </c>
      <c r="I20" s="483">
        <f t="shared" si="2"/>
        <v>7617</v>
      </c>
      <c r="J20" s="483">
        <f t="shared" si="2"/>
        <v>7589</v>
      </c>
      <c r="K20" s="644">
        <f t="shared" si="3"/>
        <v>-1</v>
      </c>
      <c r="L20" s="645">
        <f t="shared" si="3"/>
        <v>-1</v>
      </c>
      <c r="M20" s="607">
        <f t="shared" si="3"/>
        <v>0</v>
      </c>
      <c r="N20" s="613">
        <f t="shared" si="3"/>
        <v>0</v>
      </c>
      <c r="O20" s="635" t="e">
        <f t="shared" si="3"/>
        <v>#DIV/0!</v>
      </c>
      <c r="Q20" s="3"/>
      <c r="R20" s="343"/>
      <c r="S20" s="313"/>
      <c r="T20" s="313"/>
      <c r="U20" s="313"/>
      <c r="V20" s="313"/>
      <c r="W20" s="313"/>
      <c r="X20" s="313"/>
      <c r="Y20" s="313"/>
      <c r="Z20" s="321"/>
      <c r="AA20" s="322"/>
      <c r="AB20" s="343"/>
      <c r="AC20" s="313"/>
      <c r="AD20" s="316"/>
      <c r="AF20" s="67">
        <f t="shared" si="5"/>
        <v>0</v>
      </c>
      <c r="AG20" s="67">
        <f t="shared" si="4"/>
        <v>9127</v>
      </c>
      <c r="AH20" s="67">
        <f t="shared" si="4"/>
        <v>9095</v>
      </c>
      <c r="AI20" s="67">
        <f t="shared" si="4"/>
        <v>9045</v>
      </c>
      <c r="AJ20" s="67">
        <f t="shared" si="4"/>
        <v>8766</v>
      </c>
      <c r="AK20" s="67">
        <f t="shared" si="4"/>
        <v>7658</v>
      </c>
      <c r="AL20" s="67">
        <f t="shared" si="4"/>
        <v>7617</v>
      </c>
      <c r="AM20" s="67">
        <f t="shared" si="4"/>
        <v>7589</v>
      </c>
      <c r="AN20" s="67">
        <f t="shared" si="4"/>
        <v>-1</v>
      </c>
      <c r="AO20" s="67">
        <f t="shared" si="4"/>
        <v>-1</v>
      </c>
      <c r="AP20" s="67">
        <f t="shared" si="4"/>
        <v>0</v>
      </c>
      <c r="AQ20" s="67">
        <f t="shared" si="4"/>
        <v>0</v>
      </c>
      <c r="AR20" s="67" t="e">
        <f t="shared" si="4"/>
        <v>#DIV/0!</v>
      </c>
    </row>
    <row r="21" spans="1:44" ht="12" customHeight="1">
      <c r="A21" s="56" t="s">
        <v>14</v>
      </c>
      <c r="B21" s="511" t="s">
        <v>38</v>
      </c>
      <c r="C21" s="512">
        <f t="shared" si="2"/>
        <v>0</v>
      </c>
      <c r="D21" s="513">
        <f t="shared" si="2"/>
        <v>1912</v>
      </c>
      <c r="E21" s="513">
        <f t="shared" si="2"/>
        <v>1953</v>
      </c>
      <c r="F21" s="513">
        <f t="shared" si="2"/>
        <v>1987</v>
      </c>
      <c r="G21" s="513">
        <f t="shared" si="2"/>
        <v>2012</v>
      </c>
      <c r="H21" s="513">
        <f t="shared" si="2"/>
        <v>2061</v>
      </c>
      <c r="I21" s="513">
        <f t="shared" si="2"/>
        <v>2121</v>
      </c>
      <c r="J21" s="513">
        <f t="shared" si="2"/>
        <v>2184</v>
      </c>
      <c r="K21" s="624">
        <f t="shared" si="3"/>
        <v>-1</v>
      </c>
      <c r="L21" s="647">
        <f t="shared" si="3"/>
        <v>-1</v>
      </c>
      <c r="M21" s="608">
        <f t="shared" si="3"/>
        <v>0</v>
      </c>
      <c r="N21" s="626">
        <f t="shared" si="3"/>
        <v>0</v>
      </c>
      <c r="O21" s="648" t="e">
        <f t="shared" si="3"/>
        <v>#DIV/0!</v>
      </c>
      <c r="Q21" s="3"/>
      <c r="R21" s="346"/>
      <c r="S21" s="347"/>
      <c r="T21" s="347"/>
      <c r="U21" s="347"/>
      <c r="V21" s="347"/>
      <c r="W21" s="347"/>
      <c r="X21" s="347"/>
      <c r="Y21" s="347"/>
      <c r="Z21" s="735"/>
      <c r="AA21" s="736"/>
      <c r="AB21" s="346"/>
      <c r="AC21" s="347"/>
      <c r="AD21" s="453"/>
      <c r="AF21" s="67">
        <f t="shared" si="5"/>
        <v>0</v>
      </c>
      <c r="AG21" s="67">
        <f t="shared" si="4"/>
        <v>1912</v>
      </c>
      <c r="AH21" s="67">
        <f t="shared" si="4"/>
        <v>1953</v>
      </c>
      <c r="AI21" s="67">
        <f t="shared" si="4"/>
        <v>1987</v>
      </c>
      <c r="AJ21" s="67">
        <f t="shared" si="4"/>
        <v>2012</v>
      </c>
      <c r="AK21" s="67">
        <f t="shared" si="4"/>
        <v>2061</v>
      </c>
      <c r="AL21" s="67">
        <f t="shared" si="4"/>
        <v>2121</v>
      </c>
      <c r="AM21" s="67">
        <f t="shared" si="4"/>
        <v>2184</v>
      </c>
      <c r="AN21" s="67">
        <f t="shared" si="4"/>
        <v>-1</v>
      </c>
      <c r="AO21" s="67">
        <f t="shared" si="4"/>
        <v>-1</v>
      </c>
      <c r="AP21" s="67">
        <f t="shared" si="4"/>
        <v>0</v>
      </c>
      <c r="AQ21" s="67">
        <f t="shared" si="4"/>
        <v>0</v>
      </c>
      <c r="AR21" s="67" t="e">
        <f t="shared" si="4"/>
        <v>#DIV/0!</v>
      </c>
    </row>
    <row r="22" spans="1:44" ht="12" customHeight="1">
      <c r="A22" s="62" t="s">
        <v>22</v>
      </c>
      <c r="B22" s="524" t="s">
        <v>52</v>
      </c>
      <c r="C22" s="649"/>
      <c r="D22" s="650"/>
      <c r="E22" s="489"/>
      <c r="F22" s="489"/>
      <c r="G22" s="489"/>
      <c r="H22" s="489"/>
      <c r="I22" s="489"/>
      <c r="J22" s="489"/>
      <c r="K22" s="497"/>
      <c r="L22" s="587"/>
      <c r="M22" s="651"/>
      <c r="N22" s="652"/>
      <c r="O22" s="523"/>
      <c r="Q22" s="3"/>
      <c r="R22" s="443"/>
      <c r="S22" s="320"/>
      <c r="T22" s="320"/>
      <c r="U22" s="320"/>
      <c r="V22" s="320"/>
      <c r="W22" s="320"/>
      <c r="X22" s="320"/>
      <c r="Y22" s="320"/>
      <c r="Z22" s="315"/>
      <c r="AA22" s="317"/>
      <c r="AB22" s="443"/>
      <c r="AC22" s="320"/>
      <c r="AD22" s="342"/>
      <c r="AF22" s="67">
        <f t="shared" si="5"/>
        <v>0</v>
      </c>
      <c r="AG22" s="67">
        <f t="shared" ref="AG22:AG29" si="8">D22-S22</f>
        <v>0</v>
      </c>
      <c r="AH22" s="67">
        <f t="shared" ref="AH22:AH29" si="9">E22-T22</f>
        <v>0</v>
      </c>
      <c r="AI22" s="67">
        <f t="shared" ref="AI22:AI29" si="10">F22-U22</f>
        <v>0</v>
      </c>
      <c r="AJ22" s="67">
        <f t="shared" ref="AJ22:AJ29" si="11">G22-V22</f>
        <v>0</v>
      </c>
      <c r="AK22" s="67">
        <f t="shared" ref="AK22:AK29" si="12">H22-W22</f>
        <v>0</v>
      </c>
      <c r="AL22" s="67">
        <f t="shared" ref="AL22:AL29" si="13">I22-X22</f>
        <v>0</v>
      </c>
      <c r="AM22" s="67">
        <f t="shared" ref="AM22:AM29" si="14">J22-Y22</f>
        <v>0</v>
      </c>
      <c r="AN22" s="67">
        <f t="shared" ref="AN22:AN29" si="15">K22-Z22</f>
        <v>0</v>
      </c>
      <c r="AO22" s="67">
        <f t="shared" ref="AO22:AO29" si="16">L22-AA22</f>
        <v>0</v>
      </c>
      <c r="AP22" s="67">
        <f t="shared" ref="AP22:AP29" si="17">M22-AB22</f>
        <v>0</v>
      </c>
      <c r="AQ22" s="67">
        <f t="shared" ref="AQ22:AR29" si="18">N22-AC22</f>
        <v>0</v>
      </c>
      <c r="AR22" s="67">
        <f t="shared" si="18"/>
        <v>0</v>
      </c>
    </row>
    <row r="23" spans="1:44" ht="12" customHeight="1">
      <c r="A23" s="56" t="s">
        <v>19</v>
      </c>
      <c r="B23" s="523" t="s">
        <v>53</v>
      </c>
      <c r="C23" s="509">
        <f t="shared" ref="C23:J29" si="19">VLOOKUP($A23,PeB_DE,C$1,FALSE)</f>
        <v>0</v>
      </c>
      <c r="D23" s="510">
        <f t="shared" si="19"/>
        <v>0.2</v>
      </c>
      <c r="E23" s="510">
        <f t="shared" si="19"/>
        <v>0.2</v>
      </c>
      <c r="F23" s="510">
        <f t="shared" si="19"/>
        <v>0.2</v>
      </c>
      <c r="G23" s="510">
        <f t="shared" si="19"/>
        <v>0.2</v>
      </c>
      <c r="H23" s="510">
        <f t="shared" si="19"/>
        <v>0.2</v>
      </c>
      <c r="I23" s="510">
        <f t="shared" si="19"/>
        <v>0.2</v>
      </c>
      <c r="J23" s="510">
        <f t="shared" si="19"/>
        <v>0.2</v>
      </c>
      <c r="K23" s="497">
        <f t="shared" ref="K23:N29" si="20">VLOOKUP($A23,PeB_DE,K$1,FALSE)</f>
        <v>-1</v>
      </c>
      <c r="L23" s="587">
        <f t="shared" si="20"/>
        <v>-1</v>
      </c>
      <c r="M23" s="509">
        <f t="shared" si="3"/>
        <v>0</v>
      </c>
      <c r="N23" s="510">
        <f t="shared" si="3"/>
        <v>0</v>
      </c>
      <c r="O23" s="635" t="e">
        <f t="shared" si="3"/>
        <v>#DIV/0!</v>
      </c>
      <c r="Q23" s="3"/>
      <c r="R23" s="351"/>
      <c r="S23" s="352"/>
      <c r="T23" s="352"/>
      <c r="U23" s="352"/>
      <c r="V23" s="352"/>
      <c r="W23" s="352"/>
      <c r="X23" s="352"/>
      <c r="Y23" s="352"/>
      <c r="Z23" s="321"/>
      <c r="AA23" s="322"/>
      <c r="AB23" s="351"/>
      <c r="AC23" s="352"/>
      <c r="AD23" s="316"/>
      <c r="AF23" s="67">
        <f t="shared" si="5"/>
        <v>0</v>
      </c>
      <c r="AG23" s="67">
        <f t="shared" si="8"/>
        <v>0.2</v>
      </c>
      <c r="AH23" s="67">
        <f t="shared" si="9"/>
        <v>0.2</v>
      </c>
      <c r="AI23" s="67">
        <f t="shared" si="10"/>
        <v>0.2</v>
      </c>
      <c r="AJ23" s="67">
        <f t="shared" si="11"/>
        <v>0.2</v>
      </c>
      <c r="AK23" s="67">
        <f t="shared" si="12"/>
        <v>0.2</v>
      </c>
      <c r="AL23" s="67">
        <f t="shared" si="13"/>
        <v>0.2</v>
      </c>
      <c r="AM23" s="67">
        <f t="shared" si="14"/>
        <v>0.2</v>
      </c>
      <c r="AN23" s="67">
        <f t="shared" si="15"/>
        <v>-1</v>
      </c>
      <c r="AO23" s="67">
        <f t="shared" si="16"/>
        <v>-1</v>
      </c>
      <c r="AP23" s="67">
        <f t="shared" si="17"/>
        <v>0</v>
      </c>
      <c r="AQ23" s="67">
        <f t="shared" si="18"/>
        <v>0</v>
      </c>
      <c r="AR23" s="67" t="e">
        <f t="shared" si="18"/>
        <v>#DIV/0!</v>
      </c>
    </row>
    <row r="24" spans="1:44" ht="12" customHeight="1">
      <c r="A24" s="56" t="s">
        <v>20</v>
      </c>
      <c r="B24" s="523" t="s">
        <v>54</v>
      </c>
      <c r="C24" s="509">
        <f t="shared" si="19"/>
        <v>0</v>
      </c>
      <c r="D24" s="510">
        <f t="shared" si="19"/>
        <v>30.9</v>
      </c>
      <c r="E24" s="510">
        <f t="shared" si="19"/>
        <v>30.7</v>
      </c>
      <c r="F24" s="510">
        <f t="shared" si="19"/>
        <v>30.599999999999998</v>
      </c>
      <c r="G24" s="510">
        <f t="shared" si="19"/>
        <v>30.5</v>
      </c>
      <c r="H24" s="510">
        <f t="shared" si="19"/>
        <v>30.400000000000002</v>
      </c>
      <c r="I24" s="510">
        <f t="shared" si="19"/>
        <v>30.300000000000004</v>
      </c>
      <c r="J24" s="510">
        <f t="shared" si="19"/>
        <v>29.900000000000002</v>
      </c>
      <c r="K24" s="497">
        <f t="shared" si="20"/>
        <v>-1</v>
      </c>
      <c r="L24" s="587">
        <f t="shared" si="20"/>
        <v>-1</v>
      </c>
      <c r="M24" s="509">
        <f t="shared" si="3"/>
        <v>0</v>
      </c>
      <c r="N24" s="510">
        <f t="shared" si="3"/>
        <v>0</v>
      </c>
      <c r="O24" s="635" t="e">
        <f t="shared" ref="O24:O29" si="21">VLOOKUP($A24,PeB_DE,O$1,FALSE)</f>
        <v>#DIV/0!</v>
      </c>
      <c r="Q24" s="3"/>
      <c r="R24" s="351"/>
      <c r="S24" s="352"/>
      <c r="T24" s="352"/>
      <c r="U24" s="352"/>
      <c r="V24" s="352"/>
      <c r="W24" s="352"/>
      <c r="X24" s="352"/>
      <c r="Y24" s="352"/>
      <c r="Z24" s="321"/>
      <c r="AA24" s="322"/>
      <c r="AB24" s="351"/>
      <c r="AC24" s="352"/>
      <c r="AD24" s="316"/>
      <c r="AF24" s="67">
        <f t="shared" si="5"/>
        <v>0</v>
      </c>
      <c r="AG24" s="67">
        <f t="shared" si="8"/>
        <v>30.9</v>
      </c>
      <c r="AH24" s="67">
        <f t="shared" si="9"/>
        <v>30.7</v>
      </c>
      <c r="AI24" s="67">
        <f t="shared" si="10"/>
        <v>30.599999999999998</v>
      </c>
      <c r="AJ24" s="67">
        <f t="shared" si="11"/>
        <v>30.5</v>
      </c>
      <c r="AK24" s="67">
        <f t="shared" si="12"/>
        <v>30.400000000000002</v>
      </c>
      <c r="AL24" s="67">
        <f t="shared" si="13"/>
        <v>30.300000000000004</v>
      </c>
      <c r="AM24" s="67">
        <f t="shared" si="14"/>
        <v>29.900000000000002</v>
      </c>
      <c r="AN24" s="67">
        <f t="shared" si="15"/>
        <v>-1</v>
      </c>
      <c r="AO24" s="67">
        <f t="shared" si="16"/>
        <v>-1</v>
      </c>
      <c r="AP24" s="67">
        <f t="shared" si="17"/>
        <v>0</v>
      </c>
      <c r="AQ24" s="67">
        <f t="shared" si="18"/>
        <v>0</v>
      </c>
      <c r="AR24" s="67" t="e">
        <f t="shared" si="18"/>
        <v>#DIV/0!</v>
      </c>
    </row>
    <row r="25" spans="1:44" ht="12" customHeight="1">
      <c r="A25" s="56" t="s">
        <v>21</v>
      </c>
      <c r="B25" s="523" t="s">
        <v>55</v>
      </c>
      <c r="C25" s="509">
        <f t="shared" si="19"/>
        <v>0</v>
      </c>
      <c r="D25" s="510">
        <f t="shared" si="19"/>
        <v>8.9</v>
      </c>
      <c r="E25" s="510">
        <f t="shared" si="19"/>
        <v>9</v>
      </c>
      <c r="F25" s="510">
        <f t="shared" si="19"/>
        <v>9.1</v>
      </c>
      <c r="G25" s="510">
        <f t="shared" si="19"/>
        <v>9.1999999999999993</v>
      </c>
      <c r="H25" s="510">
        <f t="shared" si="19"/>
        <v>9.4</v>
      </c>
      <c r="I25" s="510">
        <f t="shared" si="19"/>
        <v>9.6999999999999993</v>
      </c>
      <c r="J25" s="510">
        <f t="shared" si="19"/>
        <v>9.9</v>
      </c>
      <c r="K25" s="497">
        <f t="shared" si="20"/>
        <v>-1</v>
      </c>
      <c r="L25" s="587">
        <f t="shared" si="20"/>
        <v>-1</v>
      </c>
      <c r="M25" s="509">
        <f t="shared" si="20"/>
        <v>0</v>
      </c>
      <c r="N25" s="510">
        <f t="shared" si="20"/>
        <v>0</v>
      </c>
      <c r="O25" s="635" t="e">
        <f t="shared" si="21"/>
        <v>#DIV/0!</v>
      </c>
      <c r="Q25" s="3"/>
      <c r="R25" s="351"/>
      <c r="S25" s="352"/>
      <c r="T25" s="352"/>
      <c r="U25" s="352"/>
      <c r="V25" s="352"/>
      <c r="W25" s="352"/>
      <c r="X25" s="352"/>
      <c r="Y25" s="352"/>
      <c r="Z25" s="321"/>
      <c r="AA25" s="322"/>
      <c r="AB25" s="351"/>
      <c r="AC25" s="352"/>
      <c r="AD25" s="316"/>
      <c r="AF25" s="67">
        <f t="shared" si="5"/>
        <v>0</v>
      </c>
      <c r="AG25" s="67">
        <f t="shared" si="8"/>
        <v>8.9</v>
      </c>
      <c r="AH25" s="67">
        <f t="shared" si="9"/>
        <v>9</v>
      </c>
      <c r="AI25" s="67">
        <f t="shared" si="10"/>
        <v>9.1</v>
      </c>
      <c r="AJ25" s="67">
        <f t="shared" si="11"/>
        <v>9.1999999999999993</v>
      </c>
      <c r="AK25" s="67">
        <f t="shared" si="12"/>
        <v>9.4</v>
      </c>
      <c r="AL25" s="67">
        <f t="shared" si="13"/>
        <v>9.6999999999999993</v>
      </c>
      <c r="AM25" s="67">
        <f t="shared" si="14"/>
        <v>9.9</v>
      </c>
      <c r="AN25" s="67">
        <f t="shared" si="15"/>
        <v>-1</v>
      </c>
      <c r="AO25" s="67">
        <f t="shared" si="16"/>
        <v>-1</v>
      </c>
      <c r="AP25" s="67">
        <f t="shared" si="17"/>
        <v>0</v>
      </c>
      <c r="AQ25" s="67">
        <f t="shared" si="18"/>
        <v>0</v>
      </c>
      <c r="AR25" s="67" t="e">
        <f t="shared" si="18"/>
        <v>#DIV/0!</v>
      </c>
    </row>
    <row r="26" spans="1:44" ht="12" customHeight="1">
      <c r="A26" s="62" t="s">
        <v>25</v>
      </c>
      <c r="B26" s="524" t="s">
        <v>56</v>
      </c>
      <c r="C26" s="518">
        <f t="shared" si="19"/>
        <v>0</v>
      </c>
      <c r="D26" s="519">
        <f t="shared" si="19"/>
        <v>40.1</v>
      </c>
      <c r="E26" s="519">
        <f t="shared" si="19"/>
        <v>39.9</v>
      </c>
      <c r="F26" s="519">
        <f t="shared" si="19"/>
        <v>39.9</v>
      </c>
      <c r="G26" s="519">
        <f t="shared" si="19"/>
        <v>39.9</v>
      </c>
      <c r="H26" s="519">
        <f t="shared" si="19"/>
        <v>40</v>
      </c>
      <c r="I26" s="519">
        <f t="shared" si="19"/>
        <v>40.200000000000003</v>
      </c>
      <c r="J26" s="519">
        <f t="shared" si="19"/>
        <v>40</v>
      </c>
      <c r="K26" s="614">
        <f t="shared" si="20"/>
        <v>-1</v>
      </c>
      <c r="L26" s="615">
        <f t="shared" si="20"/>
        <v>-1</v>
      </c>
      <c r="M26" s="518">
        <f t="shared" si="3"/>
        <v>0</v>
      </c>
      <c r="N26" s="519">
        <f t="shared" si="3"/>
        <v>0</v>
      </c>
      <c r="O26" s="639" t="e">
        <f t="shared" si="21"/>
        <v>#DIV/0!</v>
      </c>
      <c r="Q26" s="3"/>
      <c r="R26" s="353"/>
      <c r="S26" s="354"/>
      <c r="T26" s="354"/>
      <c r="U26" s="354"/>
      <c r="V26" s="354"/>
      <c r="W26" s="354"/>
      <c r="X26" s="354"/>
      <c r="Y26" s="354"/>
      <c r="Z26" s="324"/>
      <c r="AA26" s="325"/>
      <c r="AB26" s="353"/>
      <c r="AC26" s="354"/>
      <c r="AD26" s="328"/>
      <c r="AF26" s="67">
        <f t="shared" si="5"/>
        <v>0</v>
      </c>
      <c r="AG26" s="67">
        <f t="shared" si="8"/>
        <v>40.1</v>
      </c>
      <c r="AH26" s="67">
        <f t="shared" si="9"/>
        <v>39.9</v>
      </c>
      <c r="AI26" s="67">
        <f t="shared" si="10"/>
        <v>39.9</v>
      </c>
      <c r="AJ26" s="67">
        <f t="shared" si="11"/>
        <v>39.9</v>
      </c>
      <c r="AK26" s="67">
        <f t="shared" si="12"/>
        <v>40</v>
      </c>
      <c r="AL26" s="67">
        <f t="shared" si="13"/>
        <v>40.200000000000003</v>
      </c>
      <c r="AM26" s="67">
        <f t="shared" si="14"/>
        <v>40</v>
      </c>
      <c r="AN26" s="67">
        <f t="shared" si="15"/>
        <v>-1</v>
      </c>
      <c r="AO26" s="67">
        <f t="shared" si="16"/>
        <v>-1</v>
      </c>
      <c r="AP26" s="67">
        <f t="shared" si="17"/>
        <v>0</v>
      </c>
      <c r="AQ26" s="67">
        <f t="shared" si="18"/>
        <v>0</v>
      </c>
      <c r="AR26" s="67" t="e">
        <f t="shared" si="18"/>
        <v>#DIV/0!</v>
      </c>
    </row>
    <row r="27" spans="1:44" ht="12" customHeight="1">
      <c r="A27" s="56" t="s">
        <v>17</v>
      </c>
      <c r="B27" s="481" t="s">
        <v>57</v>
      </c>
      <c r="C27" s="543">
        <f t="shared" si="19"/>
        <v>0</v>
      </c>
      <c r="D27" s="510">
        <f t="shared" si="19"/>
        <v>1.7</v>
      </c>
      <c r="E27" s="510">
        <f t="shared" si="19"/>
        <v>1.7</v>
      </c>
      <c r="F27" s="510">
        <f t="shared" si="19"/>
        <v>1.7</v>
      </c>
      <c r="G27" s="510">
        <f t="shared" si="19"/>
        <v>1.6</v>
      </c>
      <c r="H27" s="510">
        <f t="shared" si="19"/>
        <v>1.7</v>
      </c>
      <c r="I27" s="510">
        <f t="shared" si="19"/>
        <v>2.2000000000000002</v>
      </c>
      <c r="J27" s="510">
        <f t="shared" si="19"/>
        <v>2.2999999999999998</v>
      </c>
      <c r="K27" s="497">
        <f t="shared" si="20"/>
        <v>-1</v>
      </c>
      <c r="L27" s="587">
        <f t="shared" si="20"/>
        <v>-1</v>
      </c>
      <c r="M27" s="543">
        <f t="shared" si="20"/>
        <v>0</v>
      </c>
      <c r="N27" s="510">
        <f t="shared" si="20"/>
        <v>0</v>
      </c>
      <c r="O27" s="635" t="e">
        <f t="shared" si="21"/>
        <v>#DIV/0!</v>
      </c>
      <c r="Q27" s="3"/>
      <c r="R27" s="351"/>
      <c r="S27" s="352"/>
      <c r="T27" s="352"/>
      <c r="U27" s="352"/>
      <c r="V27" s="352"/>
      <c r="W27" s="352"/>
      <c r="X27" s="352"/>
      <c r="Y27" s="352"/>
      <c r="Z27" s="321"/>
      <c r="AA27" s="322"/>
      <c r="AB27" s="351"/>
      <c r="AC27" s="352"/>
      <c r="AD27" s="316"/>
      <c r="AF27" s="67">
        <f t="shared" si="5"/>
        <v>0</v>
      </c>
      <c r="AG27" s="67">
        <f t="shared" si="8"/>
        <v>1.7</v>
      </c>
      <c r="AH27" s="67">
        <f t="shared" si="9"/>
        <v>1.7</v>
      </c>
      <c r="AI27" s="67">
        <f t="shared" si="10"/>
        <v>1.7</v>
      </c>
      <c r="AJ27" s="67">
        <f t="shared" si="11"/>
        <v>1.6</v>
      </c>
      <c r="AK27" s="67">
        <f t="shared" si="12"/>
        <v>1.7</v>
      </c>
      <c r="AL27" s="67">
        <f t="shared" si="13"/>
        <v>2.2000000000000002</v>
      </c>
      <c r="AM27" s="67">
        <f t="shared" si="14"/>
        <v>2.2999999999999998</v>
      </c>
      <c r="AN27" s="67">
        <f t="shared" si="15"/>
        <v>-1</v>
      </c>
      <c r="AO27" s="67">
        <f t="shared" si="16"/>
        <v>-1</v>
      </c>
      <c r="AP27" s="67">
        <f t="shared" si="17"/>
        <v>0</v>
      </c>
      <c r="AQ27" s="67">
        <f t="shared" si="18"/>
        <v>0</v>
      </c>
      <c r="AR27" s="67" t="e">
        <f t="shared" si="18"/>
        <v>#DIV/0!</v>
      </c>
    </row>
    <row r="28" spans="1:44" ht="12" customHeight="1">
      <c r="A28" s="56" t="s">
        <v>16</v>
      </c>
      <c r="B28" s="523" t="s">
        <v>58</v>
      </c>
      <c r="C28" s="509">
        <f t="shared" si="19"/>
        <v>0</v>
      </c>
      <c r="D28" s="510">
        <f t="shared" si="19"/>
        <v>23.1</v>
      </c>
      <c r="E28" s="510">
        <f t="shared" si="19"/>
        <v>23.3</v>
      </c>
      <c r="F28" s="510">
        <f t="shared" si="19"/>
        <v>22.8</v>
      </c>
      <c r="G28" s="510">
        <f t="shared" si="19"/>
        <v>22.9</v>
      </c>
      <c r="H28" s="510">
        <f t="shared" si="19"/>
        <v>23.3</v>
      </c>
      <c r="I28" s="510">
        <f t="shared" si="19"/>
        <v>23.6</v>
      </c>
      <c r="J28" s="510">
        <f t="shared" si="19"/>
        <v>23.099999999999998</v>
      </c>
      <c r="K28" s="497">
        <f t="shared" si="20"/>
        <v>-1</v>
      </c>
      <c r="L28" s="587">
        <f t="shared" si="20"/>
        <v>-1</v>
      </c>
      <c r="M28" s="509">
        <f t="shared" si="20"/>
        <v>0</v>
      </c>
      <c r="N28" s="510">
        <f t="shared" si="20"/>
        <v>0</v>
      </c>
      <c r="O28" s="635" t="e">
        <f t="shared" si="21"/>
        <v>#DIV/0!</v>
      </c>
      <c r="Q28" s="3"/>
      <c r="R28" s="351"/>
      <c r="S28" s="352"/>
      <c r="T28" s="352"/>
      <c r="U28" s="352"/>
      <c r="V28" s="352"/>
      <c r="W28" s="352"/>
      <c r="X28" s="352"/>
      <c r="Y28" s="352"/>
      <c r="Z28" s="321"/>
      <c r="AA28" s="322"/>
      <c r="AB28" s="351"/>
      <c r="AC28" s="352"/>
      <c r="AD28" s="316"/>
      <c r="AF28" s="67">
        <f t="shared" si="5"/>
        <v>0</v>
      </c>
      <c r="AG28" s="67">
        <f t="shared" si="8"/>
        <v>23.1</v>
      </c>
      <c r="AH28" s="67">
        <f t="shared" si="9"/>
        <v>23.3</v>
      </c>
      <c r="AI28" s="67">
        <f t="shared" si="10"/>
        <v>22.8</v>
      </c>
      <c r="AJ28" s="67">
        <f t="shared" si="11"/>
        <v>22.9</v>
      </c>
      <c r="AK28" s="67">
        <f t="shared" si="12"/>
        <v>23.3</v>
      </c>
      <c r="AL28" s="67">
        <f t="shared" si="13"/>
        <v>23.6</v>
      </c>
      <c r="AM28" s="67">
        <f t="shared" si="14"/>
        <v>23.099999999999998</v>
      </c>
      <c r="AN28" s="67">
        <f t="shared" si="15"/>
        <v>-1</v>
      </c>
      <c r="AO28" s="67">
        <f t="shared" si="16"/>
        <v>-1</v>
      </c>
      <c r="AP28" s="67">
        <f t="shared" si="17"/>
        <v>0</v>
      </c>
      <c r="AQ28" s="67">
        <f t="shared" si="18"/>
        <v>0</v>
      </c>
      <c r="AR28" s="67" t="e">
        <f t="shared" si="18"/>
        <v>#DIV/0!</v>
      </c>
    </row>
    <row r="29" spans="1:44" ht="12" customHeight="1">
      <c r="A29" s="62" t="s">
        <v>15</v>
      </c>
      <c r="B29" s="525" t="s">
        <v>59</v>
      </c>
      <c r="C29" s="520">
        <f t="shared" si="19"/>
        <v>0</v>
      </c>
      <c r="D29" s="521">
        <f t="shared" si="19"/>
        <v>24.8</v>
      </c>
      <c r="E29" s="521">
        <f t="shared" si="19"/>
        <v>25</v>
      </c>
      <c r="F29" s="521">
        <f t="shared" si="19"/>
        <v>24.5</v>
      </c>
      <c r="G29" s="521">
        <f t="shared" si="19"/>
        <v>24.5</v>
      </c>
      <c r="H29" s="521">
        <f t="shared" si="19"/>
        <v>25</v>
      </c>
      <c r="I29" s="521">
        <f t="shared" si="19"/>
        <v>25.8</v>
      </c>
      <c r="J29" s="521">
        <f t="shared" si="19"/>
        <v>25.4</v>
      </c>
      <c r="K29" s="621">
        <f t="shared" si="20"/>
        <v>-1</v>
      </c>
      <c r="L29" s="505">
        <f t="shared" si="20"/>
        <v>-1</v>
      </c>
      <c r="M29" s="631">
        <f t="shared" si="20"/>
        <v>0</v>
      </c>
      <c r="N29" s="632">
        <f t="shared" si="20"/>
        <v>0</v>
      </c>
      <c r="O29" s="643" t="e">
        <f t="shared" si="21"/>
        <v>#DIV/0!</v>
      </c>
      <c r="Q29" s="3"/>
      <c r="R29" s="355"/>
      <c r="S29" s="356"/>
      <c r="T29" s="356"/>
      <c r="U29" s="356"/>
      <c r="V29" s="356"/>
      <c r="W29" s="356"/>
      <c r="X29" s="356"/>
      <c r="Y29" s="356"/>
      <c r="Z29" s="336"/>
      <c r="AA29" s="739"/>
      <c r="AB29" s="355"/>
      <c r="AC29" s="356"/>
      <c r="AD29" s="339"/>
      <c r="AF29" s="67">
        <f t="shared" si="5"/>
        <v>0</v>
      </c>
      <c r="AG29" s="67">
        <f t="shared" si="8"/>
        <v>24.8</v>
      </c>
      <c r="AH29" s="67">
        <f t="shared" si="9"/>
        <v>25</v>
      </c>
      <c r="AI29" s="67">
        <f t="shared" si="10"/>
        <v>24.5</v>
      </c>
      <c r="AJ29" s="67">
        <f t="shared" si="11"/>
        <v>24.5</v>
      </c>
      <c r="AK29" s="67">
        <f t="shared" si="12"/>
        <v>25</v>
      </c>
      <c r="AL29" s="67">
        <f t="shared" si="13"/>
        <v>25.8</v>
      </c>
      <c r="AM29" s="67">
        <f t="shared" si="14"/>
        <v>25.4</v>
      </c>
      <c r="AN29" s="67">
        <f t="shared" si="15"/>
        <v>-1</v>
      </c>
      <c r="AO29" s="67">
        <f t="shared" si="16"/>
        <v>-1</v>
      </c>
      <c r="AP29" s="67">
        <f t="shared" si="17"/>
        <v>0</v>
      </c>
      <c r="AQ29" s="67">
        <f t="shared" si="18"/>
        <v>0</v>
      </c>
      <c r="AR29" s="67" t="e">
        <f t="shared" si="18"/>
        <v>#DIV/0!</v>
      </c>
    </row>
    <row r="30" spans="1:44" ht="12" customHeight="1">
      <c r="A30" s="77"/>
      <c r="B30" s="1307" t="s">
        <v>145</v>
      </c>
      <c r="C30" s="1307"/>
      <c r="D30" s="1307"/>
      <c r="E30" s="1307"/>
      <c r="F30" s="1307"/>
      <c r="G30" s="1307"/>
      <c r="H30" s="1307"/>
      <c r="I30" s="1307"/>
      <c r="J30" s="1307"/>
      <c r="K30" s="1307"/>
      <c r="L30" s="1307"/>
      <c r="M30" s="1307"/>
      <c r="N30" s="1307"/>
      <c r="O30" s="1307"/>
      <c r="P30" s="1307"/>
      <c r="Q30" s="1307"/>
      <c r="R30" s="1307"/>
    </row>
    <row r="31" spans="1:44">
      <c r="A31" s="77"/>
      <c r="B31" s="396"/>
      <c r="C31" s="384"/>
      <c r="D31" s="384"/>
      <c r="E31" s="384"/>
      <c r="F31" s="384"/>
      <c r="G31" s="384"/>
      <c r="H31" s="384"/>
      <c r="I31" s="384"/>
      <c r="J31" s="384"/>
      <c r="K31" s="319"/>
      <c r="L31" s="416"/>
      <c r="M31" s="365"/>
      <c r="N31" s="365"/>
      <c r="O31" s="365"/>
    </row>
    <row r="32" spans="1:44">
      <c r="B32" s="399"/>
      <c r="C32" s="374"/>
      <c r="D32" s="374"/>
      <c r="E32" s="399"/>
      <c r="F32" s="393"/>
      <c r="G32" s="393"/>
      <c r="H32" s="393"/>
      <c r="I32" s="393"/>
      <c r="J32" s="393"/>
      <c r="K32" s="417"/>
      <c r="L32" s="417"/>
      <c r="M32" s="418"/>
      <c r="N32" s="399"/>
      <c r="O32" s="392"/>
    </row>
    <row r="33" spans="1:15">
      <c r="B33" s="9"/>
      <c r="C33" s="19"/>
      <c r="D33" s="19"/>
      <c r="E33" s="9"/>
      <c r="F33" s="15"/>
      <c r="G33" s="15"/>
      <c r="H33" s="9"/>
      <c r="I33" s="9"/>
      <c r="J33" s="9"/>
      <c r="K33" s="140"/>
      <c r="L33" s="140"/>
      <c r="M33" s="125"/>
      <c r="N33" s="13"/>
      <c r="O33" s="13"/>
    </row>
    <row r="34" spans="1:15">
      <c r="A34" s="128"/>
      <c r="B34" s="9"/>
      <c r="C34" s="19"/>
      <c r="D34" s="19"/>
      <c r="E34" s="9"/>
      <c r="F34" s="15"/>
      <c r="G34" s="15"/>
      <c r="H34" s="15"/>
      <c r="I34" s="15"/>
      <c r="J34" s="15"/>
      <c r="K34" s="140"/>
      <c r="L34" s="140"/>
      <c r="M34" s="125"/>
      <c r="N34" s="13"/>
      <c r="O34" s="13"/>
    </row>
    <row r="35" spans="1:15">
      <c r="B35" s="9"/>
      <c r="C35" s="19"/>
      <c r="D35" s="19"/>
      <c r="E35" s="9"/>
      <c r="F35" s="15"/>
      <c r="G35" s="15"/>
      <c r="H35" s="9"/>
      <c r="I35" s="9"/>
      <c r="J35" s="9"/>
      <c r="K35" s="140"/>
      <c r="L35" s="140"/>
      <c r="M35" s="125"/>
      <c r="N35" s="13"/>
      <c r="O35" s="13"/>
    </row>
    <row r="36" spans="1:15">
      <c r="B36" s="9"/>
      <c r="C36" s="19"/>
      <c r="D36" s="19"/>
      <c r="E36" s="9"/>
      <c r="F36" s="15"/>
      <c r="G36" s="15"/>
      <c r="H36" s="9"/>
      <c r="I36" s="9"/>
      <c r="J36" s="9"/>
      <c r="K36" s="140"/>
      <c r="L36" s="140"/>
      <c r="M36" s="125"/>
      <c r="N36" s="13"/>
      <c r="O36" s="13"/>
    </row>
    <row r="37" spans="1:15">
      <c r="B37" s="9"/>
      <c r="C37" s="19"/>
      <c r="D37" s="19"/>
      <c r="E37" s="9"/>
      <c r="F37" s="15"/>
      <c r="G37" s="15"/>
      <c r="H37" s="9"/>
      <c r="I37" s="9"/>
      <c r="J37" s="9"/>
      <c r="K37" s="140"/>
      <c r="L37" s="140"/>
      <c r="M37" s="125"/>
      <c r="N37" s="13"/>
      <c r="O37" s="13"/>
    </row>
    <row r="38" spans="1:15">
      <c r="B38" s="9"/>
      <c r="C38" s="24"/>
      <c r="D38" s="24"/>
      <c r="E38" s="12"/>
      <c r="F38" s="121"/>
      <c r="G38" s="121"/>
      <c r="H38" s="12"/>
      <c r="I38" s="12"/>
      <c r="J38" s="12"/>
      <c r="K38" s="140"/>
      <c r="L38" s="140"/>
      <c r="M38" s="125"/>
      <c r="N38" s="13"/>
      <c r="O38" s="13"/>
    </row>
    <row r="39" spans="1:15">
      <c r="B39" s="9"/>
      <c r="C39" s="19"/>
      <c r="D39" s="19"/>
      <c r="E39" s="9"/>
      <c r="F39" s="15"/>
      <c r="G39" s="15"/>
      <c r="H39" s="9"/>
      <c r="I39" s="9"/>
      <c r="J39" s="9"/>
      <c r="K39" s="140"/>
      <c r="L39" s="140"/>
      <c r="M39" s="125"/>
      <c r="N39" s="13"/>
      <c r="O39" s="13"/>
    </row>
    <row r="40" spans="1:15">
      <c r="B40" s="9"/>
      <c r="C40" s="24"/>
      <c r="D40" s="24"/>
      <c r="E40" s="12"/>
      <c r="F40" s="121"/>
      <c r="G40" s="121"/>
      <c r="H40" s="12"/>
      <c r="I40" s="12"/>
      <c r="J40" s="12"/>
      <c r="K40" s="140"/>
      <c r="L40" s="140"/>
      <c r="M40" s="125"/>
      <c r="N40" s="13"/>
      <c r="O40" s="13"/>
    </row>
    <row r="41" spans="1:15">
      <c r="B41" s="9"/>
      <c r="C41" s="24"/>
      <c r="D41" s="24"/>
      <c r="E41" s="12"/>
      <c r="F41" s="12"/>
      <c r="G41" s="12"/>
      <c r="H41" s="12"/>
      <c r="I41" s="12"/>
      <c r="J41" s="12"/>
      <c r="K41" s="140"/>
      <c r="L41" s="140"/>
      <c r="M41" s="125"/>
      <c r="N41" s="13"/>
      <c r="O41" s="13"/>
    </row>
    <row r="42" spans="1:15">
      <c r="B42" s="9"/>
      <c r="C42" s="44"/>
      <c r="D42" s="44"/>
      <c r="E42" s="15"/>
      <c r="F42" s="122"/>
      <c r="G42" s="122"/>
      <c r="H42" s="9"/>
      <c r="I42" s="9"/>
      <c r="J42" s="9"/>
      <c r="K42" s="140"/>
      <c r="L42" s="140"/>
      <c r="M42" s="125"/>
      <c r="N42" s="13"/>
      <c r="O42" s="13"/>
    </row>
    <row r="43" spans="1:15">
      <c r="B43" s="9"/>
      <c r="C43" s="24"/>
      <c r="D43" s="24"/>
      <c r="E43" s="12"/>
      <c r="F43" s="121"/>
      <c r="G43" s="121"/>
      <c r="H43" s="12"/>
      <c r="I43" s="12"/>
      <c r="J43" s="12"/>
      <c r="K43" s="140"/>
      <c r="L43" s="140"/>
      <c r="M43" s="125"/>
      <c r="N43" s="13"/>
      <c r="O43" s="13"/>
    </row>
    <row r="44" spans="1:15">
      <c r="B44" s="9"/>
      <c r="C44" s="15"/>
      <c r="D44" s="15"/>
      <c r="E44" s="15"/>
      <c r="F44" s="15"/>
      <c r="G44" s="15"/>
      <c r="H44" s="15"/>
      <c r="I44" s="15"/>
      <c r="J44" s="15"/>
      <c r="K44" s="140"/>
      <c r="L44" s="140"/>
      <c r="M44" s="125"/>
      <c r="N44" s="13"/>
      <c r="O44" s="13"/>
    </row>
    <row r="45" spans="1:15">
      <c r="B45" s="9"/>
      <c r="C45" s="15"/>
      <c r="D45" s="15"/>
      <c r="E45" s="15"/>
      <c r="F45" s="15"/>
      <c r="G45" s="15"/>
      <c r="H45" s="15"/>
      <c r="I45" s="15"/>
      <c r="J45" s="15"/>
      <c r="K45" s="140"/>
      <c r="L45" s="140"/>
      <c r="M45" s="125"/>
      <c r="N45" s="13"/>
      <c r="O45" s="13"/>
    </row>
    <row r="46" spans="1:15">
      <c r="B46" s="9"/>
      <c r="C46" s="122"/>
      <c r="D46" s="122"/>
      <c r="E46" s="122"/>
      <c r="F46" s="122"/>
      <c r="G46" s="122"/>
      <c r="H46" s="122"/>
      <c r="I46" s="122"/>
      <c r="J46" s="122"/>
      <c r="K46" s="140"/>
      <c r="L46" s="140"/>
      <c r="M46" s="125"/>
      <c r="N46" s="13"/>
      <c r="O46" s="13"/>
    </row>
    <row r="47" spans="1:15">
      <c r="B47" s="9"/>
      <c r="C47" s="129"/>
      <c r="D47" s="129"/>
      <c r="E47" s="9"/>
      <c r="F47" s="9"/>
      <c r="G47" s="9"/>
      <c r="H47" s="9"/>
      <c r="I47" s="9"/>
      <c r="J47" s="9"/>
      <c r="K47" s="140"/>
      <c r="L47" s="140"/>
      <c r="M47" s="125"/>
      <c r="N47" s="13"/>
      <c r="O47" s="13"/>
    </row>
    <row r="48" spans="1:15">
      <c r="B48" s="9"/>
      <c r="C48" s="9"/>
      <c r="D48" s="9"/>
      <c r="E48" s="9"/>
      <c r="F48" s="9"/>
      <c r="G48" s="9"/>
      <c r="H48" s="9"/>
      <c r="I48" s="9"/>
      <c r="J48" s="9"/>
      <c r="K48" s="140"/>
      <c r="L48" s="140"/>
      <c r="M48" s="125"/>
      <c r="N48" s="13"/>
      <c r="O48" s="13"/>
    </row>
    <row r="49" spans="2:15">
      <c r="B49" s="9"/>
      <c r="C49" s="9"/>
      <c r="D49" s="9"/>
      <c r="E49" s="123"/>
      <c r="F49" s="123"/>
      <c r="G49" s="123"/>
      <c r="H49" s="123"/>
      <c r="I49" s="123"/>
      <c r="J49" s="123"/>
      <c r="K49" s="140"/>
      <c r="L49" s="140"/>
      <c r="M49" s="125"/>
      <c r="N49" s="13"/>
      <c r="O49" s="13"/>
    </row>
    <row r="50" spans="2:15">
      <c r="B50" s="9"/>
      <c r="C50" s="12"/>
      <c r="D50" s="12"/>
      <c r="E50" s="12"/>
      <c r="F50" s="124"/>
      <c r="G50" s="124"/>
      <c r="H50" s="124"/>
      <c r="I50" s="124"/>
      <c r="J50" s="124"/>
      <c r="K50" s="140"/>
      <c r="L50" s="140"/>
      <c r="M50" s="125"/>
      <c r="N50" s="13"/>
      <c r="O50" s="13"/>
    </row>
    <row r="51" spans="2:15">
      <c r="B51" s="9"/>
      <c r="C51" s="9"/>
      <c r="D51" s="9"/>
      <c r="E51" s="9"/>
      <c r="F51" s="9"/>
      <c r="G51" s="9"/>
      <c r="H51" s="9"/>
      <c r="I51" s="9"/>
      <c r="J51" s="9"/>
      <c r="K51" s="140"/>
      <c r="L51" s="140"/>
      <c r="M51" s="125"/>
      <c r="N51" s="13"/>
      <c r="O51" s="13"/>
    </row>
    <row r="52" spans="2:15">
      <c r="B52" s="9"/>
      <c r="C52" s="9"/>
      <c r="D52" s="9"/>
      <c r="E52" s="123"/>
      <c r="F52" s="123"/>
      <c r="G52" s="123"/>
      <c r="H52" s="123"/>
      <c r="I52" s="123"/>
      <c r="J52" s="123"/>
      <c r="K52" s="140"/>
      <c r="L52" s="140"/>
      <c r="M52" s="125"/>
      <c r="N52" s="13"/>
      <c r="O52" s="13"/>
    </row>
    <row r="53" spans="2:15">
      <c r="B53" s="9"/>
      <c r="C53" s="12"/>
      <c r="D53" s="12"/>
      <c r="E53" s="12"/>
      <c r="F53" s="12"/>
      <c r="G53" s="12"/>
      <c r="H53" s="12"/>
      <c r="I53" s="12"/>
      <c r="J53" s="12"/>
      <c r="K53" s="140"/>
      <c r="L53" s="140"/>
      <c r="M53" s="125"/>
      <c r="N53" s="13"/>
      <c r="O53" s="13"/>
    </row>
    <row r="54" spans="2:15">
      <c r="B54" s="9"/>
      <c r="C54" s="9"/>
      <c r="D54" s="9"/>
      <c r="E54" s="9"/>
      <c r="F54" s="9"/>
      <c r="G54" s="9"/>
      <c r="H54" s="12"/>
      <c r="I54" s="12"/>
      <c r="J54" s="12"/>
      <c r="K54" s="140"/>
      <c r="L54" s="140"/>
      <c r="M54" s="125"/>
      <c r="N54" s="13"/>
      <c r="O54" s="13"/>
    </row>
    <row r="55" spans="2:15">
      <c r="B55" s="9"/>
      <c r="C55" s="125"/>
      <c r="D55" s="125"/>
      <c r="E55" s="125"/>
      <c r="F55" s="125"/>
      <c r="G55" s="125"/>
      <c r="H55" s="125"/>
      <c r="I55" s="125"/>
      <c r="J55" s="125"/>
      <c r="K55" s="140"/>
      <c r="L55" s="140"/>
      <c r="M55" s="125"/>
      <c r="N55" s="13"/>
      <c r="O55" s="13"/>
    </row>
    <row r="56" spans="2:15">
      <c r="B56" s="9"/>
      <c r="C56" s="125"/>
      <c r="D56" s="125"/>
      <c r="E56" s="125"/>
      <c r="F56" s="125"/>
      <c r="G56" s="125"/>
      <c r="H56" s="125"/>
      <c r="I56" s="125"/>
      <c r="J56" s="125"/>
      <c r="K56" s="140"/>
      <c r="L56" s="140"/>
      <c r="M56" s="125"/>
      <c r="N56" s="13"/>
      <c r="O56" s="13"/>
    </row>
    <row r="57" spans="2:15">
      <c r="B57" s="9"/>
      <c r="C57" s="125"/>
      <c r="D57" s="125"/>
      <c r="E57" s="125"/>
      <c r="F57" s="125"/>
      <c r="G57" s="125"/>
      <c r="H57" s="125"/>
      <c r="I57" s="125"/>
      <c r="J57" s="125"/>
      <c r="K57" s="140"/>
      <c r="L57" s="140"/>
      <c r="M57" s="125"/>
      <c r="N57" s="13"/>
      <c r="O57" s="13"/>
    </row>
    <row r="58" spans="2:15">
      <c r="B58" s="9"/>
      <c r="C58" s="126"/>
      <c r="D58" s="126"/>
      <c r="E58" s="126"/>
      <c r="F58" s="126"/>
      <c r="G58" s="126"/>
      <c r="H58" s="126"/>
      <c r="I58" s="126"/>
      <c r="J58" s="126"/>
      <c r="K58" s="140"/>
      <c r="L58" s="140"/>
      <c r="M58" s="125"/>
      <c r="N58" s="13"/>
      <c r="O58" s="13"/>
    </row>
    <row r="59" spans="2:15">
      <c r="B59" s="9"/>
      <c r="C59" s="125"/>
      <c r="D59" s="125"/>
      <c r="E59" s="125"/>
      <c r="F59" s="125"/>
      <c r="G59" s="125"/>
      <c r="H59" s="125"/>
      <c r="I59" s="125"/>
      <c r="J59" s="125"/>
      <c r="K59" s="140"/>
      <c r="L59" s="140"/>
      <c r="M59" s="125"/>
      <c r="N59" s="13"/>
      <c r="O59" s="13"/>
    </row>
    <row r="60" spans="2:15">
      <c r="B60" s="9"/>
      <c r="C60" s="125"/>
      <c r="D60" s="125"/>
      <c r="E60" s="125"/>
      <c r="F60" s="125"/>
      <c r="G60" s="125"/>
      <c r="H60" s="125"/>
      <c r="I60" s="125"/>
      <c r="J60" s="125"/>
      <c r="K60" s="140"/>
      <c r="L60" s="140"/>
      <c r="M60" s="125"/>
      <c r="N60" s="13"/>
      <c r="O60" s="13"/>
    </row>
    <row r="61" spans="2:15">
      <c r="B61" s="9"/>
      <c r="C61" s="126"/>
      <c r="D61" s="126"/>
      <c r="E61" s="126"/>
      <c r="F61" s="126"/>
      <c r="G61" s="126"/>
      <c r="H61" s="126"/>
      <c r="I61" s="126"/>
      <c r="J61" s="126"/>
      <c r="K61" s="140"/>
      <c r="L61" s="140"/>
      <c r="M61" s="125"/>
      <c r="N61" s="13"/>
      <c r="O61" s="13"/>
    </row>
    <row r="62" spans="2:15">
      <c r="B62" s="9"/>
      <c r="C62" s="9"/>
      <c r="D62" s="9"/>
      <c r="E62" s="9"/>
      <c r="F62" s="9"/>
      <c r="G62" s="9"/>
      <c r="H62" s="9"/>
      <c r="I62" s="9"/>
      <c r="J62" s="9"/>
      <c r="K62" s="140"/>
      <c r="L62" s="140"/>
      <c r="M62" s="125"/>
      <c r="N62" s="13"/>
      <c r="O62" s="13"/>
    </row>
    <row r="63" spans="2:15">
      <c r="B63" s="9"/>
      <c r="C63" s="9"/>
      <c r="D63" s="9"/>
      <c r="E63" s="9"/>
      <c r="F63" s="9"/>
      <c r="G63" s="9"/>
      <c r="H63" s="9"/>
      <c r="I63" s="9"/>
      <c r="J63" s="9"/>
      <c r="K63" s="19"/>
      <c r="L63" s="192"/>
      <c r="M63" s="13"/>
      <c r="N63" s="13"/>
      <c r="O63" s="13"/>
    </row>
    <row r="64" spans="2:15">
      <c r="B64" s="9"/>
      <c r="C64" s="9"/>
      <c r="D64" s="9"/>
      <c r="E64" s="9"/>
      <c r="F64" s="9"/>
      <c r="G64" s="9"/>
      <c r="H64" s="9"/>
      <c r="I64" s="9"/>
      <c r="J64" s="9"/>
      <c r="K64" s="19"/>
      <c r="L64" s="192"/>
      <c r="M64" s="13"/>
      <c r="N64" s="13"/>
      <c r="O64" s="13"/>
    </row>
    <row r="65" spans="2:11">
      <c r="B65" s="1"/>
      <c r="C65" s="1"/>
      <c r="D65" s="1"/>
      <c r="E65" s="1"/>
      <c r="F65" s="1"/>
      <c r="G65" s="1"/>
      <c r="H65" s="1"/>
      <c r="I65" s="1"/>
      <c r="J65" s="1"/>
      <c r="K65" s="79"/>
    </row>
    <row r="66" spans="2:11">
      <c r="B66" s="1"/>
      <c r="C66" s="1"/>
      <c r="D66" s="1"/>
      <c r="E66" s="1"/>
      <c r="F66" s="1"/>
      <c r="G66" s="1"/>
      <c r="H66" s="1"/>
      <c r="I66" s="1"/>
      <c r="J66" s="1"/>
      <c r="K66" s="79"/>
    </row>
    <row r="67" spans="2:11">
      <c r="B67" s="1"/>
      <c r="C67" s="1"/>
      <c r="D67" s="1"/>
      <c r="E67" s="1"/>
      <c r="F67" s="1"/>
      <c r="G67" s="1"/>
      <c r="H67" s="1"/>
      <c r="I67" s="1"/>
      <c r="J67" s="1"/>
      <c r="K67" s="79"/>
    </row>
    <row r="68" spans="2:11">
      <c r="B68" s="1"/>
      <c r="C68" s="1"/>
      <c r="D68" s="1"/>
      <c r="E68" s="1"/>
      <c r="F68" s="1"/>
      <c r="G68" s="1"/>
      <c r="H68" s="1"/>
      <c r="I68" s="1"/>
      <c r="J68" s="1"/>
      <c r="K68" s="79"/>
    </row>
    <row r="69" spans="2:11">
      <c r="B69" s="1"/>
      <c r="C69" s="1"/>
      <c r="D69" s="1"/>
      <c r="E69" s="1"/>
      <c r="F69" s="1"/>
      <c r="G69" s="1"/>
      <c r="H69" s="1"/>
      <c r="I69" s="1"/>
      <c r="J69" s="1"/>
      <c r="K69" s="79"/>
    </row>
    <row r="70" spans="2:11">
      <c r="B70" s="1"/>
      <c r="C70" s="1"/>
      <c r="D70" s="1"/>
      <c r="E70" s="1"/>
      <c r="F70" s="1"/>
      <c r="G70" s="1"/>
      <c r="H70" s="1"/>
      <c r="I70" s="1"/>
      <c r="J70" s="1"/>
      <c r="K70" s="79"/>
    </row>
    <row r="71" spans="2:11">
      <c r="B71" s="1"/>
      <c r="C71" s="1"/>
      <c r="D71" s="1"/>
      <c r="E71" s="1"/>
      <c r="F71" s="1"/>
      <c r="G71" s="1"/>
      <c r="H71" s="1"/>
      <c r="I71" s="1"/>
      <c r="J71" s="1"/>
      <c r="K71" s="79"/>
    </row>
    <row r="72" spans="2:11">
      <c r="B72" s="1"/>
      <c r="C72" s="1"/>
      <c r="D72" s="1"/>
      <c r="E72" s="1"/>
      <c r="F72" s="1"/>
      <c r="G72" s="1"/>
      <c r="H72" s="1"/>
      <c r="I72" s="1"/>
      <c r="J72" s="1"/>
      <c r="K72" s="79"/>
    </row>
    <row r="73" spans="2:11">
      <c r="B73" s="1"/>
      <c r="C73" s="1"/>
      <c r="D73" s="1"/>
      <c r="E73" s="1"/>
      <c r="F73" s="1"/>
      <c r="G73" s="1"/>
      <c r="H73" s="1"/>
      <c r="I73" s="1"/>
      <c r="J73" s="1"/>
      <c r="K73" s="79"/>
    </row>
    <row r="74" spans="2:11">
      <c r="B74" s="1"/>
      <c r="C74" s="1"/>
      <c r="D74" s="1"/>
      <c r="E74" s="1"/>
      <c r="F74" s="1"/>
      <c r="G74" s="1"/>
      <c r="H74" s="1"/>
      <c r="I74" s="1"/>
      <c r="J74" s="1"/>
      <c r="K74" s="79"/>
    </row>
    <row r="75" spans="2:11">
      <c r="B75" s="1"/>
      <c r="C75" s="1"/>
      <c r="D75" s="1"/>
      <c r="E75" s="1"/>
      <c r="F75" s="1"/>
      <c r="G75" s="1"/>
      <c r="H75" s="1"/>
      <c r="I75" s="1"/>
      <c r="J75" s="1"/>
      <c r="K75" s="79"/>
    </row>
    <row r="76" spans="2:11">
      <c r="B76" s="1"/>
      <c r="C76" s="1"/>
      <c r="D76" s="1"/>
      <c r="E76" s="1"/>
      <c r="F76" s="1"/>
      <c r="G76" s="1"/>
      <c r="H76" s="1"/>
      <c r="I76" s="1"/>
      <c r="J76" s="1"/>
      <c r="K76" s="79"/>
    </row>
    <row r="77" spans="2:11">
      <c r="B77" s="1"/>
      <c r="C77" s="1"/>
      <c r="D77" s="1"/>
      <c r="E77" s="1"/>
      <c r="F77" s="1"/>
      <c r="G77" s="1"/>
      <c r="H77" s="1"/>
      <c r="I77" s="1"/>
      <c r="J77" s="1"/>
      <c r="K77" s="79"/>
    </row>
    <row r="78" spans="2:11">
      <c r="B78" s="1"/>
      <c r="C78" s="1"/>
      <c r="D78" s="1"/>
      <c r="E78" s="1"/>
      <c r="F78" s="1"/>
      <c r="G78" s="1"/>
      <c r="H78" s="1"/>
      <c r="I78" s="1"/>
      <c r="J78" s="1"/>
      <c r="K78" s="79"/>
    </row>
    <row r="79" spans="2:11">
      <c r="B79" s="1"/>
      <c r="C79" s="1"/>
      <c r="D79" s="1"/>
      <c r="E79" s="1"/>
      <c r="F79" s="1"/>
      <c r="G79" s="1"/>
      <c r="H79" s="1"/>
      <c r="I79" s="1"/>
      <c r="J79" s="1"/>
      <c r="K79" s="79"/>
    </row>
    <row r="80" spans="2:11">
      <c r="B80" s="1"/>
      <c r="C80" s="1"/>
      <c r="D80" s="1"/>
      <c r="E80" s="1"/>
      <c r="F80" s="1"/>
      <c r="G80" s="1"/>
      <c r="H80" s="1"/>
      <c r="I80" s="1"/>
      <c r="J80" s="1"/>
      <c r="K80" s="79"/>
    </row>
    <row r="81" spans="2:11">
      <c r="B81" s="1"/>
      <c r="C81" s="1"/>
      <c r="D81" s="1"/>
      <c r="E81" s="1"/>
      <c r="F81" s="1"/>
      <c r="G81" s="1"/>
      <c r="H81" s="1"/>
      <c r="I81" s="1"/>
      <c r="J81" s="1"/>
      <c r="K81" s="79"/>
    </row>
    <row r="82" spans="2:11">
      <c r="B82" s="1"/>
      <c r="C82" s="1"/>
      <c r="D82" s="1"/>
      <c r="E82" s="1"/>
      <c r="F82" s="1"/>
      <c r="G82" s="1"/>
      <c r="H82" s="1"/>
      <c r="I82" s="1"/>
      <c r="J82" s="1"/>
      <c r="K82" s="79"/>
    </row>
    <row r="83" spans="2:11">
      <c r="B83" s="1"/>
      <c r="C83" s="1"/>
      <c r="D83" s="1"/>
      <c r="E83" s="1"/>
      <c r="F83" s="1"/>
      <c r="G83" s="1"/>
      <c r="H83" s="1"/>
      <c r="I83" s="1"/>
      <c r="J83" s="1"/>
      <c r="K83" s="79"/>
    </row>
    <row r="84" spans="2:11">
      <c r="B84" s="1"/>
      <c r="C84" s="1"/>
      <c r="D84" s="1"/>
      <c r="E84" s="1"/>
      <c r="F84" s="1"/>
      <c r="G84" s="1"/>
      <c r="H84" s="1"/>
      <c r="I84" s="1"/>
      <c r="J84" s="1"/>
      <c r="K84" s="79"/>
    </row>
    <row r="85" spans="2:11">
      <c r="B85" s="1"/>
      <c r="C85" s="1"/>
      <c r="D85" s="1"/>
      <c r="E85" s="1"/>
      <c r="F85" s="1"/>
      <c r="G85" s="1"/>
      <c r="H85" s="1"/>
      <c r="I85" s="1"/>
      <c r="J85" s="1"/>
      <c r="K85" s="79"/>
    </row>
    <row r="86" spans="2:11">
      <c r="B86" s="1"/>
      <c r="C86" s="1"/>
      <c r="D86" s="1"/>
      <c r="E86" s="1"/>
      <c r="F86" s="1"/>
      <c r="G86" s="1"/>
      <c r="H86" s="1"/>
      <c r="I86" s="1"/>
      <c r="J86" s="1"/>
      <c r="K86" s="79"/>
    </row>
    <row r="87" spans="2:11">
      <c r="B87" s="1"/>
      <c r="C87" s="1"/>
      <c r="D87" s="1"/>
      <c r="E87" s="1"/>
      <c r="F87" s="1"/>
      <c r="G87" s="1"/>
      <c r="H87" s="1"/>
      <c r="I87" s="1"/>
      <c r="J87" s="1"/>
      <c r="K87" s="79"/>
    </row>
    <row r="88" spans="2:11">
      <c r="B88" s="1"/>
      <c r="C88" s="1"/>
      <c r="D88" s="1"/>
      <c r="E88" s="1"/>
      <c r="F88" s="1"/>
      <c r="G88" s="1"/>
      <c r="H88" s="1"/>
      <c r="I88" s="1"/>
      <c r="J88" s="1"/>
      <c r="K88" s="79"/>
    </row>
    <row r="89" spans="2:11">
      <c r="B89" s="1"/>
      <c r="C89" s="1"/>
      <c r="D89" s="1"/>
      <c r="E89" s="1"/>
      <c r="F89" s="1"/>
      <c r="G89" s="1"/>
      <c r="H89" s="1"/>
      <c r="I89" s="1"/>
      <c r="J89" s="1"/>
      <c r="K89" s="79"/>
    </row>
    <row r="90" spans="2:11">
      <c r="C90" s="1"/>
      <c r="D90" s="1"/>
      <c r="E90" s="1"/>
      <c r="F90" s="1"/>
      <c r="G90" s="1"/>
      <c r="H90" s="1"/>
      <c r="I90" s="1"/>
      <c r="J90" s="1"/>
    </row>
    <row r="91" spans="2:11">
      <c r="C91" s="1"/>
      <c r="D91" s="1"/>
      <c r="E91" s="1"/>
      <c r="F91" s="1"/>
      <c r="G91" s="1"/>
      <c r="H91" s="1"/>
      <c r="I91" s="1"/>
      <c r="J91" s="1"/>
    </row>
    <row r="92" spans="2:11">
      <c r="C92" s="1"/>
      <c r="D92" s="1"/>
      <c r="E92" s="1"/>
      <c r="F92" s="1"/>
      <c r="G92" s="1"/>
      <c r="H92" s="1"/>
      <c r="I92" s="1"/>
      <c r="J92" s="1"/>
    </row>
    <row r="93" spans="2:11">
      <c r="C93" s="1"/>
      <c r="D93" s="1"/>
      <c r="E93" s="1"/>
      <c r="F93" s="1"/>
      <c r="G93" s="1"/>
      <c r="H93" s="1"/>
      <c r="I93" s="1"/>
      <c r="J93" s="1"/>
    </row>
    <row r="94" spans="2:11">
      <c r="C94" s="1"/>
      <c r="D94" s="1"/>
      <c r="E94" s="1"/>
      <c r="F94" s="1"/>
      <c r="G94" s="1"/>
      <c r="H94" s="1"/>
      <c r="I94" s="1"/>
      <c r="J94" s="1"/>
    </row>
    <row r="95" spans="2:11">
      <c r="C95" s="1"/>
      <c r="D95" s="1"/>
      <c r="E95" s="1"/>
      <c r="F95" s="1"/>
      <c r="G95" s="1"/>
      <c r="H95" s="1"/>
      <c r="I95" s="1"/>
      <c r="J95" s="1"/>
    </row>
    <row r="96" spans="2:11">
      <c r="C96" s="1"/>
      <c r="D96" s="1"/>
      <c r="E96" s="1"/>
      <c r="F96" s="1"/>
      <c r="G96" s="1"/>
      <c r="H96" s="1"/>
      <c r="I96" s="1"/>
      <c r="J96" s="1"/>
    </row>
    <row r="97" spans="3:10">
      <c r="C97" s="1"/>
      <c r="D97" s="1"/>
      <c r="E97" s="1"/>
      <c r="F97" s="1"/>
      <c r="G97" s="1"/>
      <c r="H97" s="1"/>
      <c r="I97" s="1"/>
      <c r="J97" s="1"/>
    </row>
    <row r="98" spans="3:10">
      <c r="C98" s="1"/>
      <c r="D98" s="1"/>
      <c r="E98" s="1"/>
      <c r="F98" s="1"/>
      <c r="G98" s="1"/>
      <c r="H98" s="1"/>
      <c r="I98" s="1"/>
      <c r="J98" s="1"/>
    </row>
    <row r="99" spans="3:10">
      <c r="C99" s="1"/>
      <c r="D99" s="1"/>
      <c r="E99" s="1"/>
      <c r="F99" s="1"/>
      <c r="G99" s="1"/>
      <c r="H99" s="1"/>
      <c r="I99" s="1"/>
      <c r="J99" s="1"/>
    </row>
    <row r="100" spans="3:10">
      <c r="C100" s="1"/>
      <c r="D100" s="1"/>
      <c r="E100" s="1"/>
      <c r="F100" s="1"/>
      <c r="G100" s="1"/>
      <c r="H100" s="1"/>
      <c r="I100" s="1"/>
      <c r="J100" s="1"/>
    </row>
    <row r="101" spans="3:10">
      <c r="C101" s="1"/>
      <c r="D101" s="1"/>
      <c r="E101" s="1"/>
      <c r="F101" s="1"/>
      <c r="G101" s="1"/>
      <c r="H101" s="1"/>
      <c r="I101" s="1"/>
      <c r="J101" s="1"/>
    </row>
    <row r="102" spans="3:10">
      <c r="C102" s="1"/>
      <c r="D102" s="1"/>
      <c r="E102" s="1"/>
      <c r="F102" s="1"/>
      <c r="G102" s="1"/>
      <c r="H102" s="1"/>
      <c r="I102" s="1"/>
      <c r="J102" s="1"/>
    </row>
    <row r="103" spans="3:10">
      <c r="C103" s="1"/>
      <c r="D103" s="1"/>
      <c r="E103" s="1"/>
      <c r="F103" s="1"/>
      <c r="G103" s="1"/>
      <c r="H103" s="1"/>
      <c r="I103" s="1"/>
      <c r="J103" s="1"/>
    </row>
    <row r="104" spans="3:10">
      <c r="C104" s="1"/>
      <c r="D104" s="1"/>
      <c r="E104" s="1"/>
      <c r="F104" s="1"/>
      <c r="G104" s="1"/>
      <c r="H104" s="1"/>
      <c r="I104" s="1"/>
      <c r="J104" s="1"/>
    </row>
    <row r="105" spans="3:10">
      <c r="C105" s="1"/>
      <c r="D105" s="1"/>
      <c r="E105" s="1"/>
      <c r="F105" s="1"/>
      <c r="G105" s="1"/>
      <c r="H105" s="1"/>
      <c r="I105" s="1"/>
      <c r="J105" s="1"/>
    </row>
    <row r="106" spans="3:10">
      <c r="C106" s="1"/>
      <c r="D106" s="1"/>
      <c r="E106" s="1"/>
      <c r="F106" s="1"/>
      <c r="G106" s="1"/>
      <c r="H106" s="1"/>
      <c r="I106" s="1"/>
      <c r="J106" s="1"/>
    </row>
    <row r="107" spans="3:10">
      <c r="C107" s="1"/>
      <c r="D107" s="1"/>
      <c r="E107" s="1"/>
      <c r="F107" s="1"/>
      <c r="G107" s="1"/>
      <c r="H107" s="1"/>
      <c r="I107" s="1"/>
      <c r="J107" s="1"/>
    </row>
    <row r="108" spans="3:10">
      <c r="C108" s="1"/>
      <c r="D108" s="1"/>
      <c r="E108" s="1"/>
      <c r="F108" s="1"/>
      <c r="G108" s="1"/>
      <c r="H108" s="1"/>
      <c r="I108" s="1"/>
      <c r="J108" s="1"/>
    </row>
    <row r="109" spans="3:10">
      <c r="C109" s="1"/>
      <c r="D109" s="1"/>
      <c r="E109" s="1"/>
      <c r="F109" s="1"/>
      <c r="G109" s="1"/>
      <c r="H109" s="1"/>
      <c r="I109" s="1"/>
      <c r="J109" s="1"/>
    </row>
    <row r="110" spans="3:10">
      <c r="C110" s="1"/>
      <c r="D110" s="1"/>
      <c r="E110" s="1"/>
      <c r="F110" s="1"/>
      <c r="G110" s="1"/>
      <c r="H110" s="1"/>
      <c r="I110" s="1"/>
      <c r="J110" s="1"/>
    </row>
    <row r="111" spans="3:10">
      <c r="E111" s="1"/>
      <c r="F111" s="1"/>
      <c r="G111" s="1"/>
      <c r="H111" s="1"/>
      <c r="I111" s="1"/>
      <c r="J111" s="1"/>
    </row>
    <row r="112" spans="3:10">
      <c r="E112" s="1"/>
      <c r="F112" s="1"/>
      <c r="G112" s="1"/>
      <c r="H112" s="1"/>
      <c r="I112" s="1"/>
      <c r="J112" s="1"/>
    </row>
    <row r="113" spans="5:10">
      <c r="E113" s="1"/>
      <c r="F113" s="1"/>
      <c r="G113" s="1"/>
      <c r="H113" s="1"/>
      <c r="I113" s="1"/>
      <c r="J113" s="1"/>
    </row>
    <row r="114" spans="5:10">
      <c r="E114" s="1"/>
      <c r="F114" s="1"/>
      <c r="G114" s="1"/>
      <c r="H114" s="1"/>
      <c r="I114" s="1"/>
      <c r="J114" s="1"/>
    </row>
    <row r="115" spans="5:10">
      <c r="E115" s="1"/>
      <c r="F115" s="1"/>
      <c r="G115" s="1"/>
      <c r="H115" s="1"/>
      <c r="I115" s="1"/>
      <c r="J115" s="1"/>
    </row>
  </sheetData>
  <mergeCells count="1">
    <mergeCell ref="B30:R30"/>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ignoredErrors>
    <ignoredError sqref="C18:H21 K19:L20 C16:H16" unlocked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5">
    <tabColor rgb="FF92D050"/>
    <pageSetUpPr fitToPage="1"/>
  </sheetPr>
  <dimension ref="A1:AU63"/>
  <sheetViews>
    <sheetView zoomScaleNormal="100" workbookViewId="0">
      <selection activeCell="O3" sqref="O3:P3"/>
    </sheetView>
  </sheetViews>
  <sheetFormatPr defaultColWidth="9.33203125" defaultRowHeight="12" outlineLevelRow="1"/>
  <cols>
    <col min="1" max="1" width="23.33203125" style="53" customWidth="1"/>
    <col min="2" max="2" width="40" style="53" customWidth="1"/>
    <col min="3" max="7" width="7.44140625" style="53" bestFit="1" customWidth="1"/>
    <col min="8" max="10" width="6.6640625" style="53" customWidth="1"/>
    <col min="11" max="12" width="7.44140625" style="191" customWidth="1"/>
    <col min="13" max="15" width="8.44140625" style="53" customWidth="1"/>
    <col min="16" max="19" width="9.33203125" style="53"/>
    <col min="20" max="20" width="8.77734375" style="53" customWidth="1"/>
    <col min="21" max="22" width="7" style="191" customWidth="1"/>
    <col min="23" max="16384" width="9.33203125" style="53"/>
  </cols>
  <sheetData>
    <row r="1" spans="1:47">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189">
        <f t="shared" si="0"/>
        <v>11</v>
      </c>
      <c r="L1" s="189">
        <f t="shared" si="0"/>
        <v>12</v>
      </c>
      <c r="M1" s="50">
        <f t="shared" si="0"/>
        <v>13</v>
      </c>
      <c r="N1" s="50">
        <f t="shared" si="0"/>
        <v>14</v>
      </c>
      <c r="O1" s="197">
        <f>+N1+1</f>
        <v>15</v>
      </c>
      <c r="P1" s="52">
        <v>18</v>
      </c>
      <c r="Q1" s="52">
        <v>19</v>
      </c>
    </row>
    <row r="2" spans="1:47">
      <c r="A2" s="127"/>
      <c r="B2" s="398" t="s">
        <v>34</v>
      </c>
      <c r="C2" s="384"/>
      <c r="D2" s="384"/>
      <c r="E2" s="384"/>
      <c r="F2" s="384"/>
      <c r="G2" s="384"/>
      <c r="H2" s="384"/>
      <c r="I2" s="384"/>
      <c r="J2" s="384"/>
      <c r="K2" s="319"/>
      <c r="L2" s="319"/>
      <c r="M2" s="365"/>
      <c r="N2" s="365"/>
      <c r="O2" s="365"/>
      <c r="R2" s="282" t="s">
        <v>94</v>
      </c>
    </row>
    <row r="3" spans="1:47" ht="24.75" customHeight="1">
      <c r="A3" s="179" t="str">
        <f>+"topheading"&amp;$A$1</f>
        <v>topheadingSWE</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4" t="e">
        <f>'PeB DK Swe'!M3</f>
        <v>#REF!</v>
      </c>
      <c r="N3" s="842" t="e">
        <f>'PeB DK Swe'!N3</f>
        <v>#REF!</v>
      </c>
      <c r="O3" s="783" t="e">
        <f>'PeB DK Swe'!O3</f>
        <v>#REF!</v>
      </c>
      <c r="P3" s="3"/>
      <c r="Q3" s="3"/>
      <c r="R3" s="454" t="e">
        <f>C3</f>
        <v>#REF!</v>
      </c>
      <c r="S3" s="455" t="e">
        <f t="shared" ref="S3:AD3" si="1">D3</f>
        <v>#REF!</v>
      </c>
      <c r="T3" s="455" t="e">
        <f t="shared" si="1"/>
        <v>#REF!</v>
      </c>
      <c r="U3" s="455" t="e">
        <f t="shared" si="1"/>
        <v>#REF!</v>
      </c>
      <c r="V3" s="455" t="e">
        <f t="shared" si="1"/>
        <v>#REF!</v>
      </c>
      <c r="W3" s="455" t="e">
        <f t="shared" si="1"/>
        <v>#REF!</v>
      </c>
      <c r="X3" s="455" t="e">
        <f t="shared" si="1"/>
        <v>#REF!</v>
      </c>
      <c r="Y3" s="455" t="e">
        <f t="shared" si="1"/>
        <v>#REF!</v>
      </c>
      <c r="Z3" s="456" t="e">
        <f t="shared" si="1"/>
        <v>#REF!</v>
      </c>
      <c r="AA3" s="457" t="e">
        <f t="shared" si="1"/>
        <v>#REF!</v>
      </c>
      <c r="AB3" s="456" t="e">
        <f t="shared" si="1"/>
        <v>#REF!</v>
      </c>
      <c r="AC3" s="457" t="e">
        <f t="shared" si="1"/>
        <v>#REF!</v>
      </c>
      <c r="AD3" s="450" t="e">
        <f t="shared" si="1"/>
        <v>#REF!</v>
      </c>
    </row>
    <row r="4" spans="1:47" ht="12" customHeight="1">
      <c r="A4" s="56" t="s">
        <v>7</v>
      </c>
      <c r="B4" s="481" t="s">
        <v>64</v>
      </c>
      <c r="C4" s="606">
        <f t="shared" ref="C4:J21" si="2">VLOOKUP($A4,PeB_FI,C$1,FALSE)</f>
        <v>0</v>
      </c>
      <c r="D4" s="489">
        <f t="shared" si="2"/>
        <v>103</v>
      </c>
      <c r="E4" s="489">
        <f t="shared" si="2"/>
        <v>102</v>
      </c>
      <c r="F4" s="484">
        <f t="shared" si="2"/>
        <v>102</v>
      </c>
      <c r="G4" s="484">
        <f t="shared" si="2"/>
        <v>103</v>
      </c>
      <c r="H4" s="484">
        <f t="shared" si="2"/>
        <v>104</v>
      </c>
      <c r="I4" s="484">
        <f t="shared" si="2"/>
        <v>107</v>
      </c>
      <c r="J4" s="484">
        <f t="shared" si="2"/>
        <v>105</v>
      </c>
      <c r="K4" s="653">
        <f t="shared" ref="K4:K21" si="3">VLOOKUP($A4,PeB_FI,K$1,FALSE)</f>
        <v>-1</v>
      </c>
      <c r="L4" s="654">
        <f t="shared" ref="L4:O21" si="4">VLOOKUP($A4,PeB_FI,L$1,FALSE)</f>
        <v>-1</v>
      </c>
      <c r="M4" s="484">
        <f t="shared" si="4"/>
        <v>0</v>
      </c>
      <c r="N4" s="655">
        <f t="shared" si="4"/>
        <v>0</v>
      </c>
      <c r="O4" s="634" t="e">
        <f t="shared" si="4"/>
        <v>#DIV/0!</v>
      </c>
      <c r="P4" s="4"/>
      <c r="Q4" s="4"/>
      <c r="R4" s="748"/>
      <c r="S4" s="936"/>
      <c r="T4" s="937"/>
      <c r="U4" s="937"/>
      <c r="V4" s="937"/>
      <c r="W4" s="938"/>
      <c r="X4" s="938"/>
      <c r="Y4" s="938"/>
      <c r="Z4" s="711"/>
      <c r="AA4" s="727"/>
      <c r="AB4" s="748"/>
      <c r="AC4" s="936"/>
      <c r="AD4" s="789"/>
      <c r="AF4" s="67">
        <f>C4-R4</f>
        <v>0</v>
      </c>
      <c r="AG4" s="67">
        <f t="shared" ref="AG4:AR21" si="5">D4-S4</f>
        <v>103</v>
      </c>
      <c r="AH4" s="67">
        <f t="shared" si="5"/>
        <v>102</v>
      </c>
      <c r="AI4" s="67">
        <f t="shared" si="5"/>
        <v>102</v>
      </c>
      <c r="AJ4" s="67">
        <f t="shared" si="5"/>
        <v>103</v>
      </c>
      <c r="AK4" s="67">
        <f t="shared" si="5"/>
        <v>104</v>
      </c>
      <c r="AL4" s="67">
        <f t="shared" si="5"/>
        <v>107</v>
      </c>
      <c r="AM4" s="67">
        <f t="shared" si="5"/>
        <v>105</v>
      </c>
      <c r="AN4" s="67">
        <f t="shared" si="5"/>
        <v>-1</v>
      </c>
      <c r="AO4" s="67">
        <f t="shared" si="5"/>
        <v>-1</v>
      </c>
      <c r="AP4" s="67">
        <f t="shared" si="5"/>
        <v>0</v>
      </c>
      <c r="AQ4" s="67">
        <f>N4-AC4</f>
        <v>0</v>
      </c>
      <c r="AR4" s="67" t="e">
        <f t="shared" si="5"/>
        <v>#DIV/0!</v>
      </c>
      <c r="AS4" s="67"/>
      <c r="AT4" s="67"/>
      <c r="AU4" s="67"/>
    </row>
    <row r="5" spans="1:47" ht="12" customHeight="1">
      <c r="A5" s="56" t="s">
        <v>2</v>
      </c>
      <c r="B5" s="481" t="s">
        <v>49</v>
      </c>
      <c r="C5" s="619">
        <f t="shared" si="2"/>
        <v>0</v>
      </c>
      <c r="D5" s="488">
        <f t="shared" si="2"/>
        <v>42</v>
      </c>
      <c r="E5" s="489">
        <f t="shared" si="2"/>
        <v>45</v>
      </c>
      <c r="F5" s="484">
        <f t="shared" si="2"/>
        <v>40</v>
      </c>
      <c r="G5" s="484">
        <f t="shared" si="2"/>
        <v>42</v>
      </c>
      <c r="H5" s="489">
        <f t="shared" si="2"/>
        <v>44</v>
      </c>
      <c r="I5" s="489">
        <f t="shared" si="2"/>
        <v>47</v>
      </c>
      <c r="J5" s="489">
        <f t="shared" si="2"/>
        <v>46</v>
      </c>
      <c r="K5" s="653">
        <f t="shared" si="3"/>
        <v>-1</v>
      </c>
      <c r="L5" s="654">
        <f t="shared" si="4"/>
        <v>-1</v>
      </c>
      <c r="M5" s="481">
        <f t="shared" si="4"/>
        <v>0</v>
      </c>
      <c r="N5" s="508">
        <f t="shared" si="4"/>
        <v>0</v>
      </c>
      <c r="O5" s="635" t="e">
        <f t="shared" si="4"/>
        <v>#DIV/0!</v>
      </c>
      <c r="P5" s="4"/>
      <c r="Q5" s="4"/>
      <c r="R5" s="318"/>
      <c r="S5" s="319"/>
      <c r="T5" s="320"/>
      <c r="U5" s="314"/>
      <c r="V5" s="314"/>
      <c r="W5" s="320"/>
      <c r="X5" s="320"/>
      <c r="Y5" s="320"/>
      <c r="Z5" s="321"/>
      <c r="AA5" s="322"/>
      <c r="AB5" s="318"/>
      <c r="AC5" s="319"/>
      <c r="AD5" s="750"/>
      <c r="AF5" s="67">
        <f t="shared" ref="AF5:AF29" si="6">C5-R5</f>
        <v>0</v>
      </c>
      <c r="AG5" s="67">
        <f t="shared" si="5"/>
        <v>42</v>
      </c>
      <c r="AH5" s="67">
        <f t="shared" si="5"/>
        <v>45</v>
      </c>
      <c r="AI5" s="67">
        <f t="shared" si="5"/>
        <v>40</v>
      </c>
      <c r="AJ5" s="67">
        <f t="shared" si="5"/>
        <v>42</v>
      </c>
      <c r="AK5" s="67">
        <f t="shared" si="5"/>
        <v>44</v>
      </c>
      <c r="AL5" s="67">
        <f t="shared" si="5"/>
        <v>47</v>
      </c>
      <c r="AM5" s="67">
        <f t="shared" si="5"/>
        <v>46</v>
      </c>
      <c r="AN5" s="67">
        <f t="shared" si="5"/>
        <v>-1</v>
      </c>
      <c r="AO5" s="67">
        <f t="shared" si="5"/>
        <v>-1</v>
      </c>
      <c r="AP5" s="67">
        <f t="shared" si="5"/>
        <v>0</v>
      </c>
      <c r="AQ5" s="67">
        <f t="shared" si="5"/>
        <v>0</v>
      </c>
      <c r="AR5" s="67" t="e">
        <f t="shared" si="5"/>
        <v>#DIV/0!</v>
      </c>
      <c r="AS5" s="67"/>
      <c r="AT5" s="67"/>
      <c r="AU5" s="67"/>
    </row>
    <row r="6" spans="1:47" ht="12" customHeight="1">
      <c r="A6" s="56" t="s">
        <v>0</v>
      </c>
      <c r="B6" s="481" t="s">
        <v>50</v>
      </c>
      <c r="C6" s="619">
        <f t="shared" si="2"/>
        <v>0</v>
      </c>
      <c r="D6" s="488">
        <f t="shared" si="2"/>
        <v>11</v>
      </c>
      <c r="E6" s="489">
        <f t="shared" si="2"/>
        <v>7</v>
      </c>
      <c r="F6" s="484">
        <f t="shared" si="2"/>
        <v>4</v>
      </c>
      <c r="G6" s="484">
        <f t="shared" si="2"/>
        <v>7</v>
      </c>
      <c r="H6" s="489">
        <f t="shared" si="2"/>
        <v>5</v>
      </c>
      <c r="I6" s="489">
        <f t="shared" si="2"/>
        <v>3</v>
      </c>
      <c r="J6" s="489">
        <f t="shared" si="2"/>
        <v>3</v>
      </c>
      <c r="K6" s="653">
        <f t="shared" si="3"/>
        <v>0</v>
      </c>
      <c r="L6" s="654">
        <f t="shared" si="4"/>
        <v>0</v>
      </c>
      <c r="M6" s="481">
        <f t="shared" si="4"/>
        <v>0</v>
      </c>
      <c r="N6" s="508">
        <f t="shared" si="4"/>
        <v>0</v>
      </c>
      <c r="O6" s="637">
        <f t="shared" si="4"/>
        <v>0</v>
      </c>
      <c r="P6" s="4"/>
      <c r="Q6" s="4"/>
      <c r="R6" s="318"/>
      <c r="S6" s="319"/>
      <c r="T6" s="320"/>
      <c r="U6" s="314"/>
      <c r="V6" s="314"/>
      <c r="W6" s="320"/>
      <c r="X6" s="320"/>
      <c r="Y6" s="320"/>
      <c r="Z6" s="321"/>
      <c r="AA6" s="322"/>
      <c r="AB6" s="318"/>
      <c r="AC6" s="319"/>
      <c r="AD6" s="750"/>
      <c r="AF6" s="67">
        <f t="shared" si="6"/>
        <v>0</v>
      </c>
      <c r="AG6" s="67">
        <f t="shared" si="5"/>
        <v>11</v>
      </c>
      <c r="AH6" s="67">
        <f t="shared" si="5"/>
        <v>7</v>
      </c>
      <c r="AI6" s="67">
        <f t="shared" si="5"/>
        <v>4</v>
      </c>
      <c r="AJ6" s="67">
        <f t="shared" si="5"/>
        <v>7</v>
      </c>
      <c r="AK6" s="67">
        <f t="shared" si="5"/>
        <v>5</v>
      </c>
      <c r="AL6" s="67">
        <f t="shared" si="5"/>
        <v>3</v>
      </c>
      <c r="AM6" s="67">
        <f t="shared" si="5"/>
        <v>3</v>
      </c>
      <c r="AN6" s="67">
        <f t="shared" si="5"/>
        <v>0</v>
      </c>
      <c r="AO6" s="67">
        <f t="shared" si="5"/>
        <v>0</v>
      </c>
      <c r="AP6" s="67">
        <f t="shared" si="5"/>
        <v>0</v>
      </c>
      <c r="AQ6" s="67">
        <f t="shared" si="5"/>
        <v>0</v>
      </c>
      <c r="AR6" s="67">
        <f t="shared" si="5"/>
        <v>0</v>
      </c>
      <c r="AS6" s="67"/>
      <c r="AT6" s="67"/>
      <c r="AU6" s="67"/>
    </row>
    <row r="7" spans="1:47" ht="12" customHeight="1">
      <c r="A7" s="56" t="s">
        <v>18</v>
      </c>
      <c r="B7" s="481" t="s">
        <v>79</v>
      </c>
      <c r="C7" s="619">
        <f>VLOOKUP($A7,PeB_FI,C$1,FALSE)</f>
        <v>0</v>
      </c>
      <c r="D7" s="488">
        <f t="shared" si="2"/>
        <v>0</v>
      </c>
      <c r="E7" s="489">
        <f t="shared" si="2"/>
        <v>0</v>
      </c>
      <c r="F7" s="484">
        <f t="shared" si="2"/>
        <v>0</v>
      </c>
      <c r="G7" s="484">
        <f t="shared" si="2"/>
        <v>0</v>
      </c>
      <c r="H7" s="489">
        <f t="shared" si="2"/>
        <v>0</v>
      </c>
      <c r="I7" s="489">
        <f t="shared" si="2"/>
        <v>0</v>
      </c>
      <c r="J7" s="489">
        <f t="shared" si="2"/>
        <v>1</v>
      </c>
      <c r="K7" s="656">
        <f t="shared" si="3"/>
        <v>0</v>
      </c>
      <c r="L7" s="654">
        <f t="shared" si="4"/>
        <v>0</v>
      </c>
      <c r="M7" s="481">
        <f t="shared" si="4"/>
        <v>0</v>
      </c>
      <c r="N7" s="508">
        <f t="shared" si="4"/>
        <v>0</v>
      </c>
      <c r="O7" s="635">
        <f t="shared" si="4"/>
        <v>0</v>
      </c>
      <c r="P7" s="4"/>
      <c r="Q7" s="4"/>
      <c r="R7" s="318"/>
      <c r="S7" s="319"/>
      <c r="T7" s="320"/>
      <c r="U7" s="314"/>
      <c r="V7" s="314"/>
      <c r="W7" s="320"/>
      <c r="X7" s="320"/>
      <c r="Y7" s="320"/>
      <c r="Z7" s="321"/>
      <c r="AA7" s="322"/>
      <c r="AB7" s="318"/>
      <c r="AC7" s="319"/>
      <c r="AD7" s="750"/>
      <c r="AF7" s="67">
        <f t="shared" si="6"/>
        <v>0</v>
      </c>
      <c r="AG7" s="67">
        <f t="shared" si="5"/>
        <v>0</v>
      </c>
      <c r="AH7" s="67">
        <f t="shared" si="5"/>
        <v>0</v>
      </c>
      <c r="AI7" s="67">
        <f t="shared" si="5"/>
        <v>0</v>
      </c>
      <c r="AJ7" s="67">
        <f t="shared" si="5"/>
        <v>0</v>
      </c>
      <c r="AK7" s="67">
        <f t="shared" si="5"/>
        <v>0</v>
      </c>
      <c r="AL7" s="67">
        <f t="shared" si="5"/>
        <v>0</v>
      </c>
      <c r="AM7" s="67">
        <f t="shared" si="5"/>
        <v>1</v>
      </c>
      <c r="AN7" s="67">
        <f t="shared" si="5"/>
        <v>0</v>
      </c>
      <c r="AO7" s="67">
        <f t="shared" si="5"/>
        <v>0</v>
      </c>
      <c r="AP7" s="67">
        <f t="shared" si="5"/>
        <v>0</v>
      </c>
      <c r="AQ7" s="67">
        <f t="shared" si="5"/>
        <v>0</v>
      </c>
      <c r="AR7" s="67">
        <f t="shared" si="5"/>
        <v>0</v>
      </c>
      <c r="AS7" s="67"/>
      <c r="AT7" s="67"/>
      <c r="AU7" s="67"/>
    </row>
    <row r="8" spans="1:47" ht="12" customHeight="1">
      <c r="A8" s="62" t="s">
        <v>8</v>
      </c>
      <c r="B8" s="491" t="s">
        <v>65</v>
      </c>
      <c r="C8" s="657">
        <f t="shared" si="2"/>
        <v>0</v>
      </c>
      <c r="D8" s="495">
        <f t="shared" si="2"/>
        <v>156</v>
      </c>
      <c r="E8" s="496">
        <f t="shared" si="2"/>
        <v>154</v>
      </c>
      <c r="F8" s="480">
        <f t="shared" si="2"/>
        <v>146</v>
      </c>
      <c r="G8" s="480">
        <f t="shared" si="2"/>
        <v>152</v>
      </c>
      <c r="H8" s="496">
        <f t="shared" si="2"/>
        <v>153</v>
      </c>
      <c r="I8" s="496">
        <f t="shared" si="2"/>
        <v>157</v>
      </c>
      <c r="J8" s="496">
        <f t="shared" si="2"/>
        <v>155</v>
      </c>
      <c r="K8" s="658">
        <f t="shared" si="3"/>
        <v>-1</v>
      </c>
      <c r="L8" s="659">
        <f t="shared" si="4"/>
        <v>-1</v>
      </c>
      <c r="M8" s="616">
        <f t="shared" si="4"/>
        <v>0</v>
      </c>
      <c r="N8" s="617">
        <f t="shared" si="4"/>
        <v>0</v>
      </c>
      <c r="O8" s="639" t="e">
        <f t="shared" si="4"/>
        <v>#DIV/0!</v>
      </c>
      <c r="P8" s="4"/>
      <c r="Q8" s="4"/>
      <c r="R8" s="329"/>
      <c r="S8" s="330"/>
      <c r="T8" s="331"/>
      <c r="U8" s="323"/>
      <c r="V8" s="323"/>
      <c r="W8" s="331"/>
      <c r="X8" s="331"/>
      <c r="Y8" s="331"/>
      <c r="Z8" s="324"/>
      <c r="AA8" s="325"/>
      <c r="AB8" s="329"/>
      <c r="AC8" s="330"/>
      <c r="AD8" s="751"/>
      <c r="AF8" s="67">
        <f t="shared" si="6"/>
        <v>0</v>
      </c>
      <c r="AG8" s="67">
        <f t="shared" si="5"/>
        <v>156</v>
      </c>
      <c r="AH8" s="67">
        <f t="shared" si="5"/>
        <v>154</v>
      </c>
      <c r="AI8" s="67">
        <f t="shared" si="5"/>
        <v>146</v>
      </c>
      <c r="AJ8" s="67">
        <f t="shared" si="5"/>
        <v>152</v>
      </c>
      <c r="AK8" s="67">
        <f t="shared" si="5"/>
        <v>153</v>
      </c>
      <c r="AL8" s="67">
        <f t="shared" si="5"/>
        <v>157</v>
      </c>
      <c r="AM8" s="67">
        <f t="shared" si="5"/>
        <v>155</v>
      </c>
      <c r="AN8" s="67">
        <f t="shared" si="5"/>
        <v>-1</v>
      </c>
      <c r="AO8" s="67">
        <f t="shared" si="5"/>
        <v>-1</v>
      </c>
      <c r="AP8" s="67">
        <f t="shared" si="5"/>
        <v>0</v>
      </c>
      <c r="AQ8" s="67">
        <f t="shared" si="5"/>
        <v>0</v>
      </c>
      <c r="AR8" s="67" t="e">
        <f t="shared" si="5"/>
        <v>#DIV/0!</v>
      </c>
      <c r="AS8" s="67"/>
      <c r="AT8" s="67"/>
      <c r="AU8" s="67"/>
    </row>
    <row r="9" spans="1:47" ht="12" customHeight="1">
      <c r="A9" s="56" t="s">
        <v>3</v>
      </c>
      <c r="B9" s="481" t="s">
        <v>35</v>
      </c>
      <c r="C9" s="619">
        <f t="shared" si="2"/>
        <v>0</v>
      </c>
      <c r="D9" s="488">
        <f t="shared" si="2"/>
        <v>0</v>
      </c>
      <c r="E9" s="489">
        <f t="shared" si="2"/>
        <v>0</v>
      </c>
      <c r="F9" s="484">
        <f t="shared" si="2"/>
        <v>0</v>
      </c>
      <c r="G9" s="484">
        <f t="shared" si="2"/>
        <v>0</v>
      </c>
      <c r="H9" s="489">
        <f t="shared" si="2"/>
        <v>0</v>
      </c>
      <c r="I9" s="489">
        <f t="shared" si="2"/>
        <v>0</v>
      </c>
      <c r="J9" s="489">
        <f t="shared" si="2"/>
        <v>0</v>
      </c>
      <c r="K9" s="653">
        <f t="shared" si="3"/>
        <v>0</v>
      </c>
      <c r="L9" s="654">
        <f t="shared" si="4"/>
        <v>0</v>
      </c>
      <c r="M9" s="481">
        <f t="shared" si="4"/>
        <v>0</v>
      </c>
      <c r="N9" s="508">
        <f t="shared" si="4"/>
        <v>0</v>
      </c>
      <c r="O9" s="635">
        <f t="shared" si="4"/>
        <v>0</v>
      </c>
      <c r="P9" s="4"/>
      <c r="Q9" s="4"/>
      <c r="R9" s="318"/>
      <c r="S9" s="319"/>
      <c r="T9" s="320"/>
      <c r="U9" s="314"/>
      <c r="V9" s="314"/>
      <c r="W9" s="320"/>
      <c r="X9" s="320"/>
      <c r="Y9" s="320"/>
      <c r="Z9" s="321"/>
      <c r="AA9" s="322"/>
      <c r="AB9" s="318"/>
      <c r="AC9" s="319"/>
      <c r="AD9" s="750"/>
      <c r="AF9" s="67">
        <f t="shared" si="6"/>
        <v>0</v>
      </c>
      <c r="AG9" s="67">
        <f t="shared" si="5"/>
        <v>0</v>
      </c>
      <c r="AH9" s="67">
        <f t="shared" si="5"/>
        <v>0</v>
      </c>
      <c r="AI9" s="67">
        <f t="shared" si="5"/>
        <v>0</v>
      </c>
      <c r="AJ9" s="67">
        <f t="shared" si="5"/>
        <v>0</v>
      </c>
      <c r="AK9" s="67">
        <f t="shared" si="5"/>
        <v>0</v>
      </c>
      <c r="AL9" s="67">
        <f t="shared" si="5"/>
        <v>0</v>
      </c>
      <c r="AM9" s="67">
        <f t="shared" si="5"/>
        <v>0</v>
      </c>
      <c r="AN9" s="67">
        <f t="shared" si="5"/>
        <v>0</v>
      </c>
      <c r="AO9" s="67">
        <f t="shared" si="5"/>
        <v>0</v>
      </c>
      <c r="AP9" s="67">
        <f t="shared" si="5"/>
        <v>0</v>
      </c>
      <c r="AQ9" s="67">
        <f t="shared" si="5"/>
        <v>0</v>
      </c>
      <c r="AR9" s="67">
        <f t="shared" si="5"/>
        <v>0</v>
      </c>
      <c r="AS9" s="67"/>
      <c r="AT9" s="67"/>
      <c r="AU9" s="67"/>
    </row>
    <row r="10" spans="1:47" ht="12" customHeight="1">
      <c r="A10" s="188" t="s">
        <v>84</v>
      </c>
      <c r="B10" s="618" t="s">
        <v>85</v>
      </c>
      <c r="C10" s="619">
        <f t="shared" si="2"/>
        <v>0</v>
      </c>
      <c r="D10" s="488">
        <f t="shared" si="2"/>
        <v>0</v>
      </c>
      <c r="E10" s="489">
        <f t="shared" si="2"/>
        <v>0</v>
      </c>
      <c r="F10" s="484">
        <f t="shared" si="2"/>
        <v>0</v>
      </c>
      <c r="G10" s="484">
        <f t="shared" si="2"/>
        <v>0</v>
      </c>
      <c r="H10" s="489">
        <f t="shared" si="2"/>
        <v>0</v>
      </c>
      <c r="I10" s="489">
        <f t="shared" si="2"/>
        <v>0</v>
      </c>
      <c r="J10" s="489">
        <f t="shared" si="2"/>
        <v>0</v>
      </c>
      <c r="K10" s="653">
        <f t="shared" si="3"/>
        <v>0</v>
      </c>
      <c r="L10" s="654">
        <f t="shared" si="4"/>
        <v>0</v>
      </c>
      <c r="M10" s="481">
        <f t="shared" si="4"/>
        <v>0</v>
      </c>
      <c r="N10" s="508">
        <f t="shared" si="4"/>
        <v>0</v>
      </c>
      <c r="O10" s="635">
        <f t="shared" si="4"/>
        <v>0</v>
      </c>
      <c r="P10" s="4"/>
      <c r="Q10" s="4"/>
      <c r="R10" s="318"/>
      <c r="S10" s="319"/>
      <c r="T10" s="320"/>
      <c r="U10" s="314"/>
      <c r="V10" s="314"/>
      <c r="W10" s="320"/>
      <c r="X10" s="320"/>
      <c r="Y10" s="320"/>
      <c r="Z10" s="321"/>
      <c r="AA10" s="322"/>
      <c r="AB10" s="318"/>
      <c r="AC10" s="319"/>
      <c r="AD10" s="750"/>
      <c r="AF10" s="67">
        <f t="shared" si="6"/>
        <v>0</v>
      </c>
      <c r="AG10" s="67">
        <f t="shared" si="5"/>
        <v>0</v>
      </c>
      <c r="AH10" s="67">
        <f t="shared" si="5"/>
        <v>0</v>
      </c>
      <c r="AI10" s="67">
        <f t="shared" si="5"/>
        <v>0</v>
      </c>
      <c r="AJ10" s="67">
        <f t="shared" si="5"/>
        <v>0</v>
      </c>
      <c r="AK10" s="67">
        <f t="shared" si="5"/>
        <v>0</v>
      </c>
      <c r="AL10" s="67">
        <f t="shared" si="5"/>
        <v>0</v>
      </c>
      <c r="AM10" s="67">
        <f t="shared" si="5"/>
        <v>0</v>
      </c>
      <c r="AN10" s="67">
        <f t="shared" si="5"/>
        <v>0</v>
      </c>
      <c r="AO10" s="67">
        <f t="shared" si="5"/>
        <v>0</v>
      </c>
      <c r="AP10" s="67">
        <f t="shared" si="5"/>
        <v>0</v>
      </c>
      <c r="AQ10" s="67">
        <f t="shared" si="5"/>
        <v>0</v>
      </c>
      <c r="AR10" s="67">
        <f t="shared" si="5"/>
        <v>0</v>
      </c>
      <c r="AS10" s="67"/>
      <c r="AT10" s="67"/>
      <c r="AU10" s="67"/>
    </row>
    <row r="11" spans="1:47" ht="12" customHeight="1">
      <c r="A11" s="62" t="s">
        <v>24</v>
      </c>
      <c r="B11" s="491" t="s">
        <v>66</v>
      </c>
      <c r="C11" s="657">
        <f t="shared" si="2"/>
        <v>0</v>
      </c>
      <c r="D11" s="495">
        <f t="shared" si="2"/>
        <v>-111</v>
      </c>
      <c r="E11" s="496">
        <f t="shared" si="2"/>
        <v>-116</v>
      </c>
      <c r="F11" s="480">
        <f t="shared" si="2"/>
        <v>-123</v>
      </c>
      <c r="G11" s="480">
        <f t="shared" si="2"/>
        <v>-109</v>
      </c>
      <c r="H11" s="496">
        <f t="shared" si="2"/>
        <v>-106</v>
      </c>
      <c r="I11" s="496">
        <f t="shared" si="2"/>
        <v>-114</v>
      </c>
      <c r="J11" s="496">
        <f t="shared" si="2"/>
        <v>-118</v>
      </c>
      <c r="K11" s="658">
        <f t="shared" si="3"/>
        <v>-1</v>
      </c>
      <c r="L11" s="659">
        <f t="shared" si="4"/>
        <v>-1</v>
      </c>
      <c r="M11" s="491">
        <f t="shared" si="4"/>
        <v>0</v>
      </c>
      <c r="N11" s="660">
        <f t="shared" si="4"/>
        <v>0</v>
      </c>
      <c r="O11" s="639" t="e">
        <f t="shared" si="4"/>
        <v>#DIV/0!</v>
      </c>
      <c r="P11" s="4"/>
      <c r="Q11" s="4"/>
      <c r="R11" s="329"/>
      <c r="S11" s="330"/>
      <c r="T11" s="331"/>
      <c r="U11" s="323"/>
      <c r="V11" s="323"/>
      <c r="W11" s="331"/>
      <c r="X11" s="331"/>
      <c r="Y11" s="331"/>
      <c r="Z11" s="324"/>
      <c r="AA11" s="325"/>
      <c r="AB11" s="329"/>
      <c r="AC11" s="330"/>
      <c r="AD11" s="751"/>
      <c r="AF11" s="67">
        <f t="shared" si="6"/>
        <v>0</v>
      </c>
      <c r="AG11" s="67">
        <f t="shared" si="5"/>
        <v>-111</v>
      </c>
      <c r="AH11" s="67">
        <f t="shared" si="5"/>
        <v>-116</v>
      </c>
      <c r="AI11" s="67">
        <f t="shared" si="5"/>
        <v>-123</v>
      </c>
      <c r="AJ11" s="67">
        <f t="shared" si="5"/>
        <v>-109</v>
      </c>
      <c r="AK11" s="67">
        <f t="shared" si="5"/>
        <v>-106</v>
      </c>
      <c r="AL11" s="67">
        <f t="shared" si="5"/>
        <v>-114</v>
      </c>
      <c r="AM11" s="67">
        <f t="shared" si="5"/>
        <v>-118</v>
      </c>
      <c r="AN11" s="67">
        <f t="shared" si="5"/>
        <v>-1</v>
      </c>
      <c r="AO11" s="67">
        <f t="shared" si="5"/>
        <v>-1</v>
      </c>
      <c r="AP11" s="67">
        <f t="shared" si="5"/>
        <v>0</v>
      </c>
      <c r="AQ11" s="67">
        <f t="shared" si="5"/>
        <v>0</v>
      </c>
      <c r="AR11" s="67" t="e">
        <f t="shared" si="5"/>
        <v>#DIV/0!</v>
      </c>
      <c r="AS11" s="67"/>
      <c r="AT11" s="67"/>
      <c r="AU11" s="67"/>
    </row>
    <row r="12" spans="1:47" ht="12" customHeight="1">
      <c r="A12" s="62" t="s">
        <v>13</v>
      </c>
      <c r="B12" s="491" t="s">
        <v>67</v>
      </c>
      <c r="C12" s="657">
        <f t="shared" si="2"/>
        <v>0</v>
      </c>
      <c r="D12" s="495">
        <f t="shared" si="2"/>
        <v>45</v>
      </c>
      <c r="E12" s="496">
        <f t="shared" si="2"/>
        <v>38</v>
      </c>
      <c r="F12" s="496">
        <f t="shared" si="2"/>
        <v>23</v>
      </c>
      <c r="G12" s="496">
        <f t="shared" si="2"/>
        <v>43</v>
      </c>
      <c r="H12" s="496">
        <f t="shared" si="2"/>
        <v>47</v>
      </c>
      <c r="I12" s="496">
        <f t="shared" si="2"/>
        <v>43</v>
      </c>
      <c r="J12" s="496">
        <f t="shared" si="2"/>
        <v>37</v>
      </c>
      <c r="K12" s="658">
        <f t="shared" si="3"/>
        <v>-1</v>
      </c>
      <c r="L12" s="659">
        <f t="shared" si="4"/>
        <v>-1</v>
      </c>
      <c r="M12" s="491">
        <f t="shared" si="4"/>
        <v>0</v>
      </c>
      <c r="N12" s="660">
        <f t="shared" si="4"/>
        <v>0</v>
      </c>
      <c r="O12" s="639" t="e">
        <f t="shared" si="4"/>
        <v>#DIV/0!</v>
      </c>
      <c r="P12" s="4"/>
      <c r="Q12" s="4"/>
      <c r="R12" s="329"/>
      <c r="S12" s="330"/>
      <c r="T12" s="331"/>
      <c r="U12" s="331"/>
      <c r="V12" s="331"/>
      <c r="W12" s="331"/>
      <c r="X12" s="331"/>
      <c r="Y12" s="331"/>
      <c r="Z12" s="324"/>
      <c r="AA12" s="325"/>
      <c r="AB12" s="329"/>
      <c r="AC12" s="330"/>
      <c r="AD12" s="751"/>
      <c r="AF12" s="67">
        <f t="shared" si="6"/>
        <v>0</v>
      </c>
      <c r="AG12" s="67">
        <f t="shared" si="5"/>
        <v>45</v>
      </c>
      <c r="AH12" s="67">
        <f t="shared" si="5"/>
        <v>38</v>
      </c>
      <c r="AI12" s="67">
        <f t="shared" si="5"/>
        <v>23</v>
      </c>
      <c r="AJ12" s="67">
        <f t="shared" si="5"/>
        <v>43</v>
      </c>
      <c r="AK12" s="67">
        <f t="shared" si="5"/>
        <v>47</v>
      </c>
      <c r="AL12" s="67">
        <f t="shared" si="5"/>
        <v>43</v>
      </c>
      <c r="AM12" s="67">
        <f t="shared" si="5"/>
        <v>37</v>
      </c>
      <c r="AN12" s="67">
        <f t="shared" si="5"/>
        <v>-1</v>
      </c>
      <c r="AO12" s="67">
        <f t="shared" si="5"/>
        <v>-1</v>
      </c>
      <c r="AP12" s="67">
        <f t="shared" si="5"/>
        <v>0</v>
      </c>
      <c r="AQ12" s="67">
        <f t="shared" si="5"/>
        <v>0</v>
      </c>
      <c r="AR12" s="67" t="e">
        <f t="shared" si="5"/>
        <v>#DIV/0!</v>
      </c>
      <c r="AS12" s="67"/>
      <c r="AT12" s="67"/>
      <c r="AU12" s="67"/>
    </row>
    <row r="13" spans="1:47" ht="12" customHeight="1">
      <c r="A13" s="56" t="s">
        <v>23</v>
      </c>
      <c r="B13" s="481" t="s">
        <v>51</v>
      </c>
      <c r="C13" s="619">
        <f t="shared" si="2"/>
        <v>0</v>
      </c>
      <c r="D13" s="488">
        <f t="shared" si="2"/>
        <v>46</v>
      </c>
      <c r="E13" s="489">
        <f t="shared" si="2"/>
        <v>-9</v>
      </c>
      <c r="F13" s="483">
        <f t="shared" si="2"/>
        <v>-31</v>
      </c>
      <c r="G13" s="483">
        <f t="shared" si="2"/>
        <v>-7</v>
      </c>
      <c r="H13" s="489">
        <f t="shared" si="2"/>
        <v>2</v>
      </c>
      <c r="I13" s="489">
        <f t="shared" si="2"/>
        <v>-18</v>
      </c>
      <c r="J13" s="489">
        <f t="shared" si="2"/>
        <v>-11</v>
      </c>
      <c r="K13" s="497">
        <f t="shared" si="3"/>
        <v>0</v>
      </c>
      <c r="L13" s="587">
        <f t="shared" si="4"/>
        <v>0</v>
      </c>
      <c r="M13" s="481">
        <f t="shared" si="4"/>
        <v>0</v>
      </c>
      <c r="N13" s="508">
        <f t="shared" si="4"/>
        <v>0</v>
      </c>
      <c r="O13" s="635">
        <f t="shared" si="4"/>
        <v>0</v>
      </c>
      <c r="P13" s="4"/>
      <c r="Q13" s="4"/>
      <c r="R13" s="318"/>
      <c r="S13" s="319"/>
      <c r="T13" s="320"/>
      <c r="U13" s="313"/>
      <c r="V13" s="313"/>
      <c r="W13" s="320"/>
      <c r="X13" s="320"/>
      <c r="Y13" s="320"/>
      <c r="Z13" s="321"/>
      <c r="AA13" s="322"/>
      <c r="AB13" s="318"/>
      <c r="AC13" s="319"/>
      <c r="AD13" s="750"/>
      <c r="AF13" s="67">
        <f t="shared" si="6"/>
        <v>0</v>
      </c>
      <c r="AG13" s="67">
        <f t="shared" si="5"/>
        <v>46</v>
      </c>
      <c r="AH13" s="67">
        <f t="shared" si="5"/>
        <v>-9</v>
      </c>
      <c r="AI13" s="67">
        <f t="shared" si="5"/>
        <v>-31</v>
      </c>
      <c r="AJ13" s="67">
        <f t="shared" si="5"/>
        <v>-7</v>
      </c>
      <c r="AK13" s="67">
        <f t="shared" si="5"/>
        <v>2</v>
      </c>
      <c r="AL13" s="67">
        <f t="shared" si="5"/>
        <v>-18</v>
      </c>
      <c r="AM13" s="67">
        <f t="shared" si="5"/>
        <v>-11</v>
      </c>
      <c r="AN13" s="67">
        <f t="shared" si="5"/>
        <v>0</v>
      </c>
      <c r="AO13" s="67">
        <f t="shared" si="5"/>
        <v>0</v>
      </c>
      <c r="AP13" s="67">
        <f t="shared" si="5"/>
        <v>0</v>
      </c>
      <c r="AQ13" s="67">
        <f t="shared" si="5"/>
        <v>0</v>
      </c>
      <c r="AR13" s="67">
        <f t="shared" si="5"/>
        <v>0</v>
      </c>
      <c r="AS13" s="67"/>
      <c r="AT13" s="67"/>
      <c r="AU13" s="67"/>
    </row>
    <row r="14" spans="1:47" ht="12" hidden="1" customHeight="1" outlineLevel="1">
      <c r="A14" s="56" t="s">
        <v>126</v>
      </c>
      <c r="B14" s="481" t="s">
        <v>127</v>
      </c>
      <c r="C14" s="619">
        <f t="shared" si="2"/>
        <v>0</v>
      </c>
      <c r="D14" s="488">
        <f t="shared" si="2"/>
        <v>0</v>
      </c>
      <c r="E14" s="489">
        <f t="shared" si="2"/>
        <v>0</v>
      </c>
      <c r="F14" s="483">
        <f t="shared" si="2"/>
        <v>0</v>
      </c>
      <c r="G14" s="483">
        <f t="shared" si="2"/>
        <v>0</v>
      </c>
      <c r="H14" s="489">
        <f t="shared" si="2"/>
        <v>0</v>
      </c>
      <c r="I14" s="489">
        <f t="shared" si="2"/>
        <v>0</v>
      </c>
      <c r="J14" s="489">
        <f t="shared" si="2"/>
        <v>0</v>
      </c>
      <c r="K14" s="497" t="e">
        <f t="shared" si="3"/>
        <v>#N/A</v>
      </c>
      <c r="L14" s="587" t="e">
        <f t="shared" si="4"/>
        <v>#DIV/0!</v>
      </c>
      <c r="M14" s="481">
        <f t="shared" si="4"/>
        <v>0</v>
      </c>
      <c r="N14" s="508">
        <f t="shared" si="4"/>
        <v>0</v>
      </c>
      <c r="O14" s="635" t="e">
        <f t="shared" si="4"/>
        <v>#DIV/0!</v>
      </c>
      <c r="P14" s="4"/>
      <c r="Q14" s="4"/>
      <c r="R14" s="318"/>
      <c r="S14" s="319"/>
      <c r="T14" s="320"/>
      <c r="U14" s="313"/>
      <c r="V14" s="313"/>
      <c r="W14" s="320"/>
      <c r="X14" s="320"/>
      <c r="Y14" s="320"/>
      <c r="Z14" s="321"/>
      <c r="AA14" s="322"/>
      <c r="AB14" s="318"/>
      <c r="AC14" s="319"/>
      <c r="AD14" s="750"/>
      <c r="AF14" s="67">
        <f t="shared" ref="AF14:AR14" si="7">C14-R14</f>
        <v>0</v>
      </c>
      <c r="AG14" s="67">
        <f t="shared" si="7"/>
        <v>0</v>
      </c>
      <c r="AH14" s="67">
        <f t="shared" si="7"/>
        <v>0</v>
      </c>
      <c r="AI14" s="67">
        <f t="shared" si="7"/>
        <v>0</v>
      </c>
      <c r="AJ14" s="67">
        <f t="shared" si="7"/>
        <v>0</v>
      </c>
      <c r="AK14" s="67">
        <f t="shared" si="7"/>
        <v>0</v>
      </c>
      <c r="AL14" s="67">
        <f t="shared" si="7"/>
        <v>0</v>
      </c>
      <c r="AM14" s="67">
        <f t="shared" si="7"/>
        <v>0</v>
      </c>
      <c r="AN14" s="67" t="e">
        <f t="shared" si="7"/>
        <v>#N/A</v>
      </c>
      <c r="AO14" s="67" t="e">
        <f t="shared" si="7"/>
        <v>#DIV/0!</v>
      </c>
      <c r="AP14" s="67">
        <f t="shared" si="7"/>
        <v>0</v>
      </c>
      <c r="AQ14" s="67">
        <f t="shared" si="7"/>
        <v>0</v>
      </c>
      <c r="AR14" s="67" t="e">
        <f t="shared" si="7"/>
        <v>#DIV/0!</v>
      </c>
      <c r="AS14" s="67"/>
      <c r="AT14" s="67"/>
      <c r="AU14" s="67"/>
    </row>
    <row r="15" spans="1:47" ht="12" customHeight="1" collapsed="1">
      <c r="A15" s="62" t="s">
        <v>4</v>
      </c>
      <c r="B15" s="525" t="s">
        <v>47</v>
      </c>
      <c r="C15" s="661">
        <f t="shared" si="2"/>
        <v>0</v>
      </c>
      <c r="D15" s="500">
        <f t="shared" si="2"/>
        <v>91</v>
      </c>
      <c r="E15" s="501">
        <f t="shared" si="2"/>
        <v>29</v>
      </c>
      <c r="F15" s="502">
        <f t="shared" si="2"/>
        <v>-8</v>
      </c>
      <c r="G15" s="502">
        <f t="shared" si="2"/>
        <v>36</v>
      </c>
      <c r="H15" s="501">
        <f t="shared" si="2"/>
        <v>49</v>
      </c>
      <c r="I15" s="501">
        <f t="shared" si="2"/>
        <v>25</v>
      </c>
      <c r="J15" s="501">
        <f t="shared" si="2"/>
        <v>26</v>
      </c>
      <c r="K15" s="662">
        <f t="shared" si="3"/>
        <v>-1</v>
      </c>
      <c r="L15" s="505">
        <f t="shared" si="4"/>
        <v>-1</v>
      </c>
      <c r="M15" s="498">
        <f t="shared" si="4"/>
        <v>0</v>
      </c>
      <c r="N15" s="663">
        <f t="shared" si="4"/>
        <v>0</v>
      </c>
      <c r="O15" s="643" t="e">
        <f t="shared" si="4"/>
        <v>#DIV/0!</v>
      </c>
      <c r="P15" s="4"/>
      <c r="Q15" s="4"/>
      <c r="R15" s="333"/>
      <c r="S15" s="334"/>
      <c r="T15" s="302"/>
      <c r="U15" s="335"/>
      <c r="V15" s="335"/>
      <c r="W15" s="302"/>
      <c r="X15" s="302"/>
      <c r="Y15" s="302"/>
      <c r="Z15" s="336"/>
      <c r="AA15" s="739"/>
      <c r="AB15" s="333"/>
      <c r="AC15" s="334"/>
      <c r="AD15" s="752"/>
      <c r="AF15" s="67">
        <f t="shared" si="6"/>
        <v>0</v>
      </c>
      <c r="AG15" s="67">
        <f t="shared" si="5"/>
        <v>91</v>
      </c>
      <c r="AH15" s="67">
        <f t="shared" si="5"/>
        <v>29</v>
      </c>
      <c r="AI15" s="67">
        <f t="shared" si="5"/>
        <v>-8</v>
      </c>
      <c r="AJ15" s="67">
        <f t="shared" si="5"/>
        <v>36</v>
      </c>
      <c r="AK15" s="67">
        <f t="shared" si="5"/>
        <v>49</v>
      </c>
      <c r="AL15" s="67">
        <f t="shared" si="5"/>
        <v>25</v>
      </c>
      <c r="AM15" s="67">
        <f t="shared" si="5"/>
        <v>26</v>
      </c>
      <c r="AN15" s="67">
        <f t="shared" si="5"/>
        <v>-1</v>
      </c>
      <c r="AO15" s="67">
        <f t="shared" si="5"/>
        <v>-1</v>
      </c>
      <c r="AP15" s="67">
        <f t="shared" si="5"/>
        <v>0</v>
      </c>
      <c r="AQ15" s="67">
        <f t="shared" si="5"/>
        <v>0</v>
      </c>
      <c r="AR15" s="67" t="e">
        <f t="shared" si="5"/>
        <v>#DIV/0!</v>
      </c>
      <c r="AS15" s="67"/>
      <c r="AT15" s="67"/>
      <c r="AU15" s="67"/>
    </row>
    <row r="16" spans="1:47" ht="12" customHeight="1">
      <c r="A16" s="56" t="s">
        <v>9</v>
      </c>
      <c r="B16" s="481" t="s">
        <v>45</v>
      </c>
      <c r="C16" s="606">
        <f t="shared" si="2"/>
        <v>0</v>
      </c>
      <c r="D16" s="484">
        <f t="shared" si="2"/>
        <v>71.2</v>
      </c>
      <c r="E16" s="484">
        <f t="shared" si="2"/>
        <v>75.3</v>
      </c>
      <c r="F16" s="484">
        <f t="shared" si="2"/>
        <v>84.2</v>
      </c>
      <c r="G16" s="484">
        <f t="shared" si="2"/>
        <v>71.7</v>
      </c>
      <c r="H16" s="484">
        <f t="shared" si="2"/>
        <v>69.3</v>
      </c>
      <c r="I16" s="484">
        <f t="shared" si="2"/>
        <v>72.599999999999994</v>
      </c>
      <c r="J16" s="484">
        <f t="shared" si="2"/>
        <v>76.099999999999994</v>
      </c>
      <c r="K16" s="653"/>
      <c r="L16" s="654"/>
      <c r="M16" s="606">
        <f t="shared" si="4"/>
        <v>0</v>
      </c>
      <c r="N16" s="646">
        <f t="shared" si="4"/>
        <v>0</v>
      </c>
      <c r="O16" s="635"/>
      <c r="P16" s="4"/>
      <c r="Q16" s="4"/>
      <c r="R16" s="340"/>
      <c r="S16" s="314"/>
      <c r="T16" s="314"/>
      <c r="U16" s="314"/>
      <c r="V16" s="314"/>
      <c r="W16" s="314"/>
      <c r="X16" s="314"/>
      <c r="Y16" s="314"/>
      <c r="Z16" s="315"/>
      <c r="AA16" s="317"/>
      <c r="AB16" s="340"/>
      <c r="AC16" s="314"/>
      <c r="AD16" s="316"/>
      <c r="AF16" s="67">
        <f t="shared" si="6"/>
        <v>0</v>
      </c>
      <c r="AG16" s="67">
        <f t="shared" si="5"/>
        <v>71.2</v>
      </c>
      <c r="AH16" s="67">
        <f t="shared" si="5"/>
        <v>75.3</v>
      </c>
      <c r="AI16" s="67">
        <f t="shared" si="5"/>
        <v>84.2</v>
      </c>
      <c r="AJ16" s="67">
        <f t="shared" si="5"/>
        <v>71.7</v>
      </c>
      <c r="AK16" s="67">
        <f t="shared" si="5"/>
        <v>69.3</v>
      </c>
      <c r="AL16" s="67">
        <f t="shared" si="5"/>
        <v>72.599999999999994</v>
      </c>
      <c r="AM16" s="67">
        <f t="shared" si="5"/>
        <v>76.099999999999994</v>
      </c>
      <c r="AN16" s="67">
        <f t="shared" si="5"/>
        <v>0</v>
      </c>
      <c r="AO16" s="67">
        <f t="shared" si="5"/>
        <v>0</v>
      </c>
      <c r="AP16" s="67">
        <f t="shared" si="5"/>
        <v>0</v>
      </c>
      <c r="AQ16" s="67">
        <f t="shared" si="5"/>
        <v>0</v>
      </c>
      <c r="AR16" s="67">
        <f t="shared" si="5"/>
        <v>0</v>
      </c>
      <c r="AS16" s="67"/>
      <c r="AT16" s="67"/>
      <c r="AU16" s="67"/>
    </row>
    <row r="17" spans="1:47" ht="12" customHeight="1">
      <c r="A17" s="56" t="s">
        <v>5</v>
      </c>
      <c r="B17" s="481" t="s">
        <v>106</v>
      </c>
      <c r="C17" s="606">
        <f t="shared" si="2"/>
        <v>0</v>
      </c>
      <c r="D17" s="484">
        <f t="shared" si="2"/>
        <v>18.127820088827619</v>
      </c>
      <c r="E17" s="484">
        <f t="shared" si="2"/>
        <v>5.7240909548290464</v>
      </c>
      <c r="F17" s="484">
        <f t="shared" si="2"/>
        <v>-1.5871530000813241</v>
      </c>
      <c r="G17" s="484">
        <f t="shared" si="2"/>
        <v>6.8549747774549559</v>
      </c>
      <c r="H17" s="484">
        <f t="shared" si="2"/>
        <v>9.1540693266282531</v>
      </c>
      <c r="I17" s="484">
        <f t="shared" si="2"/>
        <v>4.6748272949046976</v>
      </c>
      <c r="J17" s="484">
        <f t="shared" si="2"/>
        <v>5.143103721151042</v>
      </c>
      <c r="K17" s="653"/>
      <c r="L17" s="654"/>
      <c r="M17" s="606">
        <f t="shared" si="4"/>
        <v>0</v>
      </c>
      <c r="N17" s="646">
        <f t="shared" si="4"/>
        <v>0</v>
      </c>
      <c r="O17" s="635"/>
      <c r="P17" s="4"/>
      <c r="Q17" s="4"/>
      <c r="R17" s="340"/>
      <c r="S17" s="314"/>
      <c r="T17" s="314"/>
      <c r="U17" s="314"/>
      <c r="V17" s="314"/>
      <c r="W17" s="314"/>
      <c r="X17" s="314"/>
      <c r="Y17" s="314"/>
      <c r="Z17" s="315"/>
      <c r="AA17" s="317"/>
      <c r="AB17" s="340"/>
      <c r="AC17" s="314"/>
      <c r="AD17" s="316"/>
      <c r="AF17" s="67">
        <f t="shared" ref="AF17:AR17" si="8">C17-R17</f>
        <v>0</v>
      </c>
      <c r="AG17" s="67">
        <f t="shared" si="8"/>
        <v>18.127820088827619</v>
      </c>
      <c r="AH17" s="67">
        <f t="shared" si="8"/>
        <v>5.7240909548290464</v>
      </c>
      <c r="AI17" s="67">
        <f t="shared" si="8"/>
        <v>-1.5871530000813241</v>
      </c>
      <c r="AJ17" s="67">
        <f t="shared" si="8"/>
        <v>6.8549747774549559</v>
      </c>
      <c r="AK17" s="67">
        <f t="shared" si="8"/>
        <v>9.1540693266282531</v>
      </c>
      <c r="AL17" s="67">
        <f t="shared" si="8"/>
        <v>4.6748272949046976</v>
      </c>
      <c r="AM17" s="67">
        <f t="shared" si="8"/>
        <v>5.143103721151042</v>
      </c>
      <c r="AN17" s="67">
        <f t="shared" si="8"/>
        <v>0</v>
      </c>
      <c r="AO17" s="67">
        <f t="shared" si="8"/>
        <v>0</v>
      </c>
      <c r="AP17" s="67">
        <f t="shared" si="8"/>
        <v>0</v>
      </c>
      <c r="AQ17" s="67">
        <f t="shared" si="8"/>
        <v>0</v>
      </c>
      <c r="AR17" s="67">
        <f t="shared" si="8"/>
        <v>0</v>
      </c>
      <c r="AS17" s="67"/>
      <c r="AT17" s="67"/>
      <c r="AU17" s="67"/>
    </row>
    <row r="18" spans="1:47" ht="12" hidden="1" customHeight="1" outlineLevel="1">
      <c r="A18" s="56" t="s">
        <v>5</v>
      </c>
      <c r="B18" s="481" t="s">
        <v>5</v>
      </c>
      <c r="C18" s="606">
        <f t="shared" si="2"/>
        <v>0</v>
      </c>
      <c r="D18" s="484">
        <f t="shared" si="2"/>
        <v>18.127820088827619</v>
      </c>
      <c r="E18" s="484">
        <f t="shared" si="2"/>
        <v>5.7240909548290464</v>
      </c>
      <c r="F18" s="484">
        <f t="shared" si="2"/>
        <v>-1.5871530000813241</v>
      </c>
      <c r="G18" s="484">
        <f t="shared" si="2"/>
        <v>6.8549747774549559</v>
      </c>
      <c r="H18" s="484">
        <f t="shared" si="2"/>
        <v>9.1540693266282531</v>
      </c>
      <c r="I18" s="484">
        <f t="shared" si="2"/>
        <v>4.6748272949046976</v>
      </c>
      <c r="J18" s="484">
        <f t="shared" si="2"/>
        <v>5.143103721151042</v>
      </c>
      <c r="K18" s="653"/>
      <c r="L18" s="654"/>
      <c r="M18" s="606">
        <f t="shared" si="4"/>
        <v>0</v>
      </c>
      <c r="N18" s="646">
        <f t="shared" si="4"/>
        <v>0</v>
      </c>
      <c r="O18" s="635"/>
      <c r="P18" s="4"/>
      <c r="Q18" s="4"/>
      <c r="R18" s="340"/>
      <c r="S18" s="314"/>
      <c r="T18" s="314"/>
      <c r="U18" s="314"/>
      <c r="V18" s="314"/>
      <c r="W18" s="314"/>
      <c r="X18" s="314"/>
      <c r="Y18" s="314"/>
      <c r="Z18" s="315"/>
      <c r="AA18" s="317"/>
      <c r="AB18" s="340"/>
      <c r="AC18" s="314"/>
      <c r="AD18" s="316"/>
      <c r="AF18" s="67">
        <f t="shared" si="6"/>
        <v>0</v>
      </c>
      <c r="AG18" s="67">
        <f t="shared" si="5"/>
        <v>18.127820088827619</v>
      </c>
      <c r="AH18" s="67">
        <f t="shared" si="5"/>
        <v>5.7240909548290464</v>
      </c>
      <c r="AI18" s="67">
        <f t="shared" si="5"/>
        <v>-1.5871530000813241</v>
      </c>
      <c r="AJ18" s="67">
        <f t="shared" si="5"/>
        <v>6.8549747774549559</v>
      </c>
      <c r="AK18" s="67">
        <f t="shared" si="5"/>
        <v>9.1540693266282531</v>
      </c>
      <c r="AL18" s="67">
        <f t="shared" si="5"/>
        <v>4.6748272949046976</v>
      </c>
      <c r="AM18" s="67">
        <f t="shared" si="5"/>
        <v>5.143103721151042</v>
      </c>
      <c r="AN18" s="67">
        <f t="shared" si="5"/>
        <v>0</v>
      </c>
      <c r="AO18" s="67">
        <f t="shared" si="5"/>
        <v>0</v>
      </c>
      <c r="AP18" s="67">
        <f t="shared" si="5"/>
        <v>0</v>
      </c>
      <c r="AQ18" s="67">
        <f t="shared" si="5"/>
        <v>0</v>
      </c>
      <c r="AR18" s="67">
        <f t="shared" si="5"/>
        <v>0</v>
      </c>
      <c r="AS18" s="67"/>
      <c r="AT18" s="67"/>
      <c r="AU18" s="67"/>
    </row>
    <row r="19" spans="1:47" ht="12" customHeight="1" collapsed="1">
      <c r="A19" s="56" t="s">
        <v>28</v>
      </c>
      <c r="B19" s="481" t="s">
        <v>166</v>
      </c>
      <c r="C19" s="607">
        <f t="shared" si="2"/>
        <v>0</v>
      </c>
      <c r="D19" s="483">
        <f t="shared" si="2"/>
        <v>1418</v>
      </c>
      <c r="E19" s="483">
        <f t="shared" si="2"/>
        <v>1473</v>
      </c>
      <c r="F19" s="483">
        <f t="shared" si="2"/>
        <v>1456</v>
      </c>
      <c r="G19" s="483">
        <f t="shared" si="2"/>
        <v>1577</v>
      </c>
      <c r="H19" s="483">
        <f t="shared" si="2"/>
        <v>1626</v>
      </c>
      <c r="I19" s="483">
        <f t="shared" si="2"/>
        <v>1612</v>
      </c>
      <c r="J19" s="483">
        <f t="shared" si="2"/>
        <v>1609</v>
      </c>
      <c r="K19" s="653">
        <f t="shared" si="3"/>
        <v>-1</v>
      </c>
      <c r="L19" s="654">
        <f>VLOOKUP($A19,PeB_FI,L$1,FALSE)</f>
        <v>-1</v>
      </c>
      <c r="M19" s="607">
        <f t="shared" si="4"/>
        <v>0</v>
      </c>
      <c r="N19" s="613">
        <f t="shared" si="4"/>
        <v>0</v>
      </c>
      <c r="O19" s="635" t="e">
        <f t="shared" si="4"/>
        <v>#DIV/0!</v>
      </c>
      <c r="P19" s="4"/>
      <c r="Q19" s="4"/>
      <c r="R19" s="343"/>
      <c r="S19" s="313"/>
      <c r="T19" s="313"/>
      <c r="U19" s="313"/>
      <c r="V19" s="313"/>
      <c r="W19" s="313"/>
      <c r="X19" s="313"/>
      <c r="Y19" s="313"/>
      <c r="Z19" s="321"/>
      <c r="AA19" s="322"/>
      <c r="AB19" s="343"/>
      <c r="AC19" s="313"/>
      <c r="AD19" s="316"/>
      <c r="AF19" s="67">
        <f t="shared" si="6"/>
        <v>0</v>
      </c>
      <c r="AG19" s="67">
        <f t="shared" si="5"/>
        <v>1418</v>
      </c>
      <c r="AH19" s="67">
        <f t="shared" si="5"/>
        <v>1473</v>
      </c>
      <c r="AI19" s="67">
        <f t="shared" si="5"/>
        <v>1456</v>
      </c>
      <c r="AJ19" s="67">
        <f t="shared" si="5"/>
        <v>1577</v>
      </c>
      <c r="AK19" s="67">
        <f t="shared" si="5"/>
        <v>1626</v>
      </c>
      <c r="AL19" s="67">
        <f t="shared" si="5"/>
        <v>1612</v>
      </c>
      <c r="AM19" s="67">
        <f t="shared" si="5"/>
        <v>1609</v>
      </c>
      <c r="AN19" s="67">
        <f t="shared" si="5"/>
        <v>-1</v>
      </c>
      <c r="AO19" s="67">
        <f t="shared" si="5"/>
        <v>-1</v>
      </c>
      <c r="AP19" s="67">
        <f t="shared" si="5"/>
        <v>0</v>
      </c>
      <c r="AQ19" s="67">
        <f t="shared" si="5"/>
        <v>0</v>
      </c>
      <c r="AR19" s="67" t="e">
        <f t="shared" si="5"/>
        <v>#DIV/0!</v>
      </c>
      <c r="AS19" s="67"/>
      <c r="AT19" s="67"/>
      <c r="AU19" s="67"/>
    </row>
    <row r="20" spans="1:47" ht="12" customHeight="1">
      <c r="A20" s="56" t="s">
        <v>27</v>
      </c>
      <c r="B20" s="481" t="s">
        <v>91</v>
      </c>
      <c r="C20" s="607">
        <f t="shared" si="2"/>
        <v>0</v>
      </c>
      <c r="D20" s="483">
        <f>VLOOKUP($A20,PeB_FI,D$1,FALSE)</f>
        <v>8006</v>
      </c>
      <c r="E20" s="483">
        <f t="shared" si="2"/>
        <v>8017</v>
      </c>
      <c r="F20" s="483">
        <f t="shared" si="2"/>
        <v>7948</v>
      </c>
      <c r="G20" s="483">
        <f t="shared" si="2"/>
        <v>7762</v>
      </c>
      <c r="H20" s="483">
        <f t="shared" si="2"/>
        <v>8085</v>
      </c>
      <c r="I20" s="483">
        <f t="shared" si="2"/>
        <v>8084</v>
      </c>
      <c r="J20" s="483">
        <f t="shared" si="2"/>
        <v>8006</v>
      </c>
      <c r="K20" s="653">
        <f t="shared" si="3"/>
        <v>-1</v>
      </c>
      <c r="L20" s="654">
        <f>VLOOKUP($A20,PeB_FI,L$1,FALSE)</f>
        <v>-1</v>
      </c>
      <c r="M20" s="607">
        <f t="shared" si="4"/>
        <v>0</v>
      </c>
      <c r="N20" s="613">
        <f t="shared" si="4"/>
        <v>0</v>
      </c>
      <c r="O20" s="635" t="e">
        <f t="shared" si="4"/>
        <v>#DIV/0!</v>
      </c>
      <c r="P20" s="4"/>
      <c r="Q20" s="4"/>
      <c r="R20" s="343"/>
      <c r="S20" s="313"/>
      <c r="T20" s="313"/>
      <c r="U20" s="313"/>
      <c r="V20" s="313"/>
      <c r="W20" s="313"/>
      <c r="X20" s="313"/>
      <c r="Y20" s="313"/>
      <c r="Z20" s="321"/>
      <c r="AA20" s="322"/>
      <c r="AB20" s="343"/>
      <c r="AC20" s="313"/>
      <c r="AD20" s="316"/>
      <c r="AF20" s="67">
        <f t="shared" si="6"/>
        <v>0</v>
      </c>
      <c r="AG20" s="67">
        <f t="shared" si="5"/>
        <v>8006</v>
      </c>
      <c r="AH20" s="67">
        <f t="shared" si="5"/>
        <v>8017</v>
      </c>
      <c r="AI20" s="67">
        <f t="shared" si="5"/>
        <v>7948</v>
      </c>
      <c r="AJ20" s="67">
        <f t="shared" si="5"/>
        <v>7762</v>
      </c>
      <c r="AK20" s="67">
        <f t="shared" si="5"/>
        <v>8085</v>
      </c>
      <c r="AL20" s="67">
        <f t="shared" si="5"/>
        <v>8084</v>
      </c>
      <c r="AM20" s="67">
        <f t="shared" si="5"/>
        <v>8006</v>
      </c>
      <c r="AN20" s="67">
        <f t="shared" si="5"/>
        <v>-1</v>
      </c>
      <c r="AO20" s="67">
        <f t="shared" si="5"/>
        <v>-1</v>
      </c>
      <c r="AP20" s="67">
        <f t="shared" si="5"/>
        <v>0</v>
      </c>
      <c r="AQ20" s="67">
        <f t="shared" si="5"/>
        <v>0</v>
      </c>
      <c r="AR20" s="67" t="e">
        <f t="shared" si="5"/>
        <v>#DIV/0!</v>
      </c>
      <c r="AS20" s="67"/>
      <c r="AT20" s="67"/>
      <c r="AU20" s="67"/>
    </row>
    <row r="21" spans="1:47" ht="12" customHeight="1">
      <c r="A21" s="56" t="s">
        <v>14</v>
      </c>
      <c r="B21" s="511" t="s">
        <v>38</v>
      </c>
      <c r="C21" s="608">
        <f t="shared" si="2"/>
        <v>0</v>
      </c>
      <c r="D21" s="513">
        <f t="shared" si="2"/>
        <v>2124</v>
      </c>
      <c r="E21" s="513">
        <f t="shared" si="2"/>
        <v>2263</v>
      </c>
      <c r="F21" s="513">
        <f t="shared" si="2"/>
        <v>2181</v>
      </c>
      <c r="G21" s="513">
        <f t="shared" si="2"/>
        <v>2106</v>
      </c>
      <c r="H21" s="513">
        <f t="shared" si="2"/>
        <v>2039</v>
      </c>
      <c r="I21" s="513">
        <f t="shared" si="2"/>
        <v>2157</v>
      </c>
      <c r="J21" s="513">
        <f t="shared" si="2"/>
        <v>2232</v>
      </c>
      <c r="K21" s="664">
        <f t="shared" si="3"/>
        <v>-1</v>
      </c>
      <c r="L21" s="665">
        <f>VLOOKUP($A21,PeB_FI,L$1,FALSE)</f>
        <v>-1</v>
      </c>
      <c r="M21" s="607">
        <f t="shared" si="4"/>
        <v>0</v>
      </c>
      <c r="N21" s="613">
        <f t="shared" si="4"/>
        <v>0</v>
      </c>
      <c r="O21" s="635" t="e">
        <f t="shared" si="4"/>
        <v>#DIV/0!</v>
      </c>
      <c r="P21" s="4"/>
      <c r="Q21" s="4"/>
      <c r="R21" s="346"/>
      <c r="S21" s="347"/>
      <c r="T21" s="347"/>
      <c r="U21" s="347"/>
      <c r="V21" s="347"/>
      <c r="W21" s="347"/>
      <c r="X21" s="347"/>
      <c r="Y21" s="347"/>
      <c r="Z21" s="735"/>
      <c r="AA21" s="736"/>
      <c r="AB21" s="346"/>
      <c r="AC21" s="347"/>
      <c r="AD21" s="453"/>
      <c r="AF21" s="67">
        <f t="shared" si="6"/>
        <v>0</v>
      </c>
      <c r="AG21" s="67">
        <f t="shared" si="5"/>
        <v>2124</v>
      </c>
      <c r="AH21" s="67">
        <f t="shared" si="5"/>
        <v>2263</v>
      </c>
      <c r="AI21" s="67">
        <f t="shared" si="5"/>
        <v>2181</v>
      </c>
      <c r="AJ21" s="67">
        <f t="shared" si="5"/>
        <v>2106</v>
      </c>
      <c r="AK21" s="67">
        <f t="shared" si="5"/>
        <v>2039</v>
      </c>
      <c r="AL21" s="67">
        <f t="shared" si="5"/>
        <v>2157</v>
      </c>
      <c r="AM21" s="67">
        <f t="shared" si="5"/>
        <v>2232</v>
      </c>
      <c r="AN21" s="67">
        <f t="shared" si="5"/>
        <v>-1</v>
      </c>
      <c r="AO21" s="67">
        <f t="shared" si="5"/>
        <v>-1</v>
      </c>
      <c r="AP21" s="67">
        <f t="shared" si="5"/>
        <v>0</v>
      </c>
      <c r="AQ21" s="67">
        <f t="shared" si="5"/>
        <v>0</v>
      </c>
      <c r="AR21" s="67" t="e">
        <f t="shared" si="5"/>
        <v>#DIV/0!</v>
      </c>
      <c r="AS21" s="67"/>
      <c r="AT21" s="67"/>
      <c r="AU21" s="67"/>
    </row>
    <row r="22" spans="1:47" ht="12" customHeight="1">
      <c r="A22" s="62" t="s">
        <v>22</v>
      </c>
      <c r="B22" s="491" t="s">
        <v>52</v>
      </c>
      <c r="C22" s="629"/>
      <c r="D22" s="489"/>
      <c r="E22" s="489"/>
      <c r="F22" s="489"/>
      <c r="G22" s="489"/>
      <c r="H22" s="489"/>
      <c r="I22" s="489"/>
      <c r="J22" s="489"/>
      <c r="K22" s="653"/>
      <c r="L22" s="654"/>
      <c r="M22" s="666"/>
      <c r="N22" s="667"/>
      <c r="O22" s="668"/>
      <c r="P22" s="4"/>
      <c r="Q22" s="4"/>
      <c r="R22" s="443"/>
      <c r="S22" s="320"/>
      <c r="T22" s="320"/>
      <c r="U22" s="320"/>
      <c r="V22" s="320"/>
      <c r="W22" s="320"/>
      <c r="X22" s="320"/>
      <c r="Y22" s="320"/>
      <c r="Z22" s="315"/>
      <c r="AA22" s="317"/>
      <c r="AB22" s="443"/>
      <c r="AC22" s="320"/>
      <c r="AD22" s="342"/>
      <c r="AF22" s="67">
        <f t="shared" si="6"/>
        <v>0</v>
      </c>
      <c r="AG22" s="67">
        <f t="shared" ref="AG22:AG29" si="9">D22-S22</f>
        <v>0</v>
      </c>
      <c r="AH22" s="67">
        <f t="shared" ref="AH22:AH29" si="10">E22-T22</f>
        <v>0</v>
      </c>
      <c r="AI22" s="67">
        <f t="shared" ref="AI22:AI29" si="11">F22-U22</f>
        <v>0</v>
      </c>
      <c r="AJ22" s="67">
        <f t="shared" ref="AJ22:AJ29" si="12">G22-V22</f>
        <v>0</v>
      </c>
      <c r="AK22" s="67">
        <f t="shared" ref="AK22:AK29" si="13">H22-W22</f>
        <v>0</v>
      </c>
      <c r="AL22" s="67">
        <f t="shared" ref="AL22:AL29" si="14">I22-X22</f>
        <v>0</v>
      </c>
      <c r="AM22" s="67">
        <f t="shared" ref="AM22:AM29" si="15">J22-Y22</f>
        <v>0</v>
      </c>
      <c r="AN22" s="67">
        <f t="shared" ref="AN22:AN29" si="16">K22-Z22</f>
        <v>0</v>
      </c>
      <c r="AO22" s="67">
        <f t="shared" ref="AO22:AO29" si="17">L22-AA22</f>
        <v>0</v>
      </c>
      <c r="AP22" s="67">
        <f t="shared" ref="AP22:AP29" si="18">M22-AB22</f>
        <v>0</v>
      </c>
      <c r="AQ22" s="67">
        <f t="shared" ref="AQ22:AQ29" si="19">N22-AC22</f>
        <v>0</v>
      </c>
      <c r="AR22" s="67">
        <f t="shared" ref="AR22:AR29" si="20">O22-AD22</f>
        <v>0</v>
      </c>
      <c r="AS22" s="67"/>
      <c r="AT22" s="67"/>
      <c r="AU22" s="67"/>
    </row>
    <row r="23" spans="1:47" ht="12" customHeight="1">
      <c r="A23" s="56" t="s">
        <v>19</v>
      </c>
      <c r="B23" s="481" t="s">
        <v>53</v>
      </c>
      <c r="C23" s="543">
        <f t="shared" ref="C23:J29" si="21">VLOOKUP($A23,PeB_FI,C$1,FALSE)</f>
        <v>0</v>
      </c>
      <c r="D23" s="510">
        <f t="shared" si="21"/>
        <v>0</v>
      </c>
      <c r="E23" s="510">
        <f t="shared" si="21"/>
        <v>0</v>
      </c>
      <c r="F23" s="510">
        <f t="shared" si="21"/>
        <v>0</v>
      </c>
      <c r="G23" s="510">
        <f t="shared" si="21"/>
        <v>0</v>
      </c>
      <c r="H23" s="510">
        <f t="shared" si="21"/>
        <v>0</v>
      </c>
      <c r="I23" s="510">
        <f t="shared" si="21"/>
        <v>0</v>
      </c>
      <c r="J23" s="510">
        <f t="shared" si="21"/>
        <v>0</v>
      </c>
      <c r="K23" s="653">
        <f t="shared" ref="K23:K29" si="22">VLOOKUP($A23,PeB_FI,K$1,FALSE)</f>
        <v>0</v>
      </c>
      <c r="L23" s="654">
        <f t="shared" ref="L23:N29" si="23">VLOOKUP($A23,PeB_FI,L$1,FALSE)</f>
        <v>0</v>
      </c>
      <c r="M23" s="509">
        <f t="shared" si="23"/>
        <v>0</v>
      </c>
      <c r="N23" s="510">
        <f t="shared" si="23"/>
        <v>0</v>
      </c>
      <c r="O23" s="635">
        <f t="shared" ref="O23:O29" si="24">VLOOKUP($A23,PeB_FI,O$1,FALSE)</f>
        <v>0</v>
      </c>
      <c r="P23" s="4"/>
      <c r="Q23" s="4"/>
      <c r="R23" s="351"/>
      <c r="S23" s="352"/>
      <c r="T23" s="352"/>
      <c r="U23" s="352"/>
      <c r="V23" s="352"/>
      <c r="W23" s="352"/>
      <c r="X23" s="352"/>
      <c r="Y23" s="352"/>
      <c r="Z23" s="321"/>
      <c r="AA23" s="322"/>
      <c r="AB23" s="351"/>
      <c r="AC23" s="352"/>
      <c r="AD23" s="316"/>
      <c r="AF23" s="67">
        <f t="shared" si="6"/>
        <v>0</v>
      </c>
      <c r="AG23" s="67">
        <f t="shared" si="9"/>
        <v>0</v>
      </c>
      <c r="AH23" s="67">
        <f t="shared" si="10"/>
        <v>0</v>
      </c>
      <c r="AI23" s="67">
        <f t="shared" si="11"/>
        <v>0</v>
      </c>
      <c r="AJ23" s="67">
        <f t="shared" si="12"/>
        <v>0</v>
      </c>
      <c r="AK23" s="67">
        <f t="shared" si="13"/>
        <v>0</v>
      </c>
      <c r="AL23" s="67">
        <f t="shared" si="14"/>
        <v>0</v>
      </c>
      <c r="AM23" s="67">
        <f t="shared" si="15"/>
        <v>0</v>
      </c>
      <c r="AN23" s="67">
        <f t="shared" si="16"/>
        <v>0</v>
      </c>
      <c r="AO23" s="67">
        <f t="shared" si="17"/>
        <v>0</v>
      </c>
      <c r="AP23" s="67">
        <f t="shared" si="18"/>
        <v>0</v>
      </c>
      <c r="AQ23" s="67">
        <f t="shared" si="19"/>
        <v>0</v>
      </c>
      <c r="AR23" s="67">
        <f t="shared" si="20"/>
        <v>0</v>
      </c>
      <c r="AS23" s="67"/>
      <c r="AT23" s="67"/>
      <c r="AU23" s="67"/>
    </row>
    <row r="24" spans="1:47" ht="12" customHeight="1">
      <c r="A24" s="56" t="s">
        <v>20</v>
      </c>
      <c r="B24" s="481" t="s">
        <v>54</v>
      </c>
      <c r="C24" s="543">
        <f t="shared" si="21"/>
        <v>0</v>
      </c>
      <c r="D24" s="510">
        <f t="shared" si="21"/>
        <v>26.8</v>
      </c>
      <c r="E24" s="510">
        <f t="shared" si="21"/>
        <v>26.599999999999998</v>
      </c>
      <c r="F24" s="510">
        <f t="shared" si="21"/>
        <v>26.400000000000002</v>
      </c>
      <c r="G24" s="510">
        <f t="shared" si="21"/>
        <v>26.3</v>
      </c>
      <c r="H24" s="510">
        <f t="shared" si="21"/>
        <v>26.400000000000002</v>
      </c>
      <c r="I24" s="510">
        <f t="shared" si="21"/>
        <v>26.599999999999998</v>
      </c>
      <c r="J24" s="510">
        <f t="shared" si="21"/>
        <v>26.599999999999998</v>
      </c>
      <c r="K24" s="653">
        <f t="shared" si="22"/>
        <v>-1</v>
      </c>
      <c r="L24" s="654">
        <f t="shared" si="23"/>
        <v>-1</v>
      </c>
      <c r="M24" s="509">
        <f t="shared" si="23"/>
        <v>0</v>
      </c>
      <c r="N24" s="510">
        <f t="shared" si="23"/>
        <v>0</v>
      </c>
      <c r="O24" s="635" t="e">
        <f t="shared" si="24"/>
        <v>#DIV/0!</v>
      </c>
      <c r="P24" s="4"/>
      <c r="Q24" s="4"/>
      <c r="R24" s="351"/>
      <c r="S24" s="352"/>
      <c r="T24" s="352"/>
      <c r="U24" s="352"/>
      <c r="V24" s="352"/>
      <c r="W24" s="352"/>
      <c r="X24" s="352"/>
      <c r="Y24" s="352"/>
      <c r="Z24" s="321"/>
      <c r="AA24" s="322"/>
      <c r="AB24" s="351"/>
      <c r="AC24" s="352"/>
      <c r="AD24" s="316"/>
      <c r="AF24" s="67">
        <f t="shared" si="6"/>
        <v>0</v>
      </c>
      <c r="AG24" s="67">
        <f t="shared" si="9"/>
        <v>26.8</v>
      </c>
      <c r="AH24" s="67">
        <f t="shared" si="10"/>
        <v>26.599999999999998</v>
      </c>
      <c r="AI24" s="67">
        <f t="shared" si="11"/>
        <v>26.400000000000002</v>
      </c>
      <c r="AJ24" s="67">
        <f t="shared" si="12"/>
        <v>26.3</v>
      </c>
      <c r="AK24" s="67">
        <f t="shared" si="13"/>
        <v>26.400000000000002</v>
      </c>
      <c r="AL24" s="67">
        <f t="shared" si="14"/>
        <v>26.599999999999998</v>
      </c>
      <c r="AM24" s="67">
        <f t="shared" si="15"/>
        <v>26.599999999999998</v>
      </c>
      <c r="AN24" s="67">
        <f t="shared" si="16"/>
        <v>-1</v>
      </c>
      <c r="AO24" s="67">
        <f t="shared" si="17"/>
        <v>-1</v>
      </c>
      <c r="AP24" s="67">
        <f t="shared" si="18"/>
        <v>0</v>
      </c>
      <c r="AQ24" s="67">
        <f t="shared" si="19"/>
        <v>0</v>
      </c>
      <c r="AR24" s="67" t="e">
        <f t="shared" si="20"/>
        <v>#DIV/0!</v>
      </c>
      <c r="AS24" s="67"/>
      <c r="AT24" s="67"/>
      <c r="AU24" s="67"/>
    </row>
    <row r="25" spans="1:47" ht="12" customHeight="1">
      <c r="A25" s="56" t="s">
        <v>21</v>
      </c>
      <c r="B25" s="481" t="s">
        <v>55</v>
      </c>
      <c r="C25" s="543">
        <f t="shared" si="21"/>
        <v>0</v>
      </c>
      <c r="D25" s="510">
        <f t="shared" si="21"/>
        <v>6.2</v>
      </c>
      <c r="E25" s="510">
        <f t="shared" si="21"/>
        <v>6.2</v>
      </c>
      <c r="F25" s="510">
        <f t="shared" si="21"/>
        <v>6.2</v>
      </c>
      <c r="G25" s="510">
        <f t="shared" si="21"/>
        <v>6.3</v>
      </c>
      <c r="H25" s="510">
        <f t="shared" si="21"/>
        <v>6.3</v>
      </c>
      <c r="I25" s="510">
        <f t="shared" si="21"/>
        <v>6.3</v>
      </c>
      <c r="J25" s="510">
        <f t="shared" si="21"/>
        <v>6.3</v>
      </c>
      <c r="K25" s="653">
        <f t="shared" si="22"/>
        <v>-1</v>
      </c>
      <c r="L25" s="654">
        <f t="shared" si="23"/>
        <v>-1</v>
      </c>
      <c r="M25" s="509">
        <f t="shared" si="23"/>
        <v>0</v>
      </c>
      <c r="N25" s="510">
        <f t="shared" si="23"/>
        <v>0</v>
      </c>
      <c r="O25" s="635" t="e">
        <f t="shared" si="24"/>
        <v>#DIV/0!</v>
      </c>
      <c r="P25" s="4"/>
      <c r="Q25" s="4"/>
      <c r="R25" s="351"/>
      <c r="S25" s="352"/>
      <c r="T25" s="352"/>
      <c r="U25" s="352"/>
      <c r="V25" s="352"/>
      <c r="W25" s="352"/>
      <c r="X25" s="352"/>
      <c r="Y25" s="352"/>
      <c r="Z25" s="321"/>
      <c r="AA25" s="322"/>
      <c r="AB25" s="351"/>
      <c r="AC25" s="352"/>
      <c r="AD25" s="316"/>
      <c r="AF25" s="67">
        <f t="shared" si="6"/>
        <v>0</v>
      </c>
      <c r="AG25" s="67">
        <f t="shared" si="9"/>
        <v>6.2</v>
      </c>
      <c r="AH25" s="67">
        <f t="shared" si="10"/>
        <v>6.2</v>
      </c>
      <c r="AI25" s="67">
        <f t="shared" si="11"/>
        <v>6.2</v>
      </c>
      <c r="AJ25" s="67">
        <f t="shared" si="12"/>
        <v>6.3</v>
      </c>
      <c r="AK25" s="67">
        <f t="shared" si="13"/>
        <v>6.3</v>
      </c>
      <c r="AL25" s="67">
        <f t="shared" si="14"/>
        <v>6.3</v>
      </c>
      <c r="AM25" s="67">
        <f t="shared" si="15"/>
        <v>6.3</v>
      </c>
      <c r="AN25" s="67">
        <f t="shared" si="16"/>
        <v>-1</v>
      </c>
      <c r="AO25" s="67">
        <f t="shared" si="17"/>
        <v>-1</v>
      </c>
      <c r="AP25" s="67">
        <f t="shared" si="18"/>
        <v>0</v>
      </c>
      <c r="AQ25" s="67">
        <f t="shared" si="19"/>
        <v>0</v>
      </c>
      <c r="AR25" s="67" t="e">
        <f t="shared" si="20"/>
        <v>#DIV/0!</v>
      </c>
      <c r="AS25" s="67"/>
      <c r="AT25" s="67"/>
      <c r="AU25" s="67"/>
    </row>
    <row r="26" spans="1:47" ht="12" customHeight="1">
      <c r="A26" s="62" t="s">
        <v>25</v>
      </c>
      <c r="B26" s="491" t="s">
        <v>56</v>
      </c>
      <c r="C26" s="669">
        <f t="shared" si="21"/>
        <v>0</v>
      </c>
      <c r="D26" s="519">
        <f t="shared" si="21"/>
        <v>33</v>
      </c>
      <c r="E26" s="519">
        <f t="shared" si="21"/>
        <v>32.799999999999997</v>
      </c>
      <c r="F26" s="519">
        <f t="shared" si="21"/>
        <v>32.6</v>
      </c>
      <c r="G26" s="519">
        <f t="shared" si="21"/>
        <v>32.6</v>
      </c>
      <c r="H26" s="519">
        <f t="shared" si="21"/>
        <v>32.700000000000003</v>
      </c>
      <c r="I26" s="519">
        <f t="shared" si="21"/>
        <v>32.9</v>
      </c>
      <c r="J26" s="519">
        <f t="shared" si="21"/>
        <v>32.9</v>
      </c>
      <c r="K26" s="658">
        <f t="shared" si="22"/>
        <v>-1</v>
      </c>
      <c r="L26" s="659">
        <f t="shared" si="23"/>
        <v>-1</v>
      </c>
      <c r="M26" s="518">
        <f t="shared" si="23"/>
        <v>0</v>
      </c>
      <c r="N26" s="519">
        <f t="shared" si="23"/>
        <v>0</v>
      </c>
      <c r="O26" s="639" t="e">
        <f t="shared" si="24"/>
        <v>#DIV/0!</v>
      </c>
      <c r="P26" s="4"/>
      <c r="Q26" s="4"/>
      <c r="R26" s="353"/>
      <c r="S26" s="354"/>
      <c r="T26" s="354"/>
      <c r="U26" s="354"/>
      <c r="V26" s="354"/>
      <c r="W26" s="354"/>
      <c r="X26" s="354"/>
      <c r="Y26" s="354"/>
      <c r="Z26" s="324"/>
      <c r="AA26" s="325"/>
      <c r="AB26" s="353"/>
      <c r="AC26" s="354"/>
      <c r="AD26" s="328"/>
      <c r="AF26" s="67">
        <f t="shared" si="6"/>
        <v>0</v>
      </c>
      <c r="AG26" s="67">
        <f t="shared" si="9"/>
        <v>33</v>
      </c>
      <c r="AH26" s="67">
        <f t="shared" si="10"/>
        <v>32.799999999999997</v>
      </c>
      <c r="AI26" s="67">
        <f t="shared" si="11"/>
        <v>32.6</v>
      </c>
      <c r="AJ26" s="67">
        <f t="shared" si="12"/>
        <v>32.6</v>
      </c>
      <c r="AK26" s="67">
        <f t="shared" si="13"/>
        <v>32.700000000000003</v>
      </c>
      <c r="AL26" s="67">
        <f t="shared" si="14"/>
        <v>32.9</v>
      </c>
      <c r="AM26" s="67">
        <f t="shared" si="15"/>
        <v>32.9</v>
      </c>
      <c r="AN26" s="67">
        <f t="shared" si="16"/>
        <v>-1</v>
      </c>
      <c r="AO26" s="67">
        <f t="shared" si="17"/>
        <v>-1</v>
      </c>
      <c r="AP26" s="67">
        <f t="shared" si="18"/>
        <v>0</v>
      </c>
      <c r="AQ26" s="67">
        <f t="shared" si="19"/>
        <v>0</v>
      </c>
      <c r="AR26" s="67" t="e">
        <f t="shared" si="20"/>
        <v>#DIV/0!</v>
      </c>
      <c r="AS26" s="67"/>
      <c r="AT26" s="67"/>
      <c r="AU26" s="67"/>
    </row>
    <row r="27" spans="1:47" ht="12" customHeight="1">
      <c r="A27" s="56" t="s">
        <v>17</v>
      </c>
      <c r="B27" s="481" t="s">
        <v>57</v>
      </c>
      <c r="C27" s="543">
        <f t="shared" si="21"/>
        <v>0</v>
      </c>
      <c r="D27" s="510">
        <f t="shared" si="21"/>
        <v>0</v>
      </c>
      <c r="E27" s="510">
        <f t="shared" si="21"/>
        <v>0</v>
      </c>
      <c r="F27" s="510">
        <f t="shared" si="21"/>
        <v>0</v>
      </c>
      <c r="G27" s="510">
        <f t="shared" si="21"/>
        <v>0.1</v>
      </c>
      <c r="H27" s="510">
        <f t="shared" si="21"/>
        <v>0.1</v>
      </c>
      <c r="I27" s="510">
        <f t="shared" si="21"/>
        <v>0.1</v>
      </c>
      <c r="J27" s="510">
        <f t="shared" si="21"/>
        <v>0.1</v>
      </c>
      <c r="K27" s="653">
        <f t="shared" si="22"/>
        <v>0</v>
      </c>
      <c r="L27" s="654">
        <f t="shared" si="23"/>
        <v>0</v>
      </c>
      <c r="M27" s="543">
        <f t="shared" si="23"/>
        <v>0</v>
      </c>
      <c r="N27" s="510">
        <f t="shared" si="23"/>
        <v>0</v>
      </c>
      <c r="O27" s="635">
        <f t="shared" si="24"/>
        <v>0</v>
      </c>
      <c r="P27" s="4"/>
      <c r="Q27" s="4"/>
      <c r="R27" s="351"/>
      <c r="S27" s="352"/>
      <c r="T27" s="352"/>
      <c r="U27" s="352"/>
      <c r="V27" s="352"/>
      <c r="W27" s="352"/>
      <c r="X27" s="352"/>
      <c r="Y27" s="352"/>
      <c r="Z27" s="321"/>
      <c r="AA27" s="322"/>
      <c r="AB27" s="351"/>
      <c r="AC27" s="352"/>
      <c r="AD27" s="316"/>
      <c r="AF27" s="67">
        <f t="shared" si="6"/>
        <v>0</v>
      </c>
      <c r="AG27" s="67">
        <f t="shared" si="9"/>
        <v>0</v>
      </c>
      <c r="AH27" s="67">
        <f t="shared" si="10"/>
        <v>0</v>
      </c>
      <c r="AI27" s="67">
        <f t="shared" si="11"/>
        <v>0</v>
      </c>
      <c r="AJ27" s="67">
        <f t="shared" si="12"/>
        <v>0.1</v>
      </c>
      <c r="AK27" s="67">
        <f t="shared" si="13"/>
        <v>0.1</v>
      </c>
      <c r="AL27" s="67">
        <f t="shared" si="14"/>
        <v>0.1</v>
      </c>
      <c r="AM27" s="67">
        <f t="shared" si="15"/>
        <v>0.1</v>
      </c>
      <c r="AN27" s="67">
        <f t="shared" si="16"/>
        <v>0</v>
      </c>
      <c r="AO27" s="67">
        <f t="shared" si="17"/>
        <v>0</v>
      </c>
      <c r="AP27" s="67">
        <f t="shared" si="18"/>
        <v>0</v>
      </c>
      <c r="AQ27" s="67">
        <f t="shared" si="19"/>
        <v>0</v>
      </c>
      <c r="AR27" s="67">
        <f t="shared" si="20"/>
        <v>0</v>
      </c>
      <c r="AS27" s="67"/>
      <c r="AT27" s="67"/>
      <c r="AU27" s="67"/>
    </row>
    <row r="28" spans="1:47" ht="12" customHeight="1">
      <c r="A28" s="56" t="s">
        <v>16</v>
      </c>
      <c r="B28" s="481" t="s">
        <v>58</v>
      </c>
      <c r="C28" s="543">
        <f t="shared" si="21"/>
        <v>0</v>
      </c>
      <c r="D28" s="510">
        <f t="shared" si="21"/>
        <v>22.3</v>
      </c>
      <c r="E28" s="510">
        <f t="shared" si="21"/>
        <v>22.2</v>
      </c>
      <c r="F28" s="510">
        <f t="shared" si="21"/>
        <v>21.6</v>
      </c>
      <c r="G28" s="510">
        <f t="shared" si="21"/>
        <v>21.099999999999998</v>
      </c>
      <c r="H28" s="510">
        <f t="shared" si="21"/>
        <v>21</v>
      </c>
      <c r="I28" s="510">
        <f t="shared" si="21"/>
        <v>21.099999999999998</v>
      </c>
      <c r="J28" s="510">
        <f t="shared" si="21"/>
        <v>20.799999999999997</v>
      </c>
      <c r="K28" s="653">
        <f t="shared" si="22"/>
        <v>-1</v>
      </c>
      <c r="L28" s="654">
        <f t="shared" si="23"/>
        <v>-1</v>
      </c>
      <c r="M28" s="509">
        <f t="shared" si="23"/>
        <v>0</v>
      </c>
      <c r="N28" s="510">
        <f t="shared" si="23"/>
        <v>0</v>
      </c>
      <c r="O28" s="635" t="e">
        <f t="shared" si="24"/>
        <v>#DIV/0!</v>
      </c>
      <c r="P28" s="4"/>
      <c r="Q28" s="4"/>
      <c r="R28" s="351"/>
      <c r="S28" s="352"/>
      <c r="T28" s="352"/>
      <c r="U28" s="352"/>
      <c r="V28" s="352"/>
      <c r="W28" s="352"/>
      <c r="X28" s="352"/>
      <c r="Y28" s="352"/>
      <c r="Z28" s="321"/>
      <c r="AA28" s="322"/>
      <c r="AB28" s="351"/>
      <c r="AC28" s="352"/>
      <c r="AD28" s="316"/>
      <c r="AF28" s="67">
        <f t="shared" si="6"/>
        <v>0</v>
      </c>
      <c r="AG28" s="67">
        <f t="shared" si="9"/>
        <v>22.3</v>
      </c>
      <c r="AH28" s="67">
        <f t="shared" si="10"/>
        <v>22.2</v>
      </c>
      <c r="AI28" s="67">
        <f t="shared" si="11"/>
        <v>21.6</v>
      </c>
      <c r="AJ28" s="67">
        <f t="shared" si="12"/>
        <v>21.099999999999998</v>
      </c>
      <c r="AK28" s="67">
        <f t="shared" si="13"/>
        <v>21</v>
      </c>
      <c r="AL28" s="67">
        <f t="shared" si="14"/>
        <v>21.099999999999998</v>
      </c>
      <c r="AM28" s="67">
        <f t="shared" si="15"/>
        <v>20.799999999999997</v>
      </c>
      <c r="AN28" s="67">
        <f t="shared" si="16"/>
        <v>-1</v>
      </c>
      <c r="AO28" s="67">
        <f t="shared" si="17"/>
        <v>-1</v>
      </c>
      <c r="AP28" s="67">
        <f t="shared" si="18"/>
        <v>0</v>
      </c>
      <c r="AQ28" s="67">
        <f t="shared" si="19"/>
        <v>0</v>
      </c>
      <c r="AR28" s="67" t="e">
        <f t="shared" si="20"/>
        <v>#DIV/0!</v>
      </c>
      <c r="AS28" s="67"/>
      <c r="AT28" s="67"/>
      <c r="AU28" s="67"/>
    </row>
    <row r="29" spans="1:47" ht="12" customHeight="1">
      <c r="A29" s="62" t="s">
        <v>15</v>
      </c>
      <c r="B29" s="498" t="s">
        <v>59</v>
      </c>
      <c r="C29" s="670">
        <f t="shared" si="21"/>
        <v>0</v>
      </c>
      <c r="D29" s="521">
        <f t="shared" si="21"/>
        <v>22.3</v>
      </c>
      <c r="E29" s="521">
        <f t="shared" si="21"/>
        <v>22.2</v>
      </c>
      <c r="F29" s="521">
        <f t="shared" si="21"/>
        <v>21.6</v>
      </c>
      <c r="G29" s="521">
        <f t="shared" si="21"/>
        <v>21.2</v>
      </c>
      <c r="H29" s="521">
        <f t="shared" si="21"/>
        <v>21.1</v>
      </c>
      <c r="I29" s="521">
        <f t="shared" si="21"/>
        <v>21.2</v>
      </c>
      <c r="J29" s="521">
        <f t="shared" si="21"/>
        <v>20.9</v>
      </c>
      <c r="K29" s="662">
        <f t="shared" si="22"/>
        <v>-1</v>
      </c>
      <c r="L29" s="671">
        <f t="shared" si="23"/>
        <v>-1</v>
      </c>
      <c r="M29" s="631">
        <f t="shared" si="23"/>
        <v>0</v>
      </c>
      <c r="N29" s="632">
        <f t="shared" si="23"/>
        <v>0</v>
      </c>
      <c r="O29" s="643" t="e">
        <f t="shared" si="24"/>
        <v>#DIV/0!</v>
      </c>
      <c r="P29" s="4"/>
      <c r="Q29" s="4"/>
      <c r="R29" s="355"/>
      <c r="S29" s="356"/>
      <c r="T29" s="356"/>
      <c r="U29" s="356"/>
      <c r="V29" s="356"/>
      <c r="W29" s="356"/>
      <c r="X29" s="356"/>
      <c r="Y29" s="356"/>
      <c r="Z29" s="336"/>
      <c r="AA29" s="739"/>
      <c r="AB29" s="355"/>
      <c r="AC29" s="356"/>
      <c r="AD29" s="339"/>
      <c r="AF29" s="67">
        <f t="shared" si="6"/>
        <v>0</v>
      </c>
      <c r="AG29" s="67">
        <f t="shared" si="9"/>
        <v>22.3</v>
      </c>
      <c r="AH29" s="67">
        <f t="shared" si="10"/>
        <v>22.2</v>
      </c>
      <c r="AI29" s="67">
        <f t="shared" si="11"/>
        <v>21.6</v>
      </c>
      <c r="AJ29" s="67">
        <f t="shared" si="12"/>
        <v>21.2</v>
      </c>
      <c r="AK29" s="67">
        <f t="shared" si="13"/>
        <v>21.1</v>
      </c>
      <c r="AL29" s="67">
        <f t="shared" si="14"/>
        <v>21.2</v>
      </c>
      <c r="AM29" s="67">
        <f t="shared" si="15"/>
        <v>20.9</v>
      </c>
      <c r="AN29" s="67">
        <f t="shared" si="16"/>
        <v>-1</v>
      </c>
      <c r="AO29" s="67">
        <f t="shared" si="17"/>
        <v>-1</v>
      </c>
      <c r="AP29" s="67">
        <f t="shared" si="18"/>
        <v>0</v>
      </c>
      <c r="AQ29" s="67">
        <f t="shared" si="19"/>
        <v>0</v>
      </c>
      <c r="AR29" s="67" t="e">
        <f t="shared" si="20"/>
        <v>#DIV/0!</v>
      </c>
      <c r="AS29" s="67"/>
      <c r="AT29" s="67"/>
      <c r="AU29" s="67"/>
    </row>
    <row r="30" spans="1:47" ht="12" customHeight="1">
      <c r="A30" s="77"/>
      <c r="B30" s="1307" t="s">
        <v>145</v>
      </c>
      <c r="C30" s="1307"/>
      <c r="D30" s="1307"/>
      <c r="E30" s="1307"/>
      <c r="F30" s="1307"/>
      <c r="G30" s="1307"/>
      <c r="H30" s="1307"/>
      <c r="I30" s="1307"/>
      <c r="J30" s="1307"/>
      <c r="K30" s="1307"/>
      <c r="L30" s="1307"/>
      <c r="M30" s="1307"/>
      <c r="N30" s="1307"/>
      <c r="O30" s="1307"/>
      <c r="P30" s="1307"/>
      <c r="Q30" s="1307"/>
      <c r="R30" s="1307"/>
    </row>
    <row r="31" spans="1:47" ht="12" customHeight="1">
      <c r="A31" s="77"/>
      <c r="B31" s="708"/>
      <c r="C31" s="708"/>
      <c r="D31" s="708"/>
      <c r="E31" s="708"/>
      <c r="F31" s="708"/>
      <c r="G31" s="708"/>
      <c r="H31" s="708"/>
      <c r="I31" s="708"/>
      <c r="J31" s="708"/>
      <c r="K31" s="708"/>
      <c r="L31" s="708"/>
      <c r="M31" s="708"/>
      <c r="N31" s="708"/>
      <c r="O31" s="708"/>
      <c r="P31" s="708"/>
    </row>
    <row r="32" spans="1:47">
      <c r="A32" s="13"/>
      <c r="B32" s="13"/>
      <c r="C32" s="13"/>
      <c r="D32" s="13"/>
      <c r="E32" s="13"/>
      <c r="F32" s="13"/>
      <c r="G32" s="13"/>
      <c r="H32" s="13"/>
      <c r="I32" s="13"/>
      <c r="J32" s="13"/>
      <c r="K32" s="192"/>
      <c r="L32" s="192"/>
      <c r="M32" s="13"/>
      <c r="N32" s="13"/>
      <c r="O32" s="13"/>
    </row>
    <row r="33" spans="1:15">
      <c r="A33" s="13"/>
      <c r="B33" s="13"/>
      <c r="C33" s="19"/>
      <c r="D33" s="19"/>
      <c r="E33" s="9"/>
      <c r="F33" s="15"/>
      <c r="G33" s="15"/>
      <c r="H33" s="15"/>
      <c r="I33" s="15"/>
      <c r="J33" s="15"/>
      <c r="K33" s="192"/>
      <c r="L33" s="192"/>
      <c r="M33" s="13"/>
      <c r="N33" s="13"/>
      <c r="O33" s="13"/>
    </row>
    <row r="34" spans="1:15">
      <c r="A34" s="13"/>
      <c r="B34" s="13"/>
      <c r="C34" s="19"/>
      <c r="D34" s="19"/>
      <c r="E34" s="9"/>
      <c r="F34" s="15"/>
      <c r="G34" s="15"/>
      <c r="H34" s="9"/>
      <c r="I34" s="9"/>
      <c r="J34" s="9"/>
      <c r="K34" s="192"/>
      <c r="L34" s="192"/>
      <c r="M34" s="13"/>
      <c r="N34" s="13"/>
      <c r="O34" s="13"/>
    </row>
    <row r="35" spans="1:15">
      <c r="A35" s="13"/>
      <c r="B35" s="13"/>
      <c r="C35" s="19"/>
      <c r="D35" s="19"/>
      <c r="E35" s="9"/>
      <c r="F35" s="15"/>
      <c r="G35" s="15"/>
      <c r="H35" s="9"/>
      <c r="I35" s="9"/>
      <c r="J35" s="9"/>
      <c r="K35" s="192"/>
      <c r="L35" s="192"/>
      <c r="M35" s="13"/>
      <c r="N35" s="13"/>
      <c r="O35" s="13"/>
    </row>
    <row r="36" spans="1:15">
      <c r="A36" s="13"/>
      <c r="B36" s="13"/>
      <c r="C36" s="19"/>
      <c r="D36" s="19"/>
      <c r="E36" s="9"/>
      <c r="F36" s="15"/>
      <c r="G36" s="15"/>
      <c r="H36" s="9"/>
      <c r="I36" s="9"/>
      <c r="J36" s="9"/>
      <c r="K36" s="192"/>
      <c r="L36" s="192"/>
      <c r="M36" s="13"/>
      <c r="N36" s="13"/>
      <c r="O36" s="13"/>
    </row>
    <row r="37" spans="1:15">
      <c r="A37" s="13"/>
      <c r="B37" s="13"/>
      <c r="C37" s="24"/>
      <c r="D37" s="24"/>
      <c r="E37" s="12"/>
      <c r="F37" s="121"/>
      <c r="G37" s="121"/>
      <c r="H37" s="12"/>
      <c r="I37" s="12"/>
      <c r="J37" s="12"/>
      <c r="K37" s="192"/>
      <c r="L37" s="192"/>
      <c r="M37" s="13"/>
      <c r="N37" s="13"/>
      <c r="O37" s="13"/>
    </row>
    <row r="38" spans="1:15">
      <c r="A38" s="13"/>
      <c r="B38" s="13"/>
      <c r="C38" s="19"/>
      <c r="D38" s="19"/>
      <c r="E38" s="9"/>
      <c r="F38" s="15"/>
      <c r="G38" s="15"/>
      <c r="H38" s="9"/>
      <c r="I38" s="9"/>
      <c r="J38" s="9"/>
      <c r="K38" s="192"/>
      <c r="L38" s="192"/>
      <c r="M38" s="13"/>
      <c r="N38" s="13"/>
      <c r="O38" s="13"/>
    </row>
    <row r="39" spans="1:15">
      <c r="A39" s="13"/>
      <c r="B39" s="13"/>
      <c r="C39" s="24"/>
      <c r="D39" s="24"/>
      <c r="E39" s="12"/>
      <c r="F39" s="121"/>
      <c r="G39" s="121"/>
      <c r="H39" s="12"/>
      <c r="I39" s="12"/>
      <c r="J39" s="12"/>
      <c r="K39" s="192"/>
      <c r="L39" s="192"/>
      <c r="M39" s="13"/>
      <c r="N39" s="13"/>
      <c r="O39" s="13"/>
    </row>
    <row r="40" spans="1:15">
      <c r="A40" s="13"/>
      <c r="B40" s="13"/>
      <c r="C40" s="24"/>
      <c r="D40" s="24"/>
      <c r="E40" s="12"/>
      <c r="F40" s="12"/>
      <c r="G40" s="12"/>
      <c r="H40" s="12"/>
      <c r="I40" s="12"/>
      <c r="J40" s="12"/>
      <c r="K40" s="192"/>
      <c r="L40" s="192"/>
      <c r="M40" s="13"/>
      <c r="N40" s="13"/>
      <c r="O40" s="13"/>
    </row>
    <row r="41" spans="1:15">
      <c r="A41" s="13"/>
      <c r="B41" s="13"/>
      <c r="C41" s="19"/>
      <c r="D41" s="19"/>
      <c r="E41" s="9"/>
      <c r="F41" s="122"/>
      <c r="G41" s="122"/>
      <c r="H41" s="9"/>
      <c r="I41" s="9"/>
      <c r="J41" s="9"/>
      <c r="K41" s="192"/>
      <c r="L41" s="192"/>
      <c r="M41" s="13"/>
      <c r="N41" s="13"/>
      <c r="O41" s="13"/>
    </row>
    <row r="42" spans="1:15">
      <c r="A42" s="13"/>
      <c r="B42" s="13"/>
      <c r="C42" s="24"/>
      <c r="D42" s="24"/>
      <c r="E42" s="12"/>
      <c r="F42" s="121"/>
      <c r="G42" s="121"/>
      <c r="H42" s="12"/>
      <c r="I42" s="12"/>
      <c r="J42" s="12"/>
      <c r="K42" s="192"/>
      <c r="L42" s="192"/>
      <c r="M42" s="13"/>
      <c r="N42" s="13"/>
      <c r="O42" s="13"/>
    </row>
    <row r="43" spans="1:15">
      <c r="A43" s="13"/>
      <c r="B43" s="13"/>
      <c r="C43" s="15"/>
      <c r="D43" s="15"/>
      <c r="E43" s="15"/>
      <c r="F43" s="15"/>
      <c r="G43" s="15"/>
      <c r="H43" s="15"/>
      <c r="I43" s="15"/>
      <c r="J43" s="15"/>
      <c r="K43" s="192"/>
      <c r="L43" s="192"/>
      <c r="M43" s="13"/>
      <c r="N43" s="13"/>
      <c r="O43" s="13"/>
    </row>
    <row r="44" spans="1:15">
      <c r="A44" s="13"/>
      <c r="B44" s="13"/>
      <c r="C44" s="15"/>
      <c r="D44" s="15"/>
      <c r="E44" s="15"/>
      <c r="F44" s="15"/>
      <c r="G44" s="15"/>
      <c r="H44" s="15"/>
      <c r="I44" s="15"/>
      <c r="J44" s="15"/>
      <c r="K44" s="192"/>
      <c r="L44" s="192"/>
      <c r="M44" s="13"/>
      <c r="N44" s="13"/>
      <c r="O44" s="13"/>
    </row>
    <row r="45" spans="1:15">
      <c r="A45" s="13"/>
      <c r="B45" s="13"/>
      <c r="C45" s="122"/>
      <c r="D45" s="122"/>
      <c r="E45" s="122"/>
      <c r="F45" s="122"/>
      <c r="G45" s="122"/>
      <c r="H45" s="122"/>
      <c r="I45" s="122"/>
      <c r="J45" s="122"/>
      <c r="K45" s="192"/>
      <c r="L45" s="192"/>
      <c r="M45" s="13"/>
      <c r="N45" s="13"/>
      <c r="O45" s="13"/>
    </row>
    <row r="46" spans="1:15">
      <c r="A46" s="13"/>
      <c r="B46" s="13"/>
      <c r="C46" s="9"/>
      <c r="D46" s="9"/>
      <c r="E46" s="9"/>
      <c r="F46" s="9"/>
      <c r="G46" s="9"/>
      <c r="H46" s="9"/>
      <c r="I46" s="9"/>
      <c r="J46" s="9"/>
      <c r="K46" s="192"/>
      <c r="L46" s="192"/>
      <c r="M46" s="13"/>
      <c r="N46" s="13"/>
      <c r="O46" s="13"/>
    </row>
    <row r="47" spans="1:15">
      <c r="A47" s="13"/>
      <c r="B47" s="13"/>
      <c r="C47" s="123"/>
      <c r="D47" s="123"/>
      <c r="E47" s="123"/>
      <c r="F47" s="123"/>
      <c r="G47" s="123"/>
      <c r="H47" s="123"/>
      <c r="I47" s="123"/>
      <c r="J47" s="123"/>
      <c r="K47" s="192"/>
      <c r="L47" s="192"/>
      <c r="M47" s="13"/>
      <c r="N47" s="13"/>
      <c r="O47" s="13"/>
    </row>
    <row r="48" spans="1:15">
      <c r="A48" s="13"/>
      <c r="B48" s="13"/>
      <c r="C48" s="123"/>
      <c r="D48" s="123"/>
      <c r="E48" s="123"/>
      <c r="F48" s="123"/>
      <c r="G48" s="123"/>
      <c r="H48" s="123"/>
      <c r="I48" s="123"/>
      <c r="J48" s="123"/>
      <c r="K48" s="192"/>
      <c r="L48" s="192"/>
      <c r="M48" s="13"/>
      <c r="N48" s="13"/>
      <c r="O48" s="13"/>
    </row>
    <row r="49" spans="1:15">
      <c r="A49" s="13"/>
      <c r="B49" s="13"/>
      <c r="C49" s="124"/>
      <c r="D49" s="124"/>
      <c r="E49" s="124"/>
      <c r="F49" s="124"/>
      <c r="G49" s="124"/>
      <c r="H49" s="124"/>
      <c r="I49" s="124"/>
      <c r="J49" s="124"/>
      <c r="K49" s="192"/>
      <c r="L49" s="192"/>
      <c r="M49" s="13"/>
      <c r="N49" s="13"/>
      <c r="O49" s="13"/>
    </row>
    <row r="50" spans="1:15">
      <c r="A50" s="13"/>
      <c r="B50" s="13"/>
      <c r="C50" s="123"/>
      <c r="D50" s="123"/>
      <c r="E50" s="123"/>
      <c r="F50" s="123"/>
      <c r="G50" s="123"/>
      <c r="H50" s="123"/>
      <c r="I50" s="123"/>
      <c r="J50" s="123"/>
      <c r="K50" s="192"/>
      <c r="L50" s="192"/>
      <c r="M50" s="13"/>
      <c r="N50" s="13"/>
      <c r="O50" s="13"/>
    </row>
    <row r="51" spans="1:15">
      <c r="A51" s="13"/>
      <c r="B51" s="13"/>
      <c r="C51" s="123"/>
      <c r="D51" s="123"/>
      <c r="E51" s="123"/>
      <c r="F51" s="123"/>
      <c r="G51" s="123"/>
      <c r="H51" s="123"/>
      <c r="I51" s="123"/>
      <c r="J51" s="123"/>
      <c r="K51" s="192"/>
      <c r="L51" s="192"/>
      <c r="M51" s="13"/>
      <c r="N51" s="13"/>
      <c r="O51" s="13"/>
    </row>
    <row r="52" spans="1:15">
      <c r="A52" s="13"/>
      <c r="B52" s="13"/>
      <c r="C52" s="124"/>
      <c r="D52" s="124"/>
      <c r="E52" s="124"/>
      <c r="F52" s="124"/>
      <c r="G52" s="124"/>
      <c r="H52" s="124"/>
      <c r="I52" s="124"/>
      <c r="J52" s="124"/>
      <c r="K52" s="192"/>
      <c r="L52" s="192"/>
      <c r="M52" s="13"/>
      <c r="N52" s="13"/>
      <c r="O52" s="13"/>
    </row>
    <row r="53" spans="1:15">
      <c r="A53" s="13"/>
      <c r="B53" s="13"/>
      <c r="C53" s="9"/>
      <c r="D53" s="9"/>
      <c r="E53" s="9"/>
      <c r="F53" s="9"/>
      <c r="G53" s="9"/>
      <c r="H53" s="12"/>
      <c r="I53" s="12"/>
      <c r="J53" s="12"/>
      <c r="K53" s="192"/>
      <c r="L53" s="192"/>
      <c r="M53" s="13"/>
      <c r="N53" s="13"/>
      <c r="O53" s="13"/>
    </row>
    <row r="54" spans="1:15">
      <c r="A54" s="13"/>
      <c r="B54" s="13"/>
      <c r="C54" s="125"/>
      <c r="D54" s="125"/>
      <c r="E54" s="125"/>
      <c r="F54" s="125"/>
      <c r="G54" s="125"/>
      <c r="H54" s="125"/>
      <c r="I54" s="125"/>
      <c r="J54" s="125"/>
      <c r="K54" s="192"/>
      <c r="L54" s="192"/>
      <c r="M54" s="13"/>
      <c r="N54" s="13"/>
      <c r="O54" s="13"/>
    </row>
    <row r="55" spans="1:15">
      <c r="A55" s="13"/>
      <c r="B55" s="13"/>
      <c r="C55" s="125"/>
      <c r="D55" s="125"/>
      <c r="E55" s="125"/>
      <c r="F55" s="125"/>
      <c r="G55" s="125"/>
      <c r="H55" s="125"/>
      <c r="I55" s="125"/>
      <c r="J55" s="125"/>
      <c r="K55" s="192"/>
      <c r="L55" s="192"/>
      <c r="M55" s="13"/>
      <c r="N55" s="13"/>
      <c r="O55" s="13"/>
    </row>
    <row r="56" spans="1:15">
      <c r="A56" s="13"/>
      <c r="B56" s="13"/>
      <c r="C56" s="125"/>
      <c r="D56" s="125"/>
      <c r="E56" s="125"/>
      <c r="F56" s="125"/>
      <c r="G56" s="125"/>
      <c r="H56" s="125"/>
      <c r="I56" s="125"/>
      <c r="J56" s="125"/>
      <c r="K56" s="192"/>
      <c r="L56" s="192"/>
      <c r="M56" s="13"/>
      <c r="N56" s="13"/>
      <c r="O56" s="13"/>
    </row>
    <row r="57" spans="1:15">
      <c r="A57" s="13"/>
      <c r="B57" s="13"/>
      <c r="C57" s="126"/>
      <c r="D57" s="126"/>
      <c r="E57" s="126"/>
      <c r="F57" s="126"/>
      <c r="G57" s="126"/>
      <c r="H57" s="126"/>
      <c r="I57" s="126"/>
      <c r="J57" s="126"/>
      <c r="K57" s="192"/>
      <c r="L57" s="192"/>
      <c r="M57" s="13"/>
      <c r="N57" s="13"/>
      <c r="O57" s="13"/>
    </row>
    <row r="58" spans="1:15">
      <c r="A58" s="13"/>
      <c r="B58" s="13"/>
      <c r="C58" s="125"/>
      <c r="D58" s="125"/>
      <c r="E58" s="125"/>
      <c r="F58" s="125"/>
      <c r="G58" s="125"/>
      <c r="H58" s="125"/>
      <c r="I58" s="125"/>
      <c r="J58" s="125"/>
      <c r="K58" s="192"/>
      <c r="L58" s="192"/>
      <c r="M58" s="13"/>
      <c r="N58" s="13"/>
      <c r="O58" s="13"/>
    </row>
    <row r="59" spans="1:15">
      <c r="A59" s="13"/>
      <c r="B59" s="13"/>
      <c r="C59" s="125"/>
      <c r="D59" s="125"/>
      <c r="E59" s="125"/>
      <c r="F59" s="125"/>
      <c r="G59" s="125"/>
      <c r="H59" s="125"/>
      <c r="I59" s="125"/>
      <c r="J59" s="125"/>
      <c r="K59" s="192"/>
      <c r="L59" s="192"/>
      <c r="M59" s="13"/>
      <c r="N59" s="13"/>
      <c r="O59" s="13"/>
    </row>
    <row r="60" spans="1:15">
      <c r="A60" s="13"/>
      <c r="B60" s="13"/>
      <c r="C60" s="126"/>
      <c r="D60" s="126"/>
      <c r="E60" s="126"/>
      <c r="F60" s="126"/>
      <c r="G60" s="126"/>
      <c r="H60" s="126"/>
      <c r="I60" s="126"/>
      <c r="J60" s="126"/>
      <c r="K60" s="192"/>
      <c r="L60" s="192"/>
      <c r="M60" s="13"/>
      <c r="N60" s="13"/>
      <c r="O60" s="13"/>
    </row>
    <row r="61" spans="1:15">
      <c r="A61" s="13"/>
      <c r="B61" s="13"/>
      <c r="C61" s="9"/>
      <c r="D61" s="9"/>
      <c r="E61" s="9"/>
      <c r="F61" s="9"/>
      <c r="G61" s="9"/>
      <c r="H61" s="9"/>
      <c r="I61" s="9"/>
      <c r="J61" s="9"/>
      <c r="K61" s="192"/>
      <c r="L61" s="192"/>
      <c r="M61" s="13"/>
      <c r="N61" s="13"/>
      <c r="O61" s="13"/>
    </row>
    <row r="62" spans="1:15">
      <c r="A62" s="13"/>
      <c r="B62" s="13"/>
      <c r="C62" s="9"/>
      <c r="D62" s="9"/>
      <c r="E62" s="9"/>
      <c r="F62" s="9"/>
      <c r="G62" s="9"/>
      <c r="H62" s="9"/>
      <c r="I62" s="9"/>
      <c r="J62" s="9"/>
      <c r="K62" s="192"/>
      <c r="L62" s="192"/>
      <c r="M62" s="13"/>
      <c r="N62" s="13"/>
      <c r="O62" s="13"/>
    </row>
    <row r="63" spans="1:15">
      <c r="A63" s="13"/>
      <c r="B63" s="13"/>
      <c r="C63" s="13"/>
      <c r="D63" s="13"/>
      <c r="E63" s="13"/>
      <c r="F63" s="13"/>
      <c r="G63" s="13"/>
      <c r="H63" s="13"/>
      <c r="I63" s="13"/>
      <c r="J63" s="13"/>
      <c r="K63" s="192"/>
      <c r="L63" s="192"/>
      <c r="M63" s="13"/>
      <c r="N63" s="13"/>
      <c r="O63" s="13"/>
    </row>
  </sheetData>
  <mergeCells count="1">
    <mergeCell ref="B30:R30"/>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ignoredErrors>
    <ignoredError sqref="C18:H19 C21:H21 C20 E20:H20 C16:H16"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56">
    <tabColor rgb="FF92D050"/>
    <pageSetUpPr fitToPage="1"/>
  </sheetPr>
  <dimension ref="A1:BA95"/>
  <sheetViews>
    <sheetView zoomScaleNormal="100" workbookViewId="0">
      <selection activeCell="O3" sqref="O3:P3"/>
    </sheetView>
  </sheetViews>
  <sheetFormatPr defaultColWidth="9.33203125" defaultRowHeight="12" outlineLevelRow="1"/>
  <cols>
    <col min="1" max="1" width="23.33203125" style="52" customWidth="1"/>
    <col min="2" max="2" width="40" style="53" customWidth="1"/>
    <col min="3" max="7" width="7.44140625" style="53" bestFit="1" customWidth="1"/>
    <col min="8" max="10" width="6.6640625" style="53" hidden="1" customWidth="1"/>
    <col min="11" max="12" width="7.44140625" style="191" customWidth="1"/>
    <col min="13" max="16" width="8.44140625" style="53" customWidth="1"/>
    <col min="17" max="18" width="7.44140625" style="53" customWidth="1"/>
    <col min="19" max="19" width="9.33203125" style="53"/>
    <col min="20" max="20" width="22" style="53" bestFit="1" customWidth="1"/>
    <col min="21" max="22" width="7" style="191" customWidth="1"/>
    <col min="23" max="16384" width="9.33203125" style="53"/>
  </cols>
  <sheetData>
    <row r="1" spans="1:53">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189">
        <f t="shared" si="0"/>
        <v>11</v>
      </c>
      <c r="L1" s="189">
        <f t="shared" si="0"/>
        <v>12</v>
      </c>
      <c r="M1" s="50">
        <f t="shared" si="0"/>
        <v>13</v>
      </c>
      <c r="N1" s="50">
        <f t="shared" si="0"/>
        <v>14</v>
      </c>
      <c r="O1" s="190">
        <f>+N1+1</f>
        <v>15</v>
      </c>
      <c r="P1" s="190">
        <f>+O1+1</f>
        <v>16</v>
      </c>
      <c r="Q1" s="190">
        <f>+P1+1</f>
        <v>17</v>
      </c>
      <c r="R1" s="190">
        <f>+Q1+1</f>
        <v>18</v>
      </c>
    </row>
    <row r="2" spans="1:53">
      <c r="B2" s="398" t="s">
        <v>39</v>
      </c>
      <c r="C2" s="384"/>
      <c r="D2" s="384"/>
      <c r="E2" s="384"/>
      <c r="F2" s="384"/>
      <c r="G2" s="384"/>
      <c r="H2" s="384"/>
      <c r="I2" s="384"/>
      <c r="J2" s="384"/>
      <c r="K2" s="319"/>
      <c r="L2" s="319"/>
      <c r="M2" s="305"/>
      <c r="N2" s="365"/>
      <c r="O2" s="365"/>
      <c r="P2" s="306"/>
      <c r="Q2" s="365"/>
      <c r="R2" s="365"/>
    </row>
    <row r="3" spans="1:53" ht="12" customHeight="1">
      <c r="B3" s="445"/>
      <c r="C3" s="446"/>
      <c r="D3" s="442"/>
      <c r="E3" s="442"/>
      <c r="F3" s="442"/>
      <c r="G3" s="444"/>
      <c r="H3" s="442"/>
      <c r="I3" s="442"/>
      <c r="J3" s="442"/>
      <c r="K3" s="460"/>
      <c r="L3" s="462"/>
      <c r="M3" s="1280" t="s">
        <v>109</v>
      </c>
      <c r="N3" s="1281"/>
      <c r="O3" s="1313"/>
      <c r="P3" s="1314"/>
      <c r="Q3" s="1310" t="e">
        <f>#REF!</f>
        <v>#REF!</v>
      </c>
      <c r="R3" s="1311" t="e">
        <f>#REF!</f>
        <v>#REF!</v>
      </c>
      <c r="U3" s="282" t="s">
        <v>94</v>
      </c>
    </row>
    <row r="4" spans="1:53" ht="24.75" customHeight="1">
      <c r="A4" s="179" t="str">
        <f>+"topheading"&amp;$A$1</f>
        <v>topheadingSWE</v>
      </c>
      <c r="B4" s="451" t="e">
        <f>+VLOOKUP($A4,#REF!,B$1+1,FALSE)</f>
        <v>#REF!</v>
      </c>
      <c r="C4" s="447" t="e">
        <f>+VLOOKUP($A4,#REF!,C$1+1,FALSE)</f>
        <v>#REF!</v>
      </c>
      <c r="D4" s="448" t="e">
        <f>+VLOOKUP($A4,#REF!,D$1+1,FALSE)</f>
        <v>#REF!</v>
      </c>
      <c r="E4" s="448" t="e">
        <f>+VLOOKUP($A4,#REF!,E$1+1,FALSE)</f>
        <v>#REF!</v>
      </c>
      <c r="F4" s="448" t="e">
        <f>+VLOOKUP($A4,#REF!,F$1+1,FALSE)</f>
        <v>#REF!</v>
      </c>
      <c r="G4" s="449" t="e">
        <f>+VLOOKUP($A4,#REF!,G$1+1,FALSE)</f>
        <v>#REF!</v>
      </c>
      <c r="H4" s="448" t="e">
        <f>+VLOOKUP($A4,#REF!,H$1+1,FALSE)</f>
        <v>#REF!</v>
      </c>
      <c r="I4" s="448" t="e">
        <f>+VLOOKUP($A4,#REF!,I$1+1,FALSE)</f>
        <v>#REF!</v>
      </c>
      <c r="J4" s="448" t="e">
        <f>+VLOOKUP($A4,#REF!,J$1+1,FALSE)</f>
        <v>#REF!</v>
      </c>
      <c r="K4" s="440" t="e">
        <f>+VLOOKUP($A4,#REF!,K$1+1,FALSE)</f>
        <v>#REF!</v>
      </c>
      <c r="L4" s="449" t="e">
        <f>+VLOOKUP($A4,#REF!,L$1+1,FALSE)</f>
        <v>#REF!</v>
      </c>
      <c r="M4" s="461" t="e">
        <f>+K4</f>
        <v>#REF!</v>
      </c>
      <c r="N4" s="449" t="e">
        <f>L4</f>
        <v>#REF!</v>
      </c>
      <c r="O4" s="921" t="e">
        <f>#REF!</f>
        <v>#REF!</v>
      </c>
      <c r="P4" s="922" t="e">
        <f>#REF!</f>
        <v>#REF!</v>
      </c>
      <c r="Q4" s="463" t="s">
        <v>96</v>
      </c>
      <c r="R4" s="877" t="s">
        <v>97</v>
      </c>
      <c r="S4" s="194"/>
      <c r="T4" s="194"/>
      <c r="U4" s="454" t="e">
        <f>C4</f>
        <v>#REF!</v>
      </c>
      <c r="V4" s="885" t="e">
        <f t="shared" ref="V4:AJ4" si="1">D4</f>
        <v>#REF!</v>
      </c>
      <c r="W4" s="885" t="e">
        <f t="shared" si="1"/>
        <v>#REF!</v>
      </c>
      <c r="X4" s="885" t="e">
        <f t="shared" si="1"/>
        <v>#REF!</v>
      </c>
      <c r="Y4" s="885" t="e">
        <f t="shared" si="1"/>
        <v>#REF!</v>
      </c>
      <c r="Z4" s="885" t="e">
        <f t="shared" si="1"/>
        <v>#REF!</v>
      </c>
      <c r="AA4" s="885" t="e">
        <f t="shared" si="1"/>
        <v>#REF!</v>
      </c>
      <c r="AB4" s="885" t="e">
        <f t="shared" si="1"/>
        <v>#REF!</v>
      </c>
      <c r="AC4" s="456" t="e">
        <f t="shared" si="1"/>
        <v>#REF!</v>
      </c>
      <c r="AD4" s="829" t="e">
        <f t="shared" si="1"/>
        <v>#REF!</v>
      </c>
      <c r="AE4" s="456" t="e">
        <f t="shared" si="1"/>
        <v>#REF!</v>
      </c>
      <c r="AF4" s="829" t="e">
        <f t="shared" si="1"/>
        <v>#REF!</v>
      </c>
      <c r="AG4" s="456" t="e">
        <f t="shared" si="1"/>
        <v>#REF!</v>
      </c>
      <c r="AH4" s="829" t="e">
        <f t="shared" si="1"/>
        <v>#REF!</v>
      </c>
      <c r="AI4" s="456" t="str">
        <f t="shared" si="1"/>
        <v>EUR</v>
      </c>
      <c r="AJ4" s="829" t="str">
        <f t="shared" si="1"/>
        <v>Lokal</v>
      </c>
    </row>
    <row r="5" spans="1:53" ht="12" customHeight="1">
      <c r="A5" s="56" t="s">
        <v>7</v>
      </c>
      <c r="B5" s="481" t="s">
        <v>64</v>
      </c>
      <c r="C5" s="507">
        <f t="shared" ref="C5:J22" si="2">VLOOKUP($A5,PeB_NO,C$1,FALSE)</f>
        <v>0</v>
      </c>
      <c r="D5" s="489">
        <f t="shared" si="2"/>
        <v>129</v>
      </c>
      <c r="E5" s="489">
        <f t="shared" si="2"/>
        <v>122</v>
      </c>
      <c r="F5" s="484">
        <f t="shared" si="2"/>
        <v>104</v>
      </c>
      <c r="G5" s="484">
        <f t="shared" si="2"/>
        <v>101</v>
      </c>
      <c r="H5" s="484">
        <f t="shared" si="2"/>
        <v>97</v>
      </c>
      <c r="I5" s="484">
        <f t="shared" si="2"/>
        <v>97</v>
      </c>
      <c r="J5" s="484">
        <f t="shared" si="2"/>
        <v>97</v>
      </c>
      <c r="K5" s="610">
        <f t="shared" ref="K5:N22" si="3">VLOOKUP($A5,PeB_NO,K$1,FALSE)</f>
        <v>-1</v>
      </c>
      <c r="L5" s="587">
        <f t="shared" si="3"/>
        <v>-1</v>
      </c>
      <c r="M5" s="610">
        <f t="shared" ref="M5:R22" si="4">VLOOKUP($A5,PeB_NO,M$1,FALSE)</f>
        <v>0</v>
      </c>
      <c r="N5" s="587">
        <f t="shared" si="4"/>
        <v>0</v>
      </c>
      <c r="O5" s="611">
        <f t="shared" si="4"/>
        <v>0</v>
      </c>
      <c r="P5" s="612">
        <f t="shared" si="4"/>
        <v>0</v>
      </c>
      <c r="Q5" s="486" t="e">
        <f t="shared" si="4"/>
        <v>#DIV/0!</v>
      </c>
      <c r="R5" s="490">
        <f t="shared" si="4"/>
        <v>0</v>
      </c>
      <c r="S5" s="194"/>
      <c r="T5" s="194"/>
      <c r="U5" s="753"/>
      <c r="V5" s="973"/>
      <c r="W5" s="936"/>
      <c r="X5" s="937"/>
      <c r="Y5" s="937"/>
      <c r="Z5" s="938"/>
      <c r="AA5" s="938"/>
      <c r="AB5" s="938"/>
      <c r="AC5" s="754"/>
      <c r="AD5" s="727"/>
      <c r="AE5" s="742"/>
      <c r="AF5" s="712"/>
      <c r="AG5" s="748"/>
      <c r="AH5" s="977"/>
      <c r="AI5" s="742"/>
      <c r="AJ5" s="712"/>
      <c r="AL5" s="67">
        <f>C5-U5</f>
        <v>0</v>
      </c>
      <c r="AM5" s="67">
        <f t="shared" ref="AM5:AY22" si="5">D5-V5</f>
        <v>129</v>
      </c>
      <c r="AN5" s="67">
        <f t="shared" si="5"/>
        <v>122</v>
      </c>
      <c r="AO5" s="67">
        <f t="shared" si="5"/>
        <v>104</v>
      </c>
      <c r="AP5" s="67">
        <f t="shared" si="5"/>
        <v>101</v>
      </c>
      <c r="AQ5" s="67">
        <f t="shared" si="5"/>
        <v>97</v>
      </c>
      <c r="AR5" s="67">
        <f t="shared" si="5"/>
        <v>97</v>
      </c>
      <c r="AS5" s="67">
        <f t="shared" si="5"/>
        <v>97</v>
      </c>
      <c r="AT5" s="67">
        <f t="shared" si="5"/>
        <v>-1</v>
      </c>
      <c r="AU5" s="67">
        <f t="shared" si="5"/>
        <v>-1</v>
      </c>
      <c r="AV5" s="67">
        <f t="shared" si="5"/>
        <v>0</v>
      </c>
      <c r="AW5" s="67">
        <f t="shared" si="5"/>
        <v>0</v>
      </c>
      <c r="AX5" s="67">
        <f t="shared" si="5"/>
        <v>0</v>
      </c>
      <c r="AY5" s="67">
        <f>P5-AH5</f>
        <v>0</v>
      </c>
      <c r="AZ5" s="67" t="e">
        <f t="shared" ref="AZ5:BA22" si="6">Q5-AI5</f>
        <v>#DIV/0!</v>
      </c>
      <c r="BA5" s="67">
        <f t="shared" si="6"/>
        <v>0</v>
      </c>
    </row>
    <row r="6" spans="1:53" ht="12" customHeight="1">
      <c r="A6" s="56" t="s">
        <v>2</v>
      </c>
      <c r="B6" s="481" t="s">
        <v>49</v>
      </c>
      <c r="C6" s="602">
        <f t="shared" si="2"/>
        <v>0</v>
      </c>
      <c r="D6" s="488">
        <f t="shared" si="2"/>
        <v>14</v>
      </c>
      <c r="E6" s="489">
        <f t="shared" si="2"/>
        <v>18</v>
      </c>
      <c r="F6" s="484">
        <f t="shared" si="2"/>
        <v>16</v>
      </c>
      <c r="G6" s="484">
        <f t="shared" si="2"/>
        <v>23</v>
      </c>
      <c r="H6" s="489">
        <f t="shared" si="2"/>
        <v>22</v>
      </c>
      <c r="I6" s="489">
        <f t="shared" si="2"/>
        <v>21</v>
      </c>
      <c r="J6" s="489">
        <f t="shared" si="2"/>
        <v>18</v>
      </c>
      <c r="K6" s="497">
        <f t="shared" si="3"/>
        <v>-1</v>
      </c>
      <c r="L6" s="587">
        <f t="shared" si="3"/>
        <v>-1</v>
      </c>
      <c r="M6" s="497">
        <f t="shared" si="4"/>
        <v>0</v>
      </c>
      <c r="N6" s="587">
        <f t="shared" si="4"/>
        <v>0</v>
      </c>
      <c r="O6" s="607">
        <f t="shared" si="4"/>
        <v>0</v>
      </c>
      <c r="P6" s="613">
        <f t="shared" si="4"/>
        <v>0</v>
      </c>
      <c r="Q6" s="486" t="e">
        <f t="shared" si="4"/>
        <v>#DIV/0!</v>
      </c>
      <c r="R6" s="490">
        <f t="shared" si="4"/>
        <v>0</v>
      </c>
      <c r="S6" s="113"/>
      <c r="T6" s="113"/>
      <c r="U6" s="368"/>
      <c r="V6" s="367"/>
      <c r="W6" s="319"/>
      <c r="X6" s="320"/>
      <c r="Y6" s="314"/>
      <c r="Z6" s="320"/>
      <c r="AA6" s="320"/>
      <c r="AB6" s="320"/>
      <c r="AC6" s="321"/>
      <c r="AD6" s="322"/>
      <c r="AE6" s="315"/>
      <c r="AF6" s="317"/>
      <c r="AG6" s="428"/>
      <c r="AH6" s="755"/>
      <c r="AI6" s="315"/>
      <c r="AJ6" s="317"/>
      <c r="AL6" s="67">
        <f t="shared" ref="AL6:AL30" si="7">C6-U6</f>
        <v>0</v>
      </c>
      <c r="AM6" s="67">
        <f t="shared" si="5"/>
        <v>14</v>
      </c>
      <c r="AN6" s="67">
        <f t="shared" si="5"/>
        <v>18</v>
      </c>
      <c r="AO6" s="67">
        <f t="shared" si="5"/>
        <v>16</v>
      </c>
      <c r="AP6" s="67">
        <f t="shared" si="5"/>
        <v>23</v>
      </c>
      <c r="AQ6" s="67">
        <f t="shared" si="5"/>
        <v>22</v>
      </c>
      <c r="AR6" s="67">
        <f t="shared" si="5"/>
        <v>21</v>
      </c>
      <c r="AS6" s="67">
        <f t="shared" si="5"/>
        <v>18</v>
      </c>
      <c r="AT6" s="67">
        <f t="shared" si="5"/>
        <v>-1</v>
      </c>
      <c r="AU6" s="67">
        <f t="shared" si="5"/>
        <v>-1</v>
      </c>
      <c r="AV6" s="67">
        <f t="shared" si="5"/>
        <v>0</v>
      </c>
      <c r="AW6" s="67">
        <f t="shared" si="5"/>
        <v>0</v>
      </c>
      <c r="AX6" s="67">
        <f t="shared" si="5"/>
        <v>0</v>
      </c>
      <c r="AY6" s="67">
        <f t="shared" si="5"/>
        <v>0</v>
      </c>
      <c r="AZ6" s="67" t="e">
        <f t="shared" si="6"/>
        <v>#DIV/0!</v>
      </c>
      <c r="BA6" s="67">
        <f>R6-AJ6</f>
        <v>0</v>
      </c>
    </row>
    <row r="7" spans="1:53" ht="12" customHeight="1">
      <c r="A7" s="56" t="s">
        <v>0</v>
      </c>
      <c r="B7" s="481" t="s">
        <v>50</v>
      </c>
      <c r="C7" s="602">
        <f t="shared" si="2"/>
        <v>0</v>
      </c>
      <c r="D7" s="488">
        <f t="shared" si="2"/>
        <v>1</v>
      </c>
      <c r="E7" s="489">
        <f t="shared" si="2"/>
        <v>10</v>
      </c>
      <c r="F7" s="484">
        <f t="shared" si="2"/>
        <v>7</v>
      </c>
      <c r="G7" s="484">
        <f t="shared" si="2"/>
        <v>2</v>
      </c>
      <c r="H7" s="489">
        <f t="shared" si="2"/>
        <v>5</v>
      </c>
      <c r="I7" s="489">
        <f t="shared" si="2"/>
        <v>7</v>
      </c>
      <c r="J7" s="489">
        <f t="shared" si="2"/>
        <v>2</v>
      </c>
      <c r="K7" s="497">
        <f t="shared" si="3"/>
        <v>0</v>
      </c>
      <c r="L7" s="587">
        <f t="shared" si="3"/>
        <v>0</v>
      </c>
      <c r="M7" s="497">
        <f t="shared" si="4"/>
        <v>0</v>
      </c>
      <c r="N7" s="587">
        <f t="shared" si="4"/>
        <v>0</v>
      </c>
      <c r="O7" s="607">
        <f t="shared" si="4"/>
        <v>0</v>
      </c>
      <c r="P7" s="613">
        <f t="shared" si="4"/>
        <v>0</v>
      </c>
      <c r="Q7" s="486">
        <f t="shared" si="4"/>
        <v>0</v>
      </c>
      <c r="R7" s="490">
        <f t="shared" si="4"/>
        <v>0</v>
      </c>
      <c r="S7" s="79"/>
      <c r="T7" s="79"/>
      <c r="U7" s="368"/>
      <c r="V7" s="367"/>
      <c r="W7" s="319"/>
      <c r="X7" s="320"/>
      <c r="Y7" s="314"/>
      <c r="Z7" s="320"/>
      <c r="AA7" s="320"/>
      <c r="AB7" s="320"/>
      <c r="AC7" s="321"/>
      <c r="AD7" s="322"/>
      <c r="AE7" s="315"/>
      <c r="AF7" s="317"/>
      <c r="AG7" s="428"/>
      <c r="AH7" s="755"/>
      <c r="AI7" s="315"/>
      <c r="AJ7" s="317"/>
      <c r="AL7" s="67">
        <f t="shared" si="7"/>
        <v>0</v>
      </c>
      <c r="AM7" s="67">
        <f t="shared" si="5"/>
        <v>1</v>
      </c>
      <c r="AN7" s="67">
        <f t="shared" si="5"/>
        <v>10</v>
      </c>
      <c r="AO7" s="67">
        <f t="shared" si="5"/>
        <v>7</v>
      </c>
      <c r="AP7" s="67">
        <f t="shared" si="5"/>
        <v>2</v>
      </c>
      <c r="AQ7" s="67">
        <f t="shared" si="5"/>
        <v>5</v>
      </c>
      <c r="AR7" s="67">
        <f t="shared" si="5"/>
        <v>7</v>
      </c>
      <c r="AS7" s="67">
        <f t="shared" si="5"/>
        <v>2</v>
      </c>
      <c r="AT7" s="67">
        <f t="shared" si="5"/>
        <v>0</v>
      </c>
      <c r="AU7" s="67">
        <f t="shared" si="5"/>
        <v>0</v>
      </c>
      <c r="AV7" s="67">
        <f t="shared" si="5"/>
        <v>0</v>
      </c>
      <c r="AW7" s="67">
        <f t="shared" si="5"/>
        <v>0</v>
      </c>
      <c r="AX7" s="67">
        <f t="shared" si="5"/>
        <v>0</v>
      </c>
      <c r="AY7" s="67">
        <f t="shared" si="5"/>
        <v>0</v>
      </c>
      <c r="AZ7" s="67">
        <f t="shared" si="6"/>
        <v>0</v>
      </c>
      <c r="BA7" s="67">
        <f t="shared" si="6"/>
        <v>0</v>
      </c>
    </row>
    <row r="8" spans="1:53" ht="12" customHeight="1">
      <c r="A8" s="56" t="s">
        <v>18</v>
      </c>
      <c r="B8" s="481" t="s">
        <v>79</v>
      </c>
      <c r="C8" s="602">
        <f t="shared" si="2"/>
        <v>0</v>
      </c>
      <c r="D8" s="488">
        <f t="shared" si="2"/>
        <v>4</v>
      </c>
      <c r="E8" s="489">
        <f t="shared" si="2"/>
        <v>0</v>
      </c>
      <c r="F8" s="484">
        <f t="shared" si="2"/>
        <v>0</v>
      </c>
      <c r="G8" s="484">
        <f t="shared" si="2"/>
        <v>0</v>
      </c>
      <c r="H8" s="489">
        <f t="shared" si="2"/>
        <v>0</v>
      </c>
      <c r="I8" s="489">
        <f t="shared" si="2"/>
        <v>1</v>
      </c>
      <c r="J8" s="489">
        <f t="shared" si="2"/>
        <v>2</v>
      </c>
      <c r="K8" s="497">
        <f t="shared" si="3"/>
        <v>0</v>
      </c>
      <c r="L8" s="587">
        <f t="shared" si="3"/>
        <v>0</v>
      </c>
      <c r="M8" s="497">
        <f t="shared" si="4"/>
        <v>0</v>
      </c>
      <c r="N8" s="587">
        <f t="shared" si="4"/>
        <v>0</v>
      </c>
      <c r="O8" s="607">
        <f t="shared" si="4"/>
        <v>0</v>
      </c>
      <c r="P8" s="613">
        <f t="shared" si="4"/>
        <v>0</v>
      </c>
      <c r="Q8" s="486">
        <f t="shared" si="4"/>
        <v>0</v>
      </c>
      <c r="R8" s="490">
        <f t="shared" si="4"/>
        <v>0</v>
      </c>
      <c r="S8" s="79"/>
      <c r="T8" s="79"/>
      <c r="U8" s="368"/>
      <c r="V8" s="367"/>
      <c r="W8" s="319"/>
      <c r="X8" s="320"/>
      <c r="Y8" s="314"/>
      <c r="Z8" s="320"/>
      <c r="AA8" s="320"/>
      <c r="AB8" s="320"/>
      <c r="AC8" s="321"/>
      <c r="AD8" s="322"/>
      <c r="AE8" s="315"/>
      <c r="AF8" s="756"/>
      <c r="AG8" s="428"/>
      <c r="AH8" s="755"/>
      <c r="AI8" s="315"/>
      <c r="AJ8" s="317"/>
      <c r="AL8" s="67">
        <f t="shared" si="7"/>
        <v>0</v>
      </c>
      <c r="AM8" s="67">
        <f t="shared" si="5"/>
        <v>4</v>
      </c>
      <c r="AN8" s="67">
        <f t="shared" si="5"/>
        <v>0</v>
      </c>
      <c r="AO8" s="67">
        <f t="shared" si="5"/>
        <v>0</v>
      </c>
      <c r="AP8" s="67">
        <f t="shared" si="5"/>
        <v>0</v>
      </c>
      <c r="AQ8" s="67">
        <f t="shared" si="5"/>
        <v>0</v>
      </c>
      <c r="AR8" s="67">
        <f t="shared" si="5"/>
        <v>1</v>
      </c>
      <c r="AS8" s="67">
        <f t="shared" si="5"/>
        <v>2</v>
      </c>
      <c r="AT8" s="67">
        <f t="shared" si="5"/>
        <v>0</v>
      </c>
      <c r="AU8" s="67">
        <f t="shared" si="5"/>
        <v>0</v>
      </c>
      <c r="AV8" s="67">
        <f t="shared" si="5"/>
        <v>0</v>
      </c>
      <c r="AW8" s="67">
        <f t="shared" si="5"/>
        <v>0</v>
      </c>
      <c r="AX8" s="67">
        <f t="shared" si="5"/>
        <v>0</v>
      </c>
      <c r="AY8" s="67">
        <f t="shared" si="5"/>
        <v>0</v>
      </c>
      <c r="AZ8" s="67">
        <f t="shared" si="6"/>
        <v>0</v>
      </c>
      <c r="BA8" s="67">
        <f t="shared" si="6"/>
        <v>0</v>
      </c>
    </row>
    <row r="9" spans="1:53" ht="12" customHeight="1">
      <c r="A9" s="62" t="s">
        <v>8</v>
      </c>
      <c r="B9" s="491" t="s">
        <v>65</v>
      </c>
      <c r="C9" s="603">
        <f t="shared" si="2"/>
        <v>0</v>
      </c>
      <c r="D9" s="495">
        <f t="shared" si="2"/>
        <v>148</v>
      </c>
      <c r="E9" s="496">
        <f t="shared" si="2"/>
        <v>150</v>
      </c>
      <c r="F9" s="480">
        <f t="shared" si="2"/>
        <v>127</v>
      </c>
      <c r="G9" s="480">
        <f t="shared" si="2"/>
        <v>126</v>
      </c>
      <c r="H9" s="496">
        <f t="shared" si="2"/>
        <v>124</v>
      </c>
      <c r="I9" s="496">
        <f t="shared" si="2"/>
        <v>126</v>
      </c>
      <c r="J9" s="496">
        <f t="shared" si="2"/>
        <v>119</v>
      </c>
      <c r="K9" s="614">
        <f t="shared" si="3"/>
        <v>-1</v>
      </c>
      <c r="L9" s="615">
        <f t="shared" si="3"/>
        <v>-1</v>
      </c>
      <c r="M9" s="614">
        <f t="shared" si="4"/>
        <v>0</v>
      </c>
      <c r="N9" s="615">
        <f t="shared" si="4"/>
        <v>0</v>
      </c>
      <c r="O9" s="616">
        <f t="shared" si="4"/>
        <v>0</v>
      </c>
      <c r="P9" s="617">
        <f t="shared" si="4"/>
        <v>0</v>
      </c>
      <c r="Q9" s="493" t="e">
        <f t="shared" si="4"/>
        <v>#DIV/0!</v>
      </c>
      <c r="R9" s="494">
        <f t="shared" si="4"/>
        <v>0</v>
      </c>
      <c r="S9" s="79"/>
      <c r="T9" s="79"/>
      <c r="U9" s="714"/>
      <c r="V9" s="323"/>
      <c r="W9" s="744"/>
      <c r="X9" s="323"/>
      <c r="Y9" s="323"/>
      <c r="Z9" s="331"/>
      <c r="AA9" s="331"/>
      <c r="AB9" s="331"/>
      <c r="AC9" s="324"/>
      <c r="AD9" s="325"/>
      <c r="AE9" s="326"/>
      <c r="AF9" s="327"/>
      <c r="AG9" s="743"/>
      <c r="AH9" s="323"/>
      <c r="AI9" s="326"/>
      <c r="AJ9" s="327"/>
      <c r="AL9" s="67">
        <f t="shared" si="7"/>
        <v>0</v>
      </c>
      <c r="AM9" s="67">
        <f t="shared" si="5"/>
        <v>148</v>
      </c>
      <c r="AN9" s="67">
        <f t="shared" si="5"/>
        <v>150</v>
      </c>
      <c r="AO9" s="67">
        <f t="shared" si="5"/>
        <v>127</v>
      </c>
      <c r="AP9" s="67">
        <f t="shared" si="5"/>
        <v>126</v>
      </c>
      <c r="AQ9" s="67">
        <f t="shared" si="5"/>
        <v>124</v>
      </c>
      <c r="AR9" s="67">
        <f t="shared" si="5"/>
        <v>126</v>
      </c>
      <c r="AS9" s="67">
        <f t="shared" si="5"/>
        <v>119</v>
      </c>
      <c r="AT9" s="67">
        <f t="shared" si="5"/>
        <v>-1</v>
      </c>
      <c r="AU9" s="67">
        <f t="shared" si="5"/>
        <v>-1</v>
      </c>
      <c r="AV9" s="67">
        <f t="shared" si="5"/>
        <v>0</v>
      </c>
      <c r="AW9" s="67">
        <f t="shared" si="5"/>
        <v>0</v>
      </c>
      <c r="AX9" s="67">
        <f t="shared" si="5"/>
        <v>0</v>
      </c>
      <c r="AY9" s="67">
        <f t="shared" si="5"/>
        <v>0</v>
      </c>
      <c r="AZ9" s="67" t="e">
        <f t="shared" si="6"/>
        <v>#DIV/0!</v>
      </c>
      <c r="BA9" s="67">
        <f t="shared" si="6"/>
        <v>0</v>
      </c>
    </row>
    <row r="10" spans="1:53" ht="12" customHeight="1">
      <c r="A10" s="56" t="s">
        <v>3</v>
      </c>
      <c r="B10" s="481" t="s">
        <v>35</v>
      </c>
      <c r="C10" s="602">
        <f t="shared" si="2"/>
        <v>0</v>
      </c>
      <c r="D10" s="488">
        <f t="shared" si="2"/>
        <v>0</v>
      </c>
      <c r="E10" s="489">
        <f t="shared" si="2"/>
        <v>0</v>
      </c>
      <c r="F10" s="484">
        <f t="shared" si="2"/>
        <v>0</v>
      </c>
      <c r="G10" s="484">
        <f t="shared" si="2"/>
        <v>0</v>
      </c>
      <c r="H10" s="489">
        <f t="shared" si="2"/>
        <v>0</v>
      </c>
      <c r="I10" s="489">
        <f t="shared" si="2"/>
        <v>0</v>
      </c>
      <c r="J10" s="489">
        <f t="shared" si="2"/>
        <v>0</v>
      </c>
      <c r="K10" s="497">
        <f t="shared" si="3"/>
        <v>0</v>
      </c>
      <c r="L10" s="587">
        <f t="shared" si="3"/>
        <v>0</v>
      </c>
      <c r="M10" s="497">
        <f t="shared" si="4"/>
        <v>0</v>
      </c>
      <c r="N10" s="587">
        <f t="shared" si="4"/>
        <v>0</v>
      </c>
      <c r="O10" s="607">
        <f t="shared" si="4"/>
        <v>0</v>
      </c>
      <c r="P10" s="613">
        <f t="shared" si="4"/>
        <v>0</v>
      </c>
      <c r="Q10" s="486">
        <f t="shared" si="4"/>
        <v>0</v>
      </c>
      <c r="R10" s="490">
        <f t="shared" si="4"/>
        <v>0</v>
      </c>
      <c r="S10" s="79"/>
      <c r="T10" s="79"/>
      <c r="U10" s="368"/>
      <c r="V10" s="367"/>
      <c r="W10" s="319"/>
      <c r="X10" s="320"/>
      <c r="Y10" s="314"/>
      <c r="Z10" s="320"/>
      <c r="AA10" s="320"/>
      <c r="AB10" s="320"/>
      <c r="AC10" s="321"/>
      <c r="AD10" s="322"/>
      <c r="AE10" s="315"/>
      <c r="AF10" s="317"/>
      <c r="AG10" s="428"/>
      <c r="AH10" s="755"/>
      <c r="AI10" s="315"/>
      <c r="AJ10" s="317"/>
      <c r="AL10" s="67">
        <f t="shared" si="7"/>
        <v>0</v>
      </c>
      <c r="AM10" s="67">
        <f t="shared" si="5"/>
        <v>0</v>
      </c>
      <c r="AN10" s="67">
        <f t="shared" si="5"/>
        <v>0</v>
      </c>
      <c r="AO10" s="67">
        <f t="shared" si="5"/>
        <v>0</v>
      </c>
      <c r="AP10" s="67">
        <f t="shared" si="5"/>
        <v>0</v>
      </c>
      <c r="AQ10" s="67">
        <f t="shared" si="5"/>
        <v>0</v>
      </c>
      <c r="AR10" s="67">
        <f t="shared" si="5"/>
        <v>0</v>
      </c>
      <c r="AS10" s="67">
        <f t="shared" si="5"/>
        <v>0</v>
      </c>
      <c r="AT10" s="67">
        <f t="shared" si="5"/>
        <v>0</v>
      </c>
      <c r="AU10" s="67">
        <f t="shared" si="5"/>
        <v>0</v>
      </c>
      <c r="AV10" s="67">
        <f t="shared" si="5"/>
        <v>0</v>
      </c>
      <c r="AW10" s="67">
        <f t="shared" si="5"/>
        <v>0</v>
      </c>
      <c r="AX10" s="67">
        <f t="shared" si="5"/>
        <v>0</v>
      </c>
      <c r="AY10" s="67">
        <f t="shared" si="5"/>
        <v>0</v>
      </c>
      <c r="AZ10" s="67">
        <f t="shared" si="6"/>
        <v>0</v>
      </c>
      <c r="BA10" s="67">
        <f t="shared" si="6"/>
        <v>0</v>
      </c>
    </row>
    <row r="11" spans="1:53" ht="12" customHeight="1">
      <c r="A11" s="188" t="s">
        <v>84</v>
      </c>
      <c r="B11" s="618" t="s">
        <v>85</v>
      </c>
      <c r="C11" s="602">
        <f t="shared" si="2"/>
        <v>0</v>
      </c>
      <c r="D11" s="488">
        <f t="shared" si="2"/>
        <v>0</v>
      </c>
      <c r="E11" s="489">
        <f t="shared" si="2"/>
        <v>0</v>
      </c>
      <c r="F11" s="484">
        <f t="shared" si="2"/>
        <v>0</v>
      </c>
      <c r="G11" s="484">
        <f t="shared" si="2"/>
        <v>0</v>
      </c>
      <c r="H11" s="489">
        <f t="shared" si="2"/>
        <v>0</v>
      </c>
      <c r="I11" s="489">
        <f t="shared" si="2"/>
        <v>0</v>
      </c>
      <c r="J11" s="489">
        <f t="shared" si="2"/>
        <v>0</v>
      </c>
      <c r="K11" s="497">
        <f t="shared" si="3"/>
        <v>0</v>
      </c>
      <c r="L11" s="587">
        <f t="shared" si="3"/>
        <v>0</v>
      </c>
      <c r="M11" s="497">
        <f t="shared" si="4"/>
        <v>0</v>
      </c>
      <c r="N11" s="587">
        <f t="shared" si="4"/>
        <v>0</v>
      </c>
      <c r="O11" s="607">
        <f t="shared" si="4"/>
        <v>0</v>
      </c>
      <c r="P11" s="613">
        <f t="shared" si="4"/>
        <v>0</v>
      </c>
      <c r="Q11" s="486">
        <f t="shared" si="4"/>
        <v>0</v>
      </c>
      <c r="R11" s="490">
        <f t="shared" si="4"/>
        <v>0</v>
      </c>
      <c r="S11" s="79"/>
      <c r="T11" s="79"/>
      <c r="U11" s="368"/>
      <c r="V11" s="367"/>
      <c r="W11" s="319"/>
      <c r="X11" s="320"/>
      <c r="Y11" s="314"/>
      <c r="Z11" s="320"/>
      <c r="AA11" s="320"/>
      <c r="AB11" s="320"/>
      <c r="AC11" s="321"/>
      <c r="AD11" s="322"/>
      <c r="AE11" s="315"/>
      <c r="AF11" s="317"/>
      <c r="AG11" s="428"/>
      <c r="AH11" s="755"/>
      <c r="AI11" s="315"/>
      <c r="AJ11" s="317"/>
      <c r="AL11" s="67">
        <f t="shared" si="7"/>
        <v>0</v>
      </c>
      <c r="AM11" s="67">
        <f t="shared" si="5"/>
        <v>0</v>
      </c>
      <c r="AN11" s="67">
        <f t="shared" si="5"/>
        <v>0</v>
      </c>
      <c r="AO11" s="67">
        <f t="shared" si="5"/>
        <v>0</v>
      </c>
      <c r="AP11" s="67">
        <f t="shared" si="5"/>
        <v>0</v>
      </c>
      <c r="AQ11" s="67">
        <f t="shared" si="5"/>
        <v>0</v>
      </c>
      <c r="AR11" s="67">
        <f t="shared" si="5"/>
        <v>0</v>
      </c>
      <c r="AS11" s="67">
        <f t="shared" si="5"/>
        <v>0</v>
      </c>
      <c r="AT11" s="67">
        <f t="shared" si="5"/>
        <v>0</v>
      </c>
      <c r="AU11" s="67">
        <f t="shared" si="5"/>
        <v>0</v>
      </c>
      <c r="AV11" s="67">
        <f t="shared" si="5"/>
        <v>0</v>
      </c>
      <c r="AW11" s="67">
        <f t="shared" si="5"/>
        <v>0</v>
      </c>
      <c r="AX11" s="67">
        <f t="shared" si="5"/>
        <v>0</v>
      </c>
      <c r="AY11" s="67">
        <f t="shared" si="5"/>
        <v>0</v>
      </c>
      <c r="AZ11" s="67">
        <f t="shared" si="6"/>
        <v>0</v>
      </c>
      <c r="BA11" s="67">
        <f t="shared" si="6"/>
        <v>0</v>
      </c>
    </row>
    <row r="12" spans="1:53" ht="12" customHeight="1">
      <c r="A12" s="62" t="s">
        <v>24</v>
      </c>
      <c r="B12" s="491" t="s">
        <v>66</v>
      </c>
      <c r="C12" s="603">
        <f t="shared" si="2"/>
        <v>0</v>
      </c>
      <c r="D12" s="495">
        <f t="shared" si="2"/>
        <v>-81</v>
      </c>
      <c r="E12" s="496">
        <f t="shared" si="2"/>
        <v>-75</v>
      </c>
      <c r="F12" s="480">
        <f t="shared" si="2"/>
        <v>-85</v>
      </c>
      <c r="G12" s="480">
        <f t="shared" si="2"/>
        <v>-56</v>
      </c>
      <c r="H12" s="496">
        <f t="shared" si="2"/>
        <v>-64</v>
      </c>
      <c r="I12" s="496">
        <f t="shared" si="2"/>
        <v>-61</v>
      </c>
      <c r="J12" s="496">
        <f t="shared" si="2"/>
        <v>-76</v>
      </c>
      <c r="K12" s="614">
        <f t="shared" si="3"/>
        <v>-1</v>
      </c>
      <c r="L12" s="615">
        <f t="shared" si="3"/>
        <v>-1</v>
      </c>
      <c r="M12" s="614">
        <f t="shared" si="4"/>
        <v>0</v>
      </c>
      <c r="N12" s="615">
        <f t="shared" si="4"/>
        <v>0</v>
      </c>
      <c r="O12" s="616">
        <f t="shared" si="4"/>
        <v>0</v>
      </c>
      <c r="P12" s="617">
        <f t="shared" si="4"/>
        <v>0</v>
      </c>
      <c r="Q12" s="493" t="e">
        <f t="shared" si="4"/>
        <v>#DIV/0!</v>
      </c>
      <c r="R12" s="494">
        <f t="shared" si="4"/>
        <v>0</v>
      </c>
      <c r="S12" s="191"/>
      <c r="T12" s="191"/>
      <c r="U12" s="714"/>
      <c r="V12" s="718"/>
      <c r="W12" s="330"/>
      <c r="X12" s="331"/>
      <c r="Y12" s="323"/>
      <c r="Z12" s="331"/>
      <c r="AA12" s="331"/>
      <c r="AB12" s="331"/>
      <c r="AC12" s="324"/>
      <c r="AD12" s="325"/>
      <c r="AE12" s="326"/>
      <c r="AF12" s="327"/>
      <c r="AG12" s="743"/>
      <c r="AH12" s="757"/>
      <c r="AI12" s="326"/>
      <c r="AJ12" s="327"/>
      <c r="AL12" s="67">
        <f t="shared" si="7"/>
        <v>0</v>
      </c>
      <c r="AM12" s="67">
        <f t="shared" si="5"/>
        <v>-81</v>
      </c>
      <c r="AN12" s="67">
        <f t="shared" si="5"/>
        <v>-75</v>
      </c>
      <c r="AO12" s="67">
        <f t="shared" si="5"/>
        <v>-85</v>
      </c>
      <c r="AP12" s="67">
        <f t="shared" si="5"/>
        <v>-56</v>
      </c>
      <c r="AQ12" s="67">
        <f t="shared" si="5"/>
        <v>-64</v>
      </c>
      <c r="AR12" s="67">
        <f t="shared" si="5"/>
        <v>-61</v>
      </c>
      <c r="AS12" s="67">
        <f t="shared" si="5"/>
        <v>-76</v>
      </c>
      <c r="AT12" s="67">
        <f t="shared" si="5"/>
        <v>-1</v>
      </c>
      <c r="AU12" s="67">
        <f t="shared" si="5"/>
        <v>-1</v>
      </c>
      <c r="AV12" s="67">
        <f t="shared" si="5"/>
        <v>0</v>
      </c>
      <c r="AW12" s="67">
        <f t="shared" si="5"/>
        <v>0</v>
      </c>
      <c r="AX12" s="67">
        <f t="shared" si="5"/>
        <v>0</v>
      </c>
      <c r="AY12" s="67">
        <f t="shared" si="5"/>
        <v>0</v>
      </c>
      <c r="AZ12" s="67" t="e">
        <f t="shared" si="6"/>
        <v>#DIV/0!</v>
      </c>
      <c r="BA12" s="67">
        <f t="shared" si="6"/>
        <v>0</v>
      </c>
    </row>
    <row r="13" spans="1:53" ht="12" customHeight="1">
      <c r="A13" s="62" t="s">
        <v>13</v>
      </c>
      <c r="B13" s="491" t="s">
        <v>67</v>
      </c>
      <c r="C13" s="603">
        <f t="shared" si="2"/>
        <v>0</v>
      </c>
      <c r="D13" s="495">
        <f t="shared" si="2"/>
        <v>67</v>
      </c>
      <c r="E13" s="496">
        <f t="shared" si="2"/>
        <v>75</v>
      </c>
      <c r="F13" s="496">
        <f t="shared" si="2"/>
        <v>42</v>
      </c>
      <c r="G13" s="496">
        <f t="shared" si="2"/>
        <v>70</v>
      </c>
      <c r="H13" s="496">
        <f t="shared" si="2"/>
        <v>60</v>
      </c>
      <c r="I13" s="496">
        <f t="shared" si="2"/>
        <v>65</v>
      </c>
      <c r="J13" s="496">
        <f t="shared" si="2"/>
        <v>43</v>
      </c>
      <c r="K13" s="614">
        <f t="shared" si="3"/>
        <v>-1</v>
      </c>
      <c r="L13" s="615">
        <f t="shared" si="3"/>
        <v>-1</v>
      </c>
      <c r="M13" s="614">
        <f t="shared" si="4"/>
        <v>0</v>
      </c>
      <c r="N13" s="615">
        <f t="shared" si="4"/>
        <v>0</v>
      </c>
      <c r="O13" s="616">
        <f t="shared" si="4"/>
        <v>0</v>
      </c>
      <c r="P13" s="617">
        <f t="shared" si="4"/>
        <v>0</v>
      </c>
      <c r="Q13" s="493" t="e">
        <f t="shared" si="4"/>
        <v>#DIV/0!</v>
      </c>
      <c r="R13" s="494">
        <f t="shared" si="4"/>
        <v>0</v>
      </c>
      <c r="S13" s="191"/>
      <c r="T13" s="191"/>
      <c r="U13" s="714"/>
      <c r="V13" s="718"/>
      <c r="W13" s="330"/>
      <c r="X13" s="331"/>
      <c r="Y13" s="331"/>
      <c r="Z13" s="331"/>
      <c r="AA13" s="331"/>
      <c r="AB13" s="331"/>
      <c r="AC13" s="324"/>
      <c r="AD13" s="325"/>
      <c r="AE13" s="326"/>
      <c r="AF13" s="327"/>
      <c r="AG13" s="743"/>
      <c r="AH13" s="757"/>
      <c r="AI13" s="326"/>
      <c r="AJ13" s="327"/>
      <c r="AL13" s="67">
        <f t="shared" si="7"/>
        <v>0</v>
      </c>
      <c r="AM13" s="67">
        <f t="shared" si="5"/>
        <v>67</v>
      </c>
      <c r="AN13" s="67">
        <f t="shared" si="5"/>
        <v>75</v>
      </c>
      <c r="AO13" s="67">
        <f t="shared" si="5"/>
        <v>42</v>
      </c>
      <c r="AP13" s="67">
        <f t="shared" si="5"/>
        <v>70</v>
      </c>
      <c r="AQ13" s="67">
        <f t="shared" si="5"/>
        <v>60</v>
      </c>
      <c r="AR13" s="67">
        <f t="shared" si="5"/>
        <v>65</v>
      </c>
      <c r="AS13" s="67">
        <f t="shared" si="5"/>
        <v>43</v>
      </c>
      <c r="AT13" s="67">
        <f t="shared" si="5"/>
        <v>-1</v>
      </c>
      <c r="AU13" s="67">
        <f t="shared" si="5"/>
        <v>-1</v>
      </c>
      <c r="AV13" s="67">
        <f t="shared" si="5"/>
        <v>0</v>
      </c>
      <c r="AW13" s="67">
        <f t="shared" si="5"/>
        <v>0</v>
      </c>
      <c r="AX13" s="67">
        <f t="shared" si="5"/>
        <v>0</v>
      </c>
      <c r="AY13" s="67">
        <f t="shared" si="5"/>
        <v>0</v>
      </c>
      <c r="AZ13" s="67" t="e">
        <f t="shared" si="6"/>
        <v>#DIV/0!</v>
      </c>
      <c r="BA13" s="67">
        <f t="shared" si="6"/>
        <v>0</v>
      </c>
    </row>
    <row r="14" spans="1:53" ht="12" customHeight="1">
      <c r="A14" s="56" t="s">
        <v>23</v>
      </c>
      <c r="B14" s="481" t="s">
        <v>51</v>
      </c>
      <c r="C14" s="619">
        <f t="shared" si="2"/>
        <v>0</v>
      </c>
      <c r="D14" s="488">
        <f t="shared" si="2"/>
        <v>-19</v>
      </c>
      <c r="E14" s="489">
        <f t="shared" si="2"/>
        <v>-6</v>
      </c>
      <c r="F14" s="483">
        <f t="shared" si="2"/>
        <v>-10</v>
      </c>
      <c r="G14" s="483">
        <f t="shared" si="2"/>
        <v>0</v>
      </c>
      <c r="H14" s="489">
        <f t="shared" si="2"/>
        <v>0</v>
      </c>
      <c r="I14" s="489">
        <f t="shared" si="2"/>
        <v>-2</v>
      </c>
      <c r="J14" s="489">
        <f t="shared" si="2"/>
        <v>0</v>
      </c>
      <c r="K14" s="497">
        <f t="shared" si="3"/>
        <v>0</v>
      </c>
      <c r="L14" s="587">
        <f t="shared" si="3"/>
        <v>0</v>
      </c>
      <c r="M14" s="497">
        <f t="shared" si="4"/>
        <v>0</v>
      </c>
      <c r="N14" s="587">
        <f t="shared" si="4"/>
        <v>0</v>
      </c>
      <c r="O14" s="607">
        <f t="shared" si="4"/>
        <v>0</v>
      </c>
      <c r="P14" s="613">
        <f t="shared" si="4"/>
        <v>0</v>
      </c>
      <c r="Q14" s="486">
        <f t="shared" si="4"/>
        <v>0</v>
      </c>
      <c r="R14" s="490">
        <f t="shared" si="4"/>
        <v>0</v>
      </c>
      <c r="S14" s="191"/>
      <c r="T14" s="191"/>
      <c r="U14" s="368"/>
      <c r="V14" s="367"/>
      <c r="W14" s="319"/>
      <c r="X14" s="320"/>
      <c r="Y14" s="313"/>
      <c r="Z14" s="320"/>
      <c r="AA14" s="320"/>
      <c r="AB14" s="320"/>
      <c r="AC14" s="321"/>
      <c r="AD14" s="322"/>
      <c r="AE14" s="332"/>
      <c r="AF14" s="317"/>
      <c r="AG14" s="428"/>
      <c r="AH14" s="755"/>
      <c r="AI14" s="315"/>
      <c r="AJ14" s="317"/>
      <c r="AL14" s="67">
        <f t="shared" si="7"/>
        <v>0</v>
      </c>
      <c r="AM14" s="67">
        <f t="shared" si="5"/>
        <v>-19</v>
      </c>
      <c r="AN14" s="67">
        <f t="shared" si="5"/>
        <v>-6</v>
      </c>
      <c r="AO14" s="67">
        <f t="shared" si="5"/>
        <v>-10</v>
      </c>
      <c r="AP14" s="67">
        <f t="shared" si="5"/>
        <v>0</v>
      </c>
      <c r="AQ14" s="67">
        <f t="shared" si="5"/>
        <v>0</v>
      </c>
      <c r="AR14" s="67">
        <f t="shared" si="5"/>
        <v>-2</v>
      </c>
      <c r="AS14" s="67">
        <f t="shared" si="5"/>
        <v>0</v>
      </c>
      <c r="AT14" s="67">
        <f t="shared" si="5"/>
        <v>0</v>
      </c>
      <c r="AU14" s="67">
        <f t="shared" si="5"/>
        <v>0</v>
      </c>
      <c r="AV14" s="67">
        <f t="shared" si="5"/>
        <v>0</v>
      </c>
      <c r="AW14" s="67">
        <f t="shared" si="5"/>
        <v>0</v>
      </c>
      <c r="AX14" s="67">
        <f t="shared" si="5"/>
        <v>0</v>
      </c>
      <c r="AY14" s="67">
        <f t="shared" si="5"/>
        <v>0</v>
      </c>
      <c r="AZ14" s="67">
        <f t="shared" si="6"/>
        <v>0</v>
      </c>
      <c r="BA14" s="67">
        <f t="shared" si="6"/>
        <v>0</v>
      </c>
    </row>
    <row r="15" spans="1:53" ht="12" hidden="1" customHeight="1" outlineLevel="1">
      <c r="A15" s="56" t="s">
        <v>126</v>
      </c>
      <c r="B15" s="481" t="s">
        <v>127</v>
      </c>
      <c r="C15" s="619">
        <f t="shared" si="2"/>
        <v>0</v>
      </c>
      <c r="D15" s="488">
        <f t="shared" si="2"/>
        <v>0</v>
      </c>
      <c r="E15" s="489">
        <f t="shared" si="2"/>
        <v>0</v>
      </c>
      <c r="F15" s="483">
        <f t="shared" si="2"/>
        <v>0</v>
      </c>
      <c r="G15" s="483">
        <f t="shared" si="2"/>
        <v>0</v>
      </c>
      <c r="H15" s="489">
        <f t="shared" si="2"/>
        <v>0</v>
      </c>
      <c r="I15" s="489">
        <f t="shared" si="2"/>
        <v>0</v>
      </c>
      <c r="J15" s="489">
        <f t="shared" si="2"/>
        <v>0</v>
      </c>
      <c r="K15" s="497" t="e">
        <f t="shared" si="3"/>
        <v>#N/A</v>
      </c>
      <c r="L15" s="587" t="e">
        <f t="shared" si="3"/>
        <v>#DIV/0!</v>
      </c>
      <c r="M15" s="497">
        <f t="shared" si="4"/>
        <v>0</v>
      </c>
      <c r="N15" s="587">
        <f t="shared" si="4"/>
        <v>0</v>
      </c>
      <c r="O15" s="607">
        <f t="shared" si="4"/>
        <v>0</v>
      </c>
      <c r="P15" s="613">
        <f t="shared" si="4"/>
        <v>0</v>
      </c>
      <c r="Q15" s="486" t="e">
        <f t="shared" si="4"/>
        <v>#DIV/0!</v>
      </c>
      <c r="R15" s="490">
        <f t="shared" si="4"/>
        <v>0</v>
      </c>
      <c r="S15" s="191"/>
      <c r="T15" s="191"/>
      <c r="U15" s="368"/>
      <c r="V15" s="367"/>
      <c r="W15" s="319"/>
      <c r="X15" s="320"/>
      <c r="Y15" s="313"/>
      <c r="Z15" s="320"/>
      <c r="AA15" s="320"/>
      <c r="AB15" s="320"/>
      <c r="AC15" s="321"/>
      <c r="AD15" s="322"/>
      <c r="AE15" s="332"/>
      <c r="AF15" s="317"/>
      <c r="AG15" s="428"/>
      <c r="AH15" s="755"/>
      <c r="AI15" s="315"/>
      <c r="AJ15" s="317"/>
      <c r="AL15" s="67">
        <f t="shared" ref="AL15:BA15" si="8">C15-U15</f>
        <v>0</v>
      </c>
      <c r="AM15" s="67">
        <f t="shared" si="8"/>
        <v>0</v>
      </c>
      <c r="AN15" s="67">
        <f t="shared" si="8"/>
        <v>0</v>
      </c>
      <c r="AO15" s="67">
        <f t="shared" si="8"/>
        <v>0</v>
      </c>
      <c r="AP15" s="67">
        <f t="shared" si="8"/>
        <v>0</v>
      </c>
      <c r="AQ15" s="67">
        <f t="shared" si="8"/>
        <v>0</v>
      </c>
      <c r="AR15" s="67">
        <f t="shared" si="8"/>
        <v>0</v>
      </c>
      <c r="AS15" s="67">
        <f t="shared" si="8"/>
        <v>0</v>
      </c>
      <c r="AT15" s="67" t="e">
        <f t="shared" si="8"/>
        <v>#N/A</v>
      </c>
      <c r="AU15" s="67" t="e">
        <f t="shared" si="8"/>
        <v>#DIV/0!</v>
      </c>
      <c r="AV15" s="67">
        <f t="shared" si="8"/>
        <v>0</v>
      </c>
      <c r="AW15" s="67">
        <f t="shared" si="8"/>
        <v>0</v>
      </c>
      <c r="AX15" s="67">
        <f t="shared" si="8"/>
        <v>0</v>
      </c>
      <c r="AY15" s="67">
        <f t="shared" si="8"/>
        <v>0</v>
      </c>
      <c r="AZ15" s="67" t="e">
        <f t="shared" si="8"/>
        <v>#DIV/0!</v>
      </c>
      <c r="BA15" s="67">
        <f t="shared" si="8"/>
        <v>0</v>
      </c>
    </row>
    <row r="16" spans="1:53" ht="12" customHeight="1" collapsed="1">
      <c r="A16" s="62" t="s">
        <v>4</v>
      </c>
      <c r="B16" s="498" t="s">
        <v>47</v>
      </c>
      <c r="C16" s="620">
        <f t="shared" si="2"/>
        <v>0</v>
      </c>
      <c r="D16" s="500">
        <f t="shared" si="2"/>
        <v>48</v>
      </c>
      <c r="E16" s="501">
        <f t="shared" si="2"/>
        <v>69</v>
      </c>
      <c r="F16" s="502">
        <f t="shared" si="2"/>
        <v>32</v>
      </c>
      <c r="G16" s="502">
        <f t="shared" si="2"/>
        <v>70</v>
      </c>
      <c r="H16" s="501">
        <f t="shared" si="2"/>
        <v>60</v>
      </c>
      <c r="I16" s="501">
        <f t="shared" si="2"/>
        <v>63</v>
      </c>
      <c r="J16" s="501">
        <f t="shared" si="2"/>
        <v>43</v>
      </c>
      <c r="K16" s="621">
        <f t="shared" si="3"/>
        <v>-1</v>
      </c>
      <c r="L16" s="505">
        <f t="shared" si="3"/>
        <v>-1</v>
      </c>
      <c r="M16" s="621">
        <f t="shared" si="4"/>
        <v>0</v>
      </c>
      <c r="N16" s="505">
        <f t="shared" si="4"/>
        <v>0</v>
      </c>
      <c r="O16" s="622">
        <f t="shared" si="4"/>
        <v>0</v>
      </c>
      <c r="P16" s="623">
        <f t="shared" si="4"/>
        <v>0</v>
      </c>
      <c r="Q16" s="504" t="e">
        <f t="shared" si="4"/>
        <v>#DIV/0!</v>
      </c>
      <c r="R16" s="506">
        <f t="shared" si="4"/>
        <v>0</v>
      </c>
      <c r="S16" s="191"/>
      <c r="T16" s="191"/>
      <c r="U16" s="721"/>
      <c r="V16" s="722"/>
      <c r="W16" s="334"/>
      <c r="X16" s="302"/>
      <c r="Y16" s="335"/>
      <c r="Z16" s="302"/>
      <c r="AA16" s="302"/>
      <c r="AB16" s="302"/>
      <c r="AC16" s="336"/>
      <c r="AD16" s="739"/>
      <c r="AE16" s="337"/>
      <c r="AF16" s="338"/>
      <c r="AG16" s="745"/>
      <c r="AH16" s="758"/>
      <c r="AI16" s="337"/>
      <c r="AJ16" s="357"/>
      <c r="AL16" s="67">
        <f t="shared" si="7"/>
        <v>0</v>
      </c>
      <c r="AM16" s="67">
        <f t="shared" si="5"/>
        <v>48</v>
      </c>
      <c r="AN16" s="67">
        <f t="shared" si="5"/>
        <v>69</v>
      </c>
      <c r="AO16" s="67">
        <f t="shared" si="5"/>
        <v>32</v>
      </c>
      <c r="AP16" s="67">
        <f t="shared" si="5"/>
        <v>70</v>
      </c>
      <c r="AQ16" s="67">
        <f t="shared" si="5"/>
        <v>60</v>
      </c>
      <c r="AR16" s="67">
        <f t="shared" si="5"/>
        <v>63</v>
      </c>
      <c r="AS16" s="67">
        <f t="shared" si="5"/>
        <v>43</v>
      </c>
      <c r="AT16" s="67">
        <f t="shared" si="5"/>
        <v>-1</v>
      </c>
      <c r="AU16" s="67">
        <f t="shared" si="5"/>
        <v>-1</v>
      </c>
      <c r="AV16" s="67">
        <f t="shared" si="5"/>
        <v>0</v>
      </c>
      <c r="AW16" s="67">
        <f t="shared" si="5"/>
        <v>0</v>
      </c>
      <c r="AX16" s="67">
        <f t="shared" si="5"/>
        <v>0</v>
      </c>
      <c r="AY16" s="67">
        <f t="shared" si="5"/>
        <v>0</v>
      </c>
      <c r="AZ16" s="67" t="e">
        <f t="shared" si="6"/>
        <v>#DIV/0!</v>
      </c>
      <c r="BA16" s="67">
        <f t="shared" si="6"/>
        <v>0</v>
      </c>
    </row>
    <row r="17" spans="1:53" ht="12" customHeight="1">
      <c r="A17" s="56" t="s">
        <v>9</v>
      </c>
      <c r="B17" s="481" t="s">
        <v>45</v>
      </c>
      <c r="C17" s="507">
        <f t="shared" si="2"/>
        <v>0</v>
      </c>
      <c r="D17" s="484">
        <f t="shared" si="2"/>
        <v>54.7</v>
      </c>
      <c r="E17" s="484">
        <f t="shared" si="2"/>
        <v>50</v>
      </c>
      <c r="F17" s="484">
        <f t="shared" si="2"/>
        <v>66.900000000000006</v>
      </c>
      <c r="G17" s="484">
        <f t="shared" si="2"/>
        <v>44.4</v>
      </c>
      <c r="H17" s="484">
        <f t="shared" si="2"/>
        <v>51.6</v>
      </c>
      <c r="I17" s="484">
        <f t="shared" si="2"/>
        <v>48.4</v>
      </c>
      <c r="J17" s="484">
        <f t="shared" si="2"/>
        <v>63.9</v>
      </c>
      <c r="K17" s="497"/>
      <c r="L17" s="587"/>
      <c r="M17" s="497"/>
      <c r="N17" s="587"/>
      <c r="O17" s="607">
        <f t="shared" si="4"/>
        <v>0</v>
      </c>
      <c r="P17" s="613">
        <f t="shared" si="4"/>
        <v>0</v>
      </c>
      <c r="Q17" s="486"/>
      <c r="R17" s="490"/>
      <c r="S17" s="191"/>
      <c r="T17" s="191"/>
      <c r="U17" s="340"/>
      <c r="V17" s="720"/>
      <c r="W17" s="314"/>
      <c r="X17" s="314"/>
      <c r="Y17" s="314"/>
      <c r="Z17" s="314"/>
      <c r="AA17" s="314"/>
      <c r="AB17" s="314"/>
      <c r="AC17" s="315"/>
      <c r="AD17" s="317"/>
      <c r="AE17" s="315"/>
      <c r="AF17" s="317"/>
      <c r="AG17" s="340"/>
      <c r="AH17" s="720"/>
      <c r="AI17" s="315"/>
      <c r="AJ17" s="344"/>
      <c r="AL17" s="67">
        <f t="shared" si="7"/>
        <v>0</v>
      </c>
      <c r="AM17" s="67">
        <f t="shared" si="5"/>
        <v>54.7</v>
      </c>
      <c r="AN17" s="67">
        <f t="shared" si="5"/>
        <v>50</v>
      </c>
      <c r="AO17" s="67">
        <f t="shared" si="5"/>
        <v>66.900000000000006</v>
      </c>
      <c r="AP17" s="67">
        <f t="shared" si="5"/>
        <v>44.4</v>
      </c>
      <c r="AQ17" s="67">
        <f t="shared" si="5"/>
        <v>51.6</v>
      </c>
      <c r="AR17" s="67">
        <f t="shared" si="5"/>
        <v>48.4</v>
      </c>
      <c r="AS17" s="67">
        <f t="shared" si="5"/>
        <v>63.9</v>
      </c>
      <c r="AT17" s="67">
        <f t="shared" si="5"/>
        <v>0</v>
      </c>
      <c r="AU17" s="67">
        <f t="shared" si="5"/>
        <v>0</v>
      </c>
      <c r="AV17" s="67">
        <f t="shared" si="5"/>
        <v>0</v>
      </c>
      <c r="AW17" s="67">
        <f t="shared" si="5"/>
        <v>0</v>
      </c>
      <c r="AX17" s="67">
        <f t="shared" si="5"/>
        <v>0</v>
      </c>
      <c r="AY17" s="67">
        <f t="shared" si="5"/>
        <v>0</v>
      </c>
      <c r="AZ17" s="67">
        <f t="shared" si="6"/>
        <v>0</v>
      </c>
      <c r="BA17" s="67">
        <f t="shared" si="6"/>
        <v>0</v>
      </c>
    </row>
    <row r="18" spans="1:53" ht="12" customHeight="1">
      <c r="A18" s="56" t="s">
        <v>5</v>
      </c>
      <c r="B18" s="481" t="s">
        <v>106</v>
      </c>
      <c r="C18" s="507">
        <f t="shared" si="2"/>
        <v>0</v>
      </c>
      <c r="D18" s="484">
        <f t="shared" si="2"/>
        <v>6.9949122653146807</v>
      </c>
      <c r="E18" s="484">
        <f t="shared" si="2"/>
        <v>10.030412118263584</v>
      </c>
      <c r="F18" s="484">
        <f t="shared" si="2"/>
        <v>5.4949007603283295</v>
      </c>
      <c r="G18" s="484">
        <f t="shared" si="2"/>
        <v>13.180707263172586</v>
      </c>
      <c r="H18" s="484">
        <f t="shared" si="2"/>
        <v>11.682139652012163</v>
      </c>
      <c r="I18" s="484">
        <f t="shared" si="2"/>
        <v>12.557219432989653</v>
      </c>
      <c r="J18" s="484">
        <f t="shared" si="2"/>
        <v>9.094025291553768</v>
      </c>
      <c r="K18" s="497"/>
      <c r="L18" s="587"/>
      <c r="M18" s="497"/>
      <c r="N18" s="587"/>
      <c r="O18" s="607">
        <f t="shared" si="4"/>
        <v>0</v>
      </c>
      <c r="P18" s="613">
        <f t="shared" si="4"/>
        <v>0</v>
      </c>
      <c r="Q18" s="486"/>
      <c r="R18" s="490"/>
      <c r="S18" s="191"/>
      <c r="T18" s="191"/>
      <c r="U18" s="340"/>
      <c r="V18" s="720"/>
      <c r="W18" s="314"/>
      <c r="X18" s="314"/>
      <c r="Y18" s="314"/>
      <c r="Z18" s="314"/>
      <c r="AA18" s="314"/>
      <c r="AB18" s="314"/>
      <c r="AC18" s="315"/>
      <c r="AD18" s="317"/>
      <c r="AE18" s="315"/>
      <c r="AF18" s="317"/>
      <c r="AG18" s="340"/>
      <c r="AH18" s="720"/>
      <c r="AI18" s="315"/>
      <c r="AJ18" s="344"/>
      <c r="AL18" s="67">
        <f t="shared" ref="AL18:BA18" si="9">C18-U18</f>
        <v>0</v>
      </c>
      <c r="AM18" s="67">
        <f t="shared" si="9"/>
        <v>6.9949122653146807</v>
      </c>
      <c r="AN18" s="67">
        <f t="shared" si="9"/>
        <v>10.030412118263584</v>
      </c>
      <c r="AO18" s="67">
        <f t="shared" si="9"/>
        <v>5.4949007603283295</v>
      </c>
      <c r="AP18" s="67">
        <f t="shared" si="9"/>
        <v>13.180707263172586</v>
      </c>
      <c r="AQ18" s="67">
        <f t="shared" si="9"/>
        <v>11.682139652012163</v>
      </c>
      <c r="AR18" s="67">
        <f t="shared" si="9"/>
        <v>12.557219432989653</v>
      </c>
      <c r="AS18" s="67">
        <f t="shared" si="9"/>
        <v>9.094025291553768</v>
      </c>
      <c r="AT18" s="67">
        <f t="shared" si="9"/>
        <v>0</v>
      </c>
      <c r="AU18" s="67">
        <f t="shared" si="9"/>
        <v>0</v>
      </c>
      <c r="AV18" s="67">
        <f t="shared" si="9"/>
        <v>0</v>
      </c>
      <c r="AW18" s="67">
        <f t="shared" si="9"/>
        <v>0</v>
      </c>
      <c r="AX18" s="67">
        <f t="shared" si="9"/>
        <v>0</v>
      </c>
      <c r="AY18" s="67">
        <f t="shared" si="9"/>
        <v>0</v>
      </c>
      <c r="AZ18" s="67">
        <f t="shared" si="9"/>
        <v>0</v>
      </c>
      <c r="BA18" s="67">
        <f t="shared" si="9"/>
        <v>0</v>
      </c>
    </row>
    <row r="19" spans="1:53" ht="12" hidden="1" customHeight="1" outlineLevel="1">
      <c r="A19" s="56" t="s">
        <v>5</v>
      </c>
      <c r="B19" s="481" t="s">
        <v>5</v>
      </c>
      <c r="C19" s="507">
        <f t="shared" si="2"/>
        <v>0</v>
      </c>
      <c r="D19" s="484">
        <f t="shared" si="2"/>
        <v>6.9949122653146807</v>
      </c>
      <c r="E19" s="484">
        <f t="shared" si="2"/>
        <v>10.030412118263584</v>
      </c>
      <c r="F19" s="484">
        <f t="shared" si="2"/>
        <v>5.4949007603283295</v>
      </c>
      <c r="G19" s="484">
        <f t="shared" si="2"/>
        <v>13.180707263172586</v>
      </c>
      <c r="H19" s="484">
        <f t="shared" si="2"/>
        <v>11.682139652012163</v>
      </c>
      <c r="I19" s="484">
        <f t="shared" si="2"/>
        <v>12.557219432989653</v>
      </c>
      <c r="J19" s="484">
        <f t="shared" si="2"/>
        <v>9.094025291553768</v>
      </c>
      <c r="K19" s="497"/>
      <c r="L19" s="587"/>
      <c r="M19" s="497"/>
      <c r="N19" s="587"/>
      <c r="O19" s="607">
        <f t="shared" si="4"/>
        <v>0</v>
      </c>
      <c r="P19" s="613">
        <f t="shared" si="4"/>
        <v>0</v>
      </c>
      <c r="Q19" s="486"/>
      <c r="R19" s="490"/>
      <c r="S19" s="191"/>
      <c r="T19" s="191"/>
      <c r="U19" s="340"/>
      <c r="V19" s="720"/>
      <c r="W19" s="314"/>
      <c r="X19" s="314"/>
      <c r="Y19" s="314"/>
      <c r="Z19" s="314"/>
      <c r="AA19" s="314"/>
      <c r="AB19" s="314"/>
      <c r="AC19" s="315"/>
      <c r="AD19" s="317"/>
      <c r="AE19" s="315"/>
      <c r="AF19" s="317"/>
      <c r="AG19" s="340"/>
      <c r="AH19" s="720"/>
      <c r="AI19" s="315"/>
      <c r="AJ19" s="344"/>
      <c r="AL19" s="67">
        <f t="shared" si="7"/>
        <v>0</v>
      </c>
      <c r="AM19" s="67">
        <f t="shared" si="5"/>
        <v>6.9949122653146807</v>
      </c>
      <c r="AN19" s="67">
        <f t="shared" si="5"/>
        <v>10.030412118263584</v>
      </c>
      <c r="AO19" s="67">
        <f t="shared" si="5"/>
        <v>5.4949007603283295</v>
      </c>
      <c r="AP19" s="67">
        <f t="shared" si="5"/>
        <v>13.180707263172586</v>
      </c>
      <c r="AQ19" s="67">
        <f t="shared" si="5"/>
        <v>11.682139652012163</v>
      </c>
      <c r="AR19" s="67">
        <f t="shared" si="5"/>
        <v>12.557219432989653</v>
      </c>
      <c r="AS19" s="67">
        <f t="shared" si="5"/>
        <v>9.094025291553768</v>
      </c>
      <c r="AT19" s="67">
        <f t="shared" si="5"/>
        <v>0</v>
      </c>
      <c r="AU19" s="67">
        <f t="shared" si="5"/>
        <v>0</v>
      </c>
      <c r="AV19" s="67">
        <f t="shared" si="5"/>
        <v>0</v>
      </c>
      <c r="AW19" s="67">
        <f t="shared" si="5"/>
        <v>0</v>
      </c>
      <c r="AX19" s="67">
        <f t="shared" si="5"/>
        <v>0</v>
      </c>
      <c r="AY19" s="67">
        <f t="shared" si="5"/>
        <v>0</v>
      </c>
      <c r="AZ19" s="67">
        <f t="shared" si="6"/>
        <v>0</v>
      </c>
      <c r="BA19" s="67">
        <f t="shared" si="6"/>
        <v>0</v>
      </c>
    </row>
    <row r="20" spans="1:53" ht="12" customHeight="1" collapsed="1">
      <c r="A20" s="56" t="s">
        <v>28</v>
      </c>
      <c r="B20" s="481" t="s">
        <v>166</v>
      </c>
      <c r="C20" s="474">
        <f t="shared" si="2"/>
        <v>0</v>
      </c>
      <c r="D20" s="483">
        <f t="shared" si="2"/>
        <v>1948</v>
      </c>
      <c r="E20" s="483">
        <f t="shared" si="2"/>
        <v>2067</v>
      </c>
      <c r="F20" s="483">
        <f t="shared" si="2"/>
        <v>2050</v>
      </c>
      <c r="G20" s="483">
        <f t="shared" si="2"/>
        <v>1610</v>
      </c>
      <c r="H20" s="483">
        <f t="shared" si="2"/>
        <v>1590</v>
      </c>
      <c r="I20" s="483">
        <f t="shared" si="2"/>
        <v>1551</v>
      </c>
      <c r="J20" s="483">
        <f t="shared" si="2"/>
        <v>1491</v>
      </c>
      <c r="K20" s="497">
        <f t="shared" si="3"/>
        <v>-1</v>
      </c>
      <c r="L20" s="587">
        <f t="shared" si="3"/>
        <v>-1</v>
      </c>
      <c r="M20" s="497">
        <f t="shared" si="3"/>
        <v>0</v>
      </c>
      <c r="N20" s="587">
        <f t="shared" si="3"/>
        <v>0</v>
      </c>
      <c r="O20" s="607">
        <f t="shared" si="4"/>
        <v>0</v>
      </c>
      <c r="P20" s="613">
        <f t="shared" si="4"/>
        <v>0</v>
      </c>
      <c r="Q20" s="486" t="e">
        <f t="shared" si="4"/>
        <v>#DIV/0!</v>
      </c>
      <c r="R20" s="490">
        <f t="shared" si="4"/>
        <v>0</v>
      </c>
      <c r="S20" s="191"/>
      <c r="T20" s="191"/>
      <c r="U20" s="343"/>
      <c r="V20" s="369"/>
      <c r="W20" s="313"/>
      <c r="X20" s="313"/>
      <c r="Y20" s="313"/>
      <c r="Z20" s="313"/>
      <c r="AA20" s="313"/>
      <c r="AB20" s="313"/>
      <c r="AC20" s="321"/>
      <c r="AD20" s="322"/>
      <c r="AE20" s="315"/>
      <c r="AF20" s="317"/>
      <c r="AG20" s="343"/>
      <c r="AH20" s="369"/>
      <c r="AI20" s="315"/>
      <c r="AJ20" s="360"/>
      <c r="AL20" s="67">
        <f t="shared" si="7"/>
        <v>0</v>
      </c>
      <c r="AM20" s="67">
        <f t="shared" si="5"/>
        <v>1948</v>
      </c>
      <c r="AN20" s="67">
        <f t="shared" si="5"/>
        <v>2067</v>
      </c>
      <c r="AO20" s="67">
        <f t="shared" si="5"/>
        <v>2050</v>
      </c>
      <c r="AP20" s="67">
        <f t="shared" si="5"/>
        <v>1610</v>
      </c>
      <c r="AQ20" s="67">
        <f t="shared" si="5"/>
        <v>1590</v>
      </c>
      <c r="AR20" s="67">
        <f t="shared" si="5"/>
        <v>1551</v>
      </c>
      <c r="AS20" s="67">
        <f t="shared" si="5"/>
        <v>1491</v>
      </c>
      <c r="AT20" s="67">
        <f t="shared" si="5"/>
        <v>-1</v>
      </c>
      <c r="AU20" s="67">
        <f t="shared" si="5"/>
        <v>-1</v>
      </c>
      <c r="AV20" s="67">
        <f t="shared" si="5"/>
        <v>0</v>
      </c>
      <c r="AW20" s="67">
        <f t="shared" si="5"/>
        <v>0</v>
      </c>
      <c r="AX20" s="67">
        <f t="shared" si="5"/>
        <v>0</v>
      </c>
      <c r="AY20" s="67">
        <f t="shared" si="5"/>
        <v>0</v>
      </c>
      <c r="AZ20" s="67" t="e">
        <f t="shared" si="6"/>
        <v>#DIV/0!</v>
      </c>
      <c r="BA20" s="67">
        <f t="shared" si="6"/>
        <v>0</v>
      </c>
    </row>
    <row r="21" spans="1:53" ht="12" customHeight="1">
      <c r="A21" s="56" t="s">
        <v>27</v>
      </c>
      <c r="B21" s="481" t="s">
        <v>91</v>
      </c>
      <c r="C21" s="474">
        <f t="shared" si="2"/>
        <v>0</v>
      </c>
      <c r="D21" s="483">
        <f t="shared" si="2"/>
        <v>11564</v>
      </c>
      <c r="E21" s="483">
        <f t="shared" si="2"/>
        <v>11602</v>
      </c>
      <c r="F21" s="483">
        <f t="shared" si="2"/>
        <v>11438</v>
      </c>
      <c r="G21" s="483">
        <f t="shared" si="2"/>
        <v>8378</v>
      </c>
      <c r="H21" s="483">
        <f t="shared" si="2"/>
        <v>5144</v>
      </c>
      <c r="I21" s="483">
        <f t="shared" si="2"/>
        <v>4993</v>
      </c>
      <c r="J21" s="483">
        <f t="shared" si="2"/>
        <v>4801</v>
      </c>
      <c r="K21" s="497">
        <f t="shared" si="3"/>
        <v>-1</v>
      </c>
      <c r="L21" s="587">
        <f t="shared" si="3"/>
        <v>-1</v>
      </c>
      <c r="M21" s="497">
        <f t="shared" si="3"/>
        <v>0</v>
      </c>
      <c r="N21" s="587">
        <f t="shared" si="3"/>
        <v>0</v>
      </c>
      <c r="O21" s="607">
        <f t="shared" si="4"/>
        <v>0</v>
      </c>
      <c r="P21" s="613">
        <f t="shared" si="4"/>
        <v>0</v>
      </c>
      <c r="Q21" s="486" t="e">
        <f t="shared" si="4"/>
        <v>#DIV/0!</v>
      </c>
      <c r="R21" s="490">
        <f t="shared" si="4"/>
        <v>0</v>
      </c>
      <c r="S21" s="191"/>
      <c r="T21" s="191"/>
      <c r="U21" s="343"/>
      <c r="V21" s="369"/>
      <c r="W21" s="313"/>
      <c r="X21" s="313"/>
      <c r="Y21" s="313"/>
      <c r="Z21" s="313"/>
      <c r="AA21" s="313"/>
      <c r="AB21" s="313"/>
      <c r="AC21" s="321"/>
      <c r="AD21" s="322"/>
      <c r="AE21" s="315"/>
      <c r="AF21" s="317"/>
      <c r="AG21" s="343"/>
      <c r="AH21" s="369"/>
      <c r="AI21" s="315"/>
      <c r="AJ21" s="360"/>
      <c r="AL21" s="67">
        <f t="shared" si="7"/>
        <v>0</v>
      </c>
      <c r="AM21" s="67">
        <f t="shared" si="5"/>
        <v>11564</v>
      </c>
      <c r="AN21" s="67">
        <f t="shared" si="5"/>
        <v>11602</v>
      </c>
      <c r="AO21" s="67">
        <f t="shared" si="5"/>
        <v>11438</v>
      </c>
      <c r="AP21" s="67">
        <f t="shared" si="5"/>
        <v>8378</v>
      </c>
      <c r="AQ21" s="67">
        <f t="shared" si="5"/>
        <v>5144</v>
      </c>
      <c r="AR21" s="67">
        <f t="shared" si="5"/>
        <v>4993</v>
      </c>
      <c r="AS21" s="67">
        <f t="shared" si="5"/>
        <v>4801</v>
      </c>
      <c r="AT21" s="67">
        <f t="shared" si="5"/>
        <v>-1</v>
      </c>
      <c r="AU21" s="67">
        <f t="shared" si="5"/>
        <v>-1</v>
      </c>
      <c r="AV21" s="67">
        <f t="shared" si="5"/>
        <v>0</v>
      </c>
      <c r="AW21" s="67">
        <f t="shared" si="5"/>
        <v>0</v>
      </c>
      <c r="AX21" s="67">
        <f t="shared" si="5"/>
        <v>0</v>
      </c>
      <c r="AY21" s="67">
        <f t="shared" si="5"/>
        <v>0</v>
      </c>
      <c r="AZ21" s="67" t="e">
        <f t="shared" si="6"/>
        <v>#DIV/0!</v>
      </c>
      <c r="BA21" s="67">
        <f t="shared" si="6"/>
        <v>0</v>
      </c>
    </row>
    <row r="22" spans="1:53" ht="12" customHeight="1">
      <c r="A22" s="56" t="s">
        <v>14</v>
      </c>
      <c r="B22" s="511" t="s">
        <v>38</v>
      </c>
      <c r="C22" s="512">
        <f t="shared" si="2"/>
        <v>0</v>
      </c>
      <c r="D22" s="513">
        <f t="shared" si="2"/>
        <v>917</v>
      </c>
      <c r="E22" s="513">
        <f t="shared" si="2"/>
        <v>946</v>
      </c>
      <c r="F22" s="513">
        <f t="shared" si="2"/>
        <v>963</v>
      </c>
      <c r="G22" s="513">
        <f t="shared" si="2"/>
        <v>802</v>
      </c>
      <c r="H22" s="513">
        <f t="shared" si="2"/>
        <v>818</v>
      </c>
      <c r="I22" s="513">
        <f t="shared" si="2"/>
        <v>806</v>
      </c>
      <c r="J22" s="513">
        <f t="shared" si="2"/>
        <v>809</v>
      </c>
      <c r="K22" s="624">
        <f t="shared" si="3"/>
        <v>-1</v>
      </c>
      <c r="L22" s="647">
        <f t="shared" si="3"/>
        <v>-1</v>
      </c>
      <c r="M22" s="624">
        <f t="shared" si="3"/>
        <v>0</v>
      </c>
      <c r="N22" s="647">
        <f t="shared" si="3"/>
        <v>0</v>
      </c>
      <c r="O22" s="608">
        <f t="shared" si="4"/>
        <v>0</v>
      </c>
      <c r="P22" s="626">
        <f t="shared" si="4"/>
        <v>0</v>
      </c>
      <c r="Q22" s="486" t="e">
        <f t="shared" si="4"/>
        <v>#DIV/0!</v>
      </c>
      <c r="R22" s="490">
        <f t="shared" si="4"/>
        <v>0</v>
      </c>
      <c r="S22" s="191"/>
      <c r="T22" s="191"/>
      <c r="U22" s="346"/>
      <c r="V22" s="370"/>
      <c r="W22" s="347"/>
      <c r="X22" s="347"/>
      <c r="Y22" s="347"/>
      <c r="Z22" s="347"/>
      <c r="AA22" s="347"/>
      <c r="AB22" s="347"/>
      <c r="AC22" s="735"/>
      <c r="AD22" s="736"/>
      <c r="AE22" s="759"/>
      <c r="AF22" s="760"/>
      <c r="AG22" s="346"/>
      <c r="AH22" s="370"/>
      <c r="AI22" s="348"/>
      <c r="AJ22" s="747"/>
      <c r="AL22" s="67">
        <f t="shared" si="7"/>
        <v>0</v>
      </c>
      <c r="AM22" s="67">
        <f t="shared" si="5"/>
        <v>917</v>
      </c>
      <c r="AN22" s="67">
        <f t="shared" si="5"/>
        <v>946</v>
      </c>
      <c r="AO22" s="67">
        <f t="shared" si="5"/>
        <v>963</v>
      </c>
      <c r="AP22" s="67">
        <f t="shared" si="5"/>
        <v>802</v>
      </c>
      <c r="AQ22" s="67">
        <f t="shared" si="5"/>
        <v>818</v>
      </c>
      <c r="AR22" s="67">
        <f t="shared" si="5"/>
        <v>806</v>
      </c>
      <c r="AS22" s="67">
        <f t="shared" si="5"/>
        <v>809</v>
      </c>
      <c r="AT22" s="67">
        <f t="shared" si="5"/>
        <v>-1</v>
      </c>
      <c r="AU22" s="67">
        <f t="shared" si="5"/>
        <v>-1</v>
      </c>
      <c r="AV22" s="67">
        <f t="shared" si="5"/>
        <v>0</v>
      </c>
      <c r="AW22" s="67">
        <f t="shared" si="5"/>
        <v>0</v>
      </c>
      <c r="AX22" s="67">
        <f t="shared" si="5"/>
        <v>0</v>
      </c>
      <c r="AY22" s="67">
        <f t="shared" si="5"/>
        <v>0</v>
      </c>
      <c r="AZ22" s="67" t="e">
        <f t="shared" si="6"/>
        <v>#DIV/0!</v>
      </c>
      <c r="BA22" s="67">
        <f t="shared" si="6"/>
        <v>0</v>
      </c>
    </row>
    <row r="23" spans="1:53" ht="12" customHeight="1">
      <c r="A23" s="62" t="s">
        <v>22</v>
      </c>
      <c r="B23" s="491" t="s">
        <v>52</v>
      </c>
      <c r="C23" s="517"/>
      <c r="D23" s="489"/>
      <c r="E23" s="489"/>
      <c r="F23" s="489"/>
      <c r="G23" s="489"/>
      <c r="H23" s="489"/>
      <c r="I23" s="489"/>
      <c r="J23" s="489"/>
      <c r="K23" s="497"/>
      <c r="L23" s="587"/>
      <c r="M23" s="627"/>
      <c r="N23" s="628"/>
      <c r="O23" s="481"/>
      <c r="P23" s="508"/>
      <c r="Q23" s="629"/>
      <c r="R23" s="630"/>
      <c r="S23" s="191"/>
      <c r="T23" s="191"/>
      <c r="U23" s="738"/>
      <c r="V23" s="761"/>
      <c r="W23" s="320"/>
      <c r="X23" s="320"/>
      <c r="Y23" s="320"/>
      <c r="Z23" s="320"/>
      <c r="AA23" s="320"/>
      <c r="AB23" s="320"/>
      <c r="AC23" s="315"/>
      <c r="AD23" s="317"/>
      <c r="AE23" s="315"/>
      <c r="AF23" s="317"/>
      <c r="AG23" s="738"/>
      <c r="AH23" s="761"/>
      <c r="AI23" s="311"/>
      <c r="AJ23" s="344"/>
      <c r="AL23" s="67">
        <f t="shared" si="7"/>
        <v>0</v>
      </c>
      <c r="AM23" s="67">
        <f t="shared" ref="AM23:AM30" si="10">D23-V23</f>
        <v>0</v>
      </c>
      <c r="AN23" s="67">
        <f t="shared" ref="AN23:AN30" si="11">E23-W23</f>
        <v>0</v>
      </c>
      <c r="AO23" s="67">
        <f t="shared" ref="AO23:AO30" si="12">F23-X23</f>
        <v>0</v>
      </c>
      <c r="AP23" s="67">
        <f t="shared" ref="AP23:AP30" si="13">G23-Y23</f>
        <v>0</v>
      </c>
      <c r="AQ23" s="67">
        <f t="shared" ref="AQ23:AQ30" si="14">H23-Z23</f>
        <v>0</v>
      </c>
      <c r="AR23" s="67">
        <f t="shared" ref="AR23:AR30" si="15">I23-AA23</f>
        <v>0</v>
      </c>
      <c r="AS23" s="67">
        <f t="shared" ref="AS23:AS30" si="16">J23-AB23</f>
        <v>0</v>
      </c>
      <c r="AT23" s="67">
        <f t="shared" ref="AT23:AT30" si="17">K23-AC23</f>
        <v>0</v>
      </c>
      <c r="AU23" s="67">
        <f t="shared" ref="AU23:AU30" si="18">L23-AD23</f>
        <v>0</v>
      </c>
      <c r="AV23" s="67">
        <f t="shared" ref="AV23:AV30" si="19">M23-AE23</f>
        <v>0</v>
      </c>
      <c r="AW23" s="67">
        <f t="shared" ref="AW23:AW30" si="20">N23-AF23</f>
        <v>0</v>
      </c>
      <c r="AX23" s="67">
        <f t="shared" ref="AX23:AX30" si="21">O23-AG23</f>
        <v>0</v>
      </c>
      <c r="AY23" s="67">
        <f t="shared" ref="AY23:AY30" si="22">P23-AH23</f>
        <v>0</v>
      </c>
      <c r="AZ23" s="67">
        <f t="shared" ref="AZ23:AZ30" si="23">Q23-AI23</f>
        <v>0</v>
      </c>
      <c r="BA23" s="67">
        <f t="shared" ref="BA23:BA30" si="24">R23-AJ23</f>
        <v>0</v>
      </c>
    </row>
    <row r="24" spans="1:53" ht="12" customHeight="1">
      <c r="A24" s="56" t="s">
        <v>19</v>
      </c>
      <c r="B24" s="481" t="s">
        <v>53</v>
      </c>
      <c r="C24" s="509">
        <f t="shared" ref="C24:J30" si="25">VLOOKUP($A24,PeB_NO,C$1,FALSE)</f>
        <v>0</v>
      </c>
      <c r="D24" s="510">
        <f t="shared" si="25"/>
        <v>0</v>
      </c>
      <c r="E24" s="510">
        <f t="shared" si="25"/>
        <v>0</v>
      </c>
      <c r="F24" s="510">
        <f t="shared" si="25"/>
        <v>0</v>
      </c>
      <c r="G24" s="510">
        <f t="shared" si="25"/>
        <v>0</v>
      </c>
      <c r="H24" s="510">
        <f t="shared" si="25"/>
        <v>0</v>
      </c>
      <c r="I24" s="510">
        <f t="shared" si="25"/>
        <v>0</v>
      </c>
      <c r="J24" s="510">
        <f t="shared" si="25"/>
        <v>0</v>
      </c>
      <c r="K24" s="497">
        <f t="shared" ref="K24:L30" si="26">VLOOKUP($A24,PeB_NO,K$1,FALSE)</f>
        <v>0</v>
      </c>
      <c r="L24" s="587">
        <f t="shared" si="26"/>
        <v>0</v>
      </c>
      <c r="M24" s="497">
        <f t="shared" ref="M24:N30" si="27">VLOOKUP($A24,PeB_NO,M$1,FALSE)</f>
        <v>0</v>
      </c>
      <c r="N24" s="587">
        <f t="shared" si="27"/>
        <v>0</v>
      </c>
      <c r="O24" s="509">
        <f t="shared" ref="O24:R30" si="28">VLOOKUP($A24,PeB_NO,O$1,FALSE)</f>
        <v>0</v>
      </c>
      <c r="P24" s="510">
        <f t="shared" si="28"/>
        <v>0</v>
      </c>
      <c r="Q24" s="486">
        <f t="shared" si="28"/>
        <v>0</v>
      </c>
      <c r="R24" s="490">
        <f t="shared" si="28"/>
        <v>0</v>
      </c>
      <c r="S24" s="191"/>
      <c r="T24" s="191"/>
      <c r="U24" s="762"/>
      <c r="V24" s="371"/>
      <c r="W24" s="352"/>
      <c r="X24" s="352"/>
      <c r="Y24" s="352"/>
      <c r="Z24" s="352"/>
      <c r="AA24" s="352"/>
      <c r="AB24" s="352"/>
      <c r="AC24" s="321"/>
      <c r="AD24" s="322"/>
      <c r="AE24" s="315"/>
      <c r="AF24" s="317"/>
      <c r="AG24" s="762"/>
      <c r="AH24" s="371"/>
      <c r="AI24" s="315"/>
      <c r="AJ24" s="317"/>
      <c r="AL24" s="67">
        <f t="shared" si="7"/>
        <v>0</v>
      </c>
      <c r="AM24" s="67">
        <f t="shared" si="10"/>
        <v>0</v>
      </c>
      <c r="AN24" s="67">
        <f t="shared" si="11"/>
        <v>0</v>
      </c>
      <c r="AO24" s="67">
        <f t="shared" si="12"/>
        <v>0</v>
      </c>
      <c r="AP24" s="67">
        <f t="shared" si="13"/>
        <v>0</v>
      </c>
      <c r="AQ24" s="67">
        <f t="shared" si="14"/>
        <v>0</v>
      </c>
      <c r="AR24" s="67">
        <f t="shared" si="15"/>
        <v>0</v>
      </c>
      <c r="AS24" s="67">
        <f t="shared" si="16"/>
        <v>0</v>
      </c>
      <c r="AT24" s="67">
        <f t="shared" si="17"/>
        <v>0</v>
      </c>
      <c r="AU24" s="67">
        <f t="shared" si="18"/>
        <v>0</v>
      </c>
      <c r="AV24" s="67">
        <f t="shared" si="19"/>
        <v>0</v>
      </c>
      <c r="AW24" s="67">
        <f t="shared" si="20"/>
        <v>0</v>
      </c>
      <c r="AX24" s="67">
        <f t="shared" si="21"/>
        <v>0</v>
      </c>
      <c r="AY24" s="67">
        <f t="shared" si="22"/>
        <v>0</v>
      </c>
      <c r="AZ24" s="67">
        <f t="shared" si="23"/>
        <v>0</v>
      </c>
      <c r="BA24" s="67">
        <f t="shared" si="24"/>
        <v>0</v>
      </c>
    </row>
    <row r="25" spans="1:53" ht="12" customHeight="1">
      <c r="A25" s="56" t="s">
        <v>20</v>
      </c>
      <c r="B25" s="481" t="s">
        <v>54</v>
      </c>
      <c r="C25" s="509">
        <f t="shared" si="25"/>
        <v>0</v>
      </c>
      <c r="D25" s="510">
        <f t="shared" si="25"/>
        <v>32.1</v>
      </c>
      <c r="E25" s="510">
        <f t="shared" si="25"/>
        <v>32.4</v>
      </c>
      <c r="F25" s="510">
        <f t="shared" si="25"/>
        <v>31.9</v>
      </c>
      <c r="G25" s="510">
        <f t="shared" si="25"/>
        <v>26.9</v>
      </c>
      <c r="H25" s="510">
        <f t="shared" si="25"/>
        <v>27.9</v>
      </c>
      <c r="I25" s="510">
        <f t="shared" si="25"/>
        <v>27.3</v>
      </c>
      <c r="J25" s="510">
        <f t="shared" si="25"/>
        <v>26.400000000000002</v>
      </c>
      <c r="K25" s="497">
        <f t="shared" si="26"/>
        <v>-1</v>
      </c>
      <c r="L25" s="587">
        <f t="shared" si="26"/>
        <v>-1</v>
      </c>
      <c r="M25" s="497">
        <f t="shared" si="27"/>
        <v>0</v>
      </c>
      <c r="N25" s="587">
        <f t="shared" si="27"/>
        <v>0</v>
      </c>
      <c r="O25" s="509">
        <f t="shared" si="28"/>
        <v>0</v>
      </c>
      <c r="P25" s="510">
        <f t="shared" si="28"/>
        <v>0</v>
      </c>
      <c r="Q25" s="486" t="e">
        <f t="shared" si="28"/>
        <v>#DIV/0!</v>
      </c>
      <c r="R25" s="490">
        <f t="shared" si="28"/>
        <v>0</v>
      </c>
      <c r="S25" s="191"/>
      <c r="T25" s="191"/>
      <c r="U25" s="763"/>
      <c r="V25" s="371"/>
      <c r="W25" s="352"/>
      <c r="X25" s="352"/>
      <c r="Y25" s="352"/>
      <c r="Z25" s="352"/>
      <c r="AA25" s="352"/>
      <c r="AB25" s="352"/>
      <c r="AC25" s="321"/>
      <c r="AD25" s="322"/>
      <c r="AE25" s="315"/>
      <c r="AF25" s="317"/>
      <c r="AG25" s="763"/>
      <c r="AH25" s="371"/>
      <c r="AI25" s="315"/>
      <c r="AJ25" s="317"/>
      <c r="AL25" s="67">
        <f t="shared" si="7"/>
        <v>0</v>
      </c>
      <c r="AM25" s="67">
        <f t="shared" si="10"/>
        <v>32.1</v>
      </c>
      <c r="AN25" s="67">
        <f t="shared" si="11"/>
        <v>32.4</v>
      </c>
      <c r="AO25" s="67">
        <f t="shared" si="12"/>
        <v>31.9</v>
      </c>
      <c r="AP25" s="67">
        <f t="shared" si="13"/>
        <v>26.9</v>
      </c>
      <c r="AQ25" s="67">
        <f t="shared" si="14"/>
        <v>27.9</v>
      </c>
      <c r="AR25" s="67">
        <f t="shared" si="15"/>
        <v>27.3</v>
      </c>
      <c r="AS25" s="67">
        <f t="shared" si="16"/>
        <v>26.400000000000002</v>
      </c>
      <c r="AT25" s="67">
        <f t="shared" si="17"/>
        <v>-1</v>
      </c>
      <c r="AU25" s="67">
        <f t="shared" si="18"/>
        <v>-1</v>
      </c>
      <c r="AV25" s="67">
        <f t="shared" si="19"/>
        <v>0</v>
      </c>
      <c r="AW25" s="67">
        <f t="shared" si="20"/>
        <v>0</v>
      </c>
      <c r="AX25" s="67">
        <f t="shared" si="21"/>
        <v>0</v>
      </c>
      <c r="AY25" s="67">
        <f t="shared" si="22"/>
        <v>0</v>
      </c>
      <c r="AZ25" s="67" t="e">
        <f t="shared" si="23"/>
        <v>#DIV/0!</v>
      </c>
      <c r="BA25" s="67">
        <f t="shared" si="24"/>
        <v>0</v>
      </c>
    </row>
    <row r="26" spans="1:53" ht="12" customHeight="1">
      <c r="A26" s="56" t="s">
        <v>21</v>
      </c>
      <c r="B26" s="481" t="s">
        <v>55</v>
      </c>
      <c r="C26" s="509">
        <f t="shared" si="25"/>
        <v>0</v>
      </c>
      <c r="D26" s="510">
        <f t="shared" si="25"/>
        <v>2.9</v>
      </c>
      <c r="E26" s="510">
        <f t="shared" si="25"/>
        <v>2.9</v>
      </c>
      <c r="F26" s="510">
        <f t="shared" si="25"/>
        <v>2.9</v>
      </c>
      <c r="G26" s="510">
        <f t="shared" si="25"/>
        <v>1.5</v>
      </c>
      <c r="H26" s="510">
        <f t="shared" si="25"/>
        <v>1.5</v>
      </c>
      <c r="I26" s="510">
        <f t="shared" si="25"/>
        <v>1.5</v>
      </c>
      <c r="J26" s="510">
        <f t="shared" si="25"/>
        <v>1.4</v>
      </c>
      <c r="K26" s="497">
        <f t="shared" si="26"/>
        <v>-1</v>
      </c>
      <c r="L26" s="587">
        <f t="shared" si="26"/>
        <v>-1</v>
      </c>
      <c r="M26" s="497">
        <f t="shared" si="27"/>
        <v>0</v>
      </c>
      <c r="N26" s="587">
        <f t="shared" si="27"/>
        <v>0</v>
      </c>
      <c r="O26" s="509">
        <f t="shared" si="28"/>
        <v>0</v>
      </c>
      <c r="P26" s="510">
        <f t="shared" si="28"/>
        <v>0</v>
      </c>
      <c r="Q26" s="486" t="e">
        <f t="shared" si="28"/>
        <v>#DIV/0!</v>
      </c>
      <c r="R26" s="490">
        <f t="shared" si="28"/>
        <v>0</v>
      </c>
      <c r="S26" s="191"/>
      <c r="T26" s="191"/>
      <c r="U26" s="763"/>
      <c r="V26" s="371"/>
      <c r="W26" s="352"/>
      <c r="X26" s="352"/>
      <c r="Y26" s="352"/>
      <c r="Z26" s="352"/>
      <c r="AA26" s="352"/>
      <c r="AB26" s="352"/>
      <c r="AC26" s="321"/>
      <c r="AD26" s="322"/>
      <c r="AE26" s="315"/>
      <c r="AF26" s="317"/>
      <c r="AG26" s="763"/>
      <c r="AH26" s="371"/>
      <c r="AI26" s="315"/>
      <c r="AJ26" s="317"/>
      <c r="AL26" s="67">
        <f t="shared" si="7"/>
        <v>0</v>
      </c>
      <c r="AM26" s="67">
        <f t="shared" si="10"/>
        <v>2.9</v>
      </c>
      <c r="AN26" s="67">
        <f t="shared" si="11"/>
        <v>2.9</v>
      </c>
      <c r="AO26" s="67">
        <f t="shared" si="12"/>
        <v>2.9</v>
      </c>
      <c r="AP26" s="67">
        <f t="shared" si="13"/>
        <v>1.5</v>
      </c>
      <c r="AQ26" s="67">
        <f t="shared" si="14"/>
        <v>1.5</v>
      </c>
      <c r="AR26" s="67">
        <f t="shared" si="15"/>
        <v>1.5</v>
      </c>
      <c r="AS26" s="67">
        <f t="shared" si="16"/>
        <v>1.4</v>
      </c>
      <c r="AT26" s="67">
        <f t="shared" si="17"/>
        <v>-1</v>
      </c>
      <c r="AU26" s="67">
        <f t="shared" si="18"/>
        <v>-1</v>
      </c>
      <c r="AV26" s="67">
        <f t="shared" si="19"/>
        <v>0</v>
      </c>
      <c r="AW26" s="67">
        <f t="shared" si="20"/>
        <v>0</v>
      </c>
      <c r="AX26" s="67">
        <f t="shared" si="21"/>
        <v>0</v>
      </c>
      <c r="AY26" s="67">
        <f t="shared" si="22"/>
        <v>0</v>
      </c>
      <c r="AZ26" s="67" t="e">
        <f t="shared" si="23"/>
        <v>#DIV/0!</v>
      </c>
      <c r="BA26" s="67">
        <f t="shared" si="24"/>
        <v>0</v>
      </c>
    </row>
    <row r="27" spans="1:53" ht="12" customHeight="1">
      <c r="A27" s="62" t="s">
        <v>25</v>
      </c>
      <c r="B27" s="491" t="s">
        <v>56</v>
      </c>
      <c r="C27" s="518">
        <f t="shared" si="25"/>
        <v>0</v>
      </c>
      <c r="D27" s="519">
        <f t="shared" si="25"/>
        <v>35</v>
      </c>
      <c r="E27" s="519">
        <f t="shared" si="25"/>
        <v>35.299999999999997</v>
      </c>
      <c r="F27" s="519">
        <f t="shared" si="25"/>
        <v>34.799999999999997</v>
      </c>
      <c r="G27" s="519">
        <f t="shared" si="25"/>
        <v>28.4</v>
      </c>
      <c r="H27" s="519">
        <f t="shared" si="25"/>
        <v>29.4</v>
      </c>
      <c r="I27" s="519">
        <f t="shared" si="25"/>
        <v>28.8</v>
      </c>
      <c r="J27" s="519">
        <f t="shared" si="25"/>
        <v>27.8</v>
      </c>
      <c r="K27" s="614">
        <f t="shared" si="26"/>
        <v>-1</v>
      </c>
      <c r="L27" s="615">
        <f t="shared" si="26"/>
        <v>-1</v>
      </c>
      <c r="M27" s="614">
        <f t="shared" si="27"/>
        <v>0</v>
      </c>
      <c r="N27" s="615">
        <f t="shared" si="27"/>
        <v>0</v>
      </c>
      <c r="O27" s="518">
        <f t="shared" si="28"/>
        <v>0</v>
      </c>
      <c r="P27" s="519">
        <f t="shared" si="28"/>
        <v>0</v>
      </c>
      <c r="Q27" s="493" t="e">
        <f t="shared" si="28"/>
        <v>#DIV/0!</v>
      </c>
      <c r="R27" s="494">
        <f t="shared" si="28"/>
        <v>0</v>
      </c>
      <c r="S27" s="191"/>
      <c r="T27" s="191"/>
      <c r="U27" s="764"/>
      <c r="V27" s="372"/>
      <c r="W27" s="354"/>
      <c r="X27" s="354"/>
      <c r="Y27" s="354"/>
      <c r="Z27" s="354"/>
      <c r="AA27" s="354"/>
      <c r="AB27" s="354"/>
      <c r="AC27" s="324"/>
      <c r="AD27" s="325"/>
      <c r="AE27" s="326"/>
      <c r="AF27" s="327"/>
      <c r="AG27" s="764"/>
      <c r="AH27" s="372"/>
      <c r="AI27" s="326"/>
      <c r="AJ27" s="327"/>
      <c r="AL27" s="67">
        <f t="shared" si="7"/>
        <v>0</v>
      </c>
      <c r="AM27" s="67">
        <f t="shared" si="10"/>
        <v>35</v>
      </c>
      <c r="AN27" s="67">
        <f t="shared" si="11"/>
        <v>35.299999999999997</v>
      </c>
      <c r="AO27" s="67">
        <f t="shared" si="12"/>
        <v>34.799999999999997</v>
      </c>
      <c r="AP27" s="67">
        <f t="shared" si="13"/>
        <v>28.4</v>
      </c>
      <c r="AQ27" s="67">
        <f t="shared" si="14"/>
        <v>29.4</v>
      </c>
      <c r="AR27" s="67">
        <f t="shared" si="15"/>
        <v>28.8</v>
      </c>
      <c r="AS27" s="67">
        <f t="shared" si="16"/>
        <v>27.8</v>
      </c>
      <c r="AT27" s="67">
        <f t="shared" si="17"/>
        <v>-1</v>
      </c>
      <c r="AU27" s="67">
        <f t="shared" si="18"/>
        <v>-1</v>
      </c>
      <c r="AV27" s="67">
        <f t="shared" si="19"/>
        <v>0</v>
      </c>
      <c r="AW27" s="67">
        <f t="shared" si="20"/>
        <v>0</v>
      </c>
      <c r="AX27" s="67">
        <f t="shared" si="21"/>
        <v>0</v>
      </c>
      <c r="AY27" s="67">
        <f t="shared" si="22"/>
        <v>0</v>
      </c>
      <c r="AZ27" s="67" t="e">
        <f t="shared" si="23"/>
        <v>#DIV/0!</v>
      </c>
      <c r="BA27" s="67">
        <f t="shared" si="24"/>
        <v>0</v>
      </c>
    </row>
    <row r="28" spans="1:53" ht="12" customHeight="1">
      <c r="A28" s="56" t="s">
        <v>17</v>
      </c>
      <c r="B28" s="481" t="s">
        <v>57</v>
      </c>
      <c r="C28" s="543">
        <f t="shared" si="25"/>
        <v>0</v>
      </c>
      <c r="D28" s="510">
        <f t="shared" si="25"/>
        <v>0.1</v>
      </c>
      <c r="E28" s="510">
        <f t="shared" si="25"/>
        <v>0.2</v>
      </c>
      <c r="F28" s="510">
        <f t="shared" si="25"/>
        <v>0.1</v>
      </c>
      <c r="G28" s="510">
        <f t="shared" si="25"/>
        <v>0.1</v>
      </c>
      <c r="H28" s="510">
        <f t="shared" si="25"/>
        <v>0.1</v>
      </c>
      <c r="I28" s="510">
        <f t="shared" si="25"/>
        <v>0.2</v>
      </c>
      <c r="J28" s="510">
        <f t="shared" si="25"/>
        <v>0.1</v>
      </c>
      <c r="K28" s="497">
        <f t="shared" si="26"/>
        <v>0</v>
      </c>
      <c r="L28" s="587">
        <f t="shared" si="26"/>
        <v>0</v>
      </c>
      <c r="M28" s="497">
        <f t="shared" si="27"/>
        <v>0</v>
      </c>
      <c r="N28" s="587">
        <f t="shared" si="27"/>
        <v>0</v>
      </c>
      <c r="O28" s="543">
        <f t="shared" si="28"/>
        <v>0</v>
      </c>
      <c r="P28" s="510">
        <f t="shared" si="28"/>
        <v>0</v>
      </c>
      <c r="Q28" s="486">
        <f t="shared" si="28"/>
        <v>0</v>
      </c>
      <c r="R28" s="490">
        <f t="shared" si="28"/>
        <v>0</v>
      </c>
      <c r="S28" s="191"/>
      <c r="T28" s="191"/>
      <c r="U28" s="763"/>
      <c r="V28" s="371"/>
      <c r="W28" s="352"/>
      <c r="X28" s="352"/>
      <c r="Y28" s="352"/>
      <c r="Z28" s="352"/>
      <c r="AA28" s="352"/>
      <c r="AB28" s="352"/>
      <c r="AC28" s="321"/>
      <c r="AD28" s="322"/>
      <c r="AE28" s="315"/>
      <c r="AF28" s="317"/>
      <c r="AG28" s="763"/>
      <c r="AH28" s="371"/>
      <c r="AI28" s="315"/>
      <c r="AJ28" s="317"/>
      <c r="AL28" s="67">
        <f t="shared" si="7"/>
        <v>0</v>
      </c>
      <c r="AM28" s="67">
        <f t="shared" si="10"/>
        <v>0.1</v>
      </c>
      <c r="AN28" s="67">
        <f t="shared" si="11"/>
        <v>0.2</v>
      </c>
      <c r="AO28" s="67">
        <f t="shared" si="12"/>
        <v>0.1</v>
      </c>
      <c r="AP28" s="67">
        <f t="shared" si="13"/>
        <v>0.1</v>
      </c>
      <c r="AQ28" s="67">
        <f t="shared" si="14"/>
        <v>0.1</v>
      </c>
      <c r="AR28" s="67">
        <f t="shared" si="15"/>
        <v>0.2</v>
      </c>
      <c r="AS28" s="67">
        <f t="shared" si="16"/>
        <v>0.1</v>
      </c>
      <c r="AT28" s="67">
        <f t="shared" si="17"/>
        <v>0</v>
      </c>
      <c r="AU28" s="67">
        <f t="shared" si="18"/>
        <v>0</v>
      </c>
      <c r="AV28" s="67">
        <f t="shared" si="19"/>
        <v>0</v>
      </c>
      <c r="AW28" s="67">
        <f t="shared" si="20"/>
        <v>0</v>
      </c>
      <c r="AX28" s="67">
        <f t="shared" si="21"/>
        <v>0</v>
      </c>
      <c r="AY28" s="67">
        <f t="shared" si="22"/>
        <v>0</v>
      </c>
      <c r="AZ28" s="67">
        <f t="shared" si="23"/>
        <v>0</v>
      </c>
      <c r="BA28" s="67">
        <f t="shared" si="24"/>
        <v>0</v>
      </c>
    </row>
    <row r="29" spans="1:53" ht="12" customHeight="1">
      <c r="A29" s="56" t="s">
        <v>16</v>
      </c>
      <c r="B29" s="481" t="s">
        <v>58</v>
      </c>
      <c r="C29" s="509">
        <f t="shared" si="25"/>
        <v>0</v>
      </c>
      <c r="D29" s="510">
        <f t="shared" si="25"/>
        <v>10.200000000000001</v>
      </c>
      <c r="E29" s="510">
        <f t="shared" si="25"/>
        <v>10.8</v>
      </c>
      <c r="F29" s="510">
        <f t="shared" si="25"/>
        <v>10.5</v>
      </c>
      <c r="G29" s="510">
        <f t="shared" si="25"/>
        <v>8</v>
      </c>
      <c r="H29" s="510">
        <f t="shared" si="25"/>
        <v>8.6</v>
      </c>
      <c r="I29" s="510">
        <f t="shared" si="25"/>
        <v>8.8000000000000007</v>
      </c>
      <c r="J29" s="510">
        <f t="shared" si="25"/>
        <v>8.1</v>
      </c>
      <c r="K29" s="497">
        <f t="shared" si="26"/>
        <v>-1</v>
      </c>
      <c r="L29" s="587">
        <f t="shared" si="26"/>
        <v>-1</v>
      </c>
      <c r="M29" s="497">
        <f t="shared" si="27"/>
        <v>0</v>
      </c>
      <c r="N29" s="587">
        <f t="shared" si="27"/>
        <v>0</v>
      </c>
      <c r="O29" s="509">
        <f t="shared" si="28"/>
        <v>0</v>
      </c>
      <c r="P29" s="510">
        <f t="shared" si="28"/>
        <v>0</v>
      </c>
      <c r="Q29" s="486" t="e">
        <f t="shared" si="28"/>
        <v>#DIV/0!</v>
      </c>
      <c r="R29" s="490">
        <f t="shared" si="28"/>
        <v>0</v>
      </c>
      <c r="S29" s="191"/>
      <c r="T29" s="191"/>
      <c r="U29" s="763"/>
      <c r="V29" s="371"/>
      <c r="W29" s="352"/>
      <c r="X29" s="352"/>
      <c r="Y29" s="352"/>
      <c r="Z29" s="352"/>
      <c r="AA29" s="352"/>
      <c r="AB29" s="352"/>
      <c r="AC29" s="321"/>
      <c r="AD29" s="322"/>
      <c r="AE29" s="315"/>
      <c r="AF29" s="317"/>
      <c r="AG29" s="763"/>
      <c r="AH29" s="371"/>
      <c r="AI29" s="315"/>
      <c r="AJ29" s="317"/>
      <c r="AL29" s="67">
        <f t="shared" si="7"/>
        <v>0</v>
      </c>
      <c r="AM29" s="67">
        <f t="shared" si="10"/>
        <v>10.200000000000001</v>
      </c>
      <c r="AN29" s="67">
        <f t="shared" si="11"/>
        <v>10.8</v>
      </c>
      <c r="AO29" s="67">
        <f t="shared" si="12"/>
        <v>10.5</v>
      </c>
      <c r="AP29" s="67">
        <f t="shared" si="13"/>
        <v>8</v>
      </c>
      <c r="AQ29" s="67">
        <f t="shared" si="14"/>
        <v>8.6</v>
      </c>
      <c r="AR29" s="67">
        <f t="shared" si="15"/>
        <v>8.8000000000000007</v>
      </c>
      <c r="AS29" s="67">
        <f t="shared" si="16"/>
        <v>8.1</v>
      </c>
      <c r="AT29" s="67">
        <f t="shared" si="17"/>
        <v>-1</v>
      </c>
      <c r="AU29" s="67">
        <f t="shared" si="18"/>
        <v>-1</v>
      </c>
      <c r="AV29" s="67">
        <f t="shared" si="19"/>
        <v>0</v>
      </c>
      <c r="AW29" s="67">
        <f t="shared" si="20"/>
        <v>0</v>
      </c>
      <c r="AX29" s="67">
        <f t="shared" si="21"/>
        <v>0</v>
      </c>
      <c r="AY29" s="67">
        <f t="shared" si="22"/>
        <v>0</v>
      </c>
      <c r="AZ29" s="67" t="e">
        <f t="shared" si="23"/>
        <v>#DIV/0!</v>
      </c>
      <c r="BA29" s="67">
        <f t="shared" si="24"/>
        <v>0</v>
      </c>
    </row>
    <row r="30" spans="1:53" ht="12" customHeight="1">
      <c r="A30" s="62" t="s">
        <v>15</v>
      </c>
      <c r="B30" s="498" t="s">
        <v>59</v>
      </c>
      <c r="C30" s="520">
        <f t="shared" si="25"/>
        <v>0</v>
      </c>
      <c r="D30" s="521">
        <f t="shared" si="25"/>
        <v>10.3</v>
      </c>
      <c r="E30" s="521">
        <f t="shared" si="25"/>
        <v>11</v>
      </c>
      <c r="F30" s="521">
        <f t="shared" si="25"/>
        <v>10.6</v>
      </c>
      <c r="G30" s="521">
        <f t="shared" si="25"/>
        <v>8.1</v>
      </c>
      <c r="H30" s="521">
        <f t="shared" si="25"/>
        <v>8.6999999999999993</v>
      </c>
      <c r="I30" s="521">
        <f t="shared" si="25"/>
        <v>9</v>
      </c>
      <c r="J30" s="521">
        <f t="shared" si="25"/>
        <v>8.1999999999999993</v>
      </c>
      <c r="K30" s="621">
        <f t="shared" si="26"/>
        <v>-1</v>
      </c>
      <c r="L30" s="505">
        <f t="shared" si="26"/>
        <v>-1</v>
      </c>
      <c r="M30" s="621">
        <f t="shared" si="27"/>
        <v>0</v>
      </c>
      <c r="N30" s="505">
        <f t="shared" si="27"/>
        <v>0</v>
      </c>
      <c r="O30" s="631">
        <f t="shared" si="28"/>
        <v>0</v>
      </c>
      <c r="P30" s="632">
        <f t="shared" si="28"/>
        <v>0</v>
      </c>
      <c r="Q30" s="504" t="e">
        <f t="shared" si="28"/>
        <v>#DIV/0!</v>
      </c>
      <c r="R30" s="506">
        <f t="shared" si="28"/>
        <v>0</v>
      </c>
      <c r="S30" s="191"/>
      <c r="T30" s="191"/>
      <c r="U30" s="765"/>
      <c r="V30" s="373"/>
      <c r="W30" s="356"/>
      <c r="X30" s="356"/>
      <c r="Y30" s="356"/>
      <c r="Z30" s="356"/>
      <c r="AA30" s="356"/>
      <c r="AB30" s="356"/>
      <c r="AC30" s="336"/>
      <c r="AD30" s="739"/>
      <c r="AE30" s="337"/>
      <c r="AF30" s="357"/>
      <c r="AG30" s="765"/>
      <c r="AH30" s="373"/>
      <c r="AI30" s="337"/>
      <c r="AJ30" s="357"/>
      <c r="AL30" s="67">
        <f t="shared" si="7"/>
        <v>0</v>
      </c>
      <c r="AM30" s="67">
        <f t="shared" si="10"/>
        <v>10.3</v>
      </c>
      <c r="AN30" s="67">
        <f t="shared" si="11"/>
        <v>11</v>
      </c>
      <c r="AO30" s="67">
        <f t="shared" si="12"/>
        <v>10.6</v>
      </c>
      <c r="AP30" s="67">
        <f t="shared" si="13"/>
        <v>8.1</v>
      </c>
      <c r="AQ30" s="67">
        <f t="shared" si="14"/>
        <v>8.6999999999999993</v>
      </c>
      <c r="AR30" s="67">
        <f t="shared" si="15"/>
        <v>9</v>
      </c>
      <c r="AS30" s="67">
        <f t="shared" si="16"/>
        <v>8.1999999999999993</v>
      </c>
      <c r="AT30" s="67">
        <f t="shared" si="17"/>
        <v>-1</v>
      </c>
      <c r="AU30" s="67">
        <f t="shared" si="18"/>
        <v>-1</v>
      </c>
      <c r="AV30" s="67">
        <f t="shared" si="19"/>
        <v>0</v>
      </c>
      <c r="AW30" s="67">
        <f t="shared" si="20"/>
        <v>0</v>
      </c>
      <c r="AX30" s="67">
        <f t="shared" si="21"/>
        <v>0</v>
      </c>
      <c r="AY30" s="67">
        <f t="shared" si="22"/>
        <v>0</v>
      </c>
      <c r="AZ30" s="67" t="e">
        <f t="shared" si="23"/>
        <v>#DIV/0!</v>
      </c>
      <c r="BA30" s="67">
        <f t="shared" si="24"/>
        <v>0</v>
      </c>
    </row>
    <row r="31" spans="1:53" ht="3" hidden="1" customHeight="1">
      <c r="A31" s="77"/>
      <c r="B31" s="1308"/>
      <c r="C31" s="1309"/>
      <c r="D31" s="1309"/>
      <c r="E31" s="1309"/>
      <c r="F31" s="1309"/>
      <c r="G31" s="1309"/>
      <c r="H31" s="1309"/>
      <c r="I31" s="1309"/>
      <c r="J31" s="1309"/>
      <c r="K31" s="1309"/>
      <c r="L31" s="1309"/>
    </row>
    <row r="32" spans="1:53" ht="12" customHeight="1">
      <c r="A32" s="213" t="str">
        <f>+"FXNoRWAy"&amp;$A$1</f>
        <v>FXNoRWAySWE</v>
      </c>
      <c r="B32" s="1307" t="s">
        <v>145</v>
      </c>
      <c r="C32" s="1307"/>
      <c r="D32" s="1307"/>
      <c r="E32" s="1307"/>
      <c r="F32" s="1307"/>
      <c r="G32" s="1307"/>
      <c r="H32" s="1307"/>
      <c r="I32" s="1307"/>
      <c r="J32" s="1307"/>
      <c r="K32" s="1307"/>
      <c r="L32" s="1307"/>
      <c r="M32" s="1307"/>
      <c r="N32" s="1307"/>
      <c r="O32" s="1307"/>
      <c r="P32" s="1307"/>
      <c r="Q32" s="1307"/>
      <c r="R32" s="1307"/>
    </row>
    <row r="33" spans="1:20">
      <c r="A33" s="43"/>
      <c r="B33" s="1312"/>
      <c r="C33" s="1312"/>
      <c r="D33" s="1312"/>
      <c r="E33" s="1312"/>
      <c r="F33" s="1312"/>
      <c r="G33" s="1312"/>
      <c r="H33" s="1312"/>
      <c r="I33" s="1312"/>
      <c r="J33" s="1312"/>
      <c r="K33" s="1312"/>
      <c r="L33" s="1312"/>
      <c r="M33" s="1312"/>
      <c r="N33" s="1312"/>
      <c r="O33" s="1312"/>
      <c r="P33" s="1312"/>
    </row>
    <row r="34" spans="1:20">
      <c r="A34" s="43"/>
      <c r="B34" s="6"/>
      <c r="H34" s="6"/>
    </row>
    <row r="35" spans="1:20">
      <c r="A35" s="11"/>
      <c r="B35" s="13"/>
      <c r="C35" s="19"/>
      <c r="D35" s="19"/>
      <c r="E35" s="19"/>
      <c r="F35" s="15"/>
      <c r="G35" s="15"/>
      <c r="H35" s="9"/>
      <c r="I35" s="9"/>
      <c r="J35" s="9"/>
      <c r="K35" s="192"/>
      <c r="L35" s="192"/>
      <c r="M35" s="13"/>
      <c r="N35" s="13"/>
      <c r="O35" s="13"/>
    </row>
    <row r="36" spans="1:20">
      <c r="A36" s="11"/>
      <c r="B36" s="13"/>
      <c r="C36" s="19"/>
      <c r="D36" s="19"/>
      <c r="E36" s="19"/>
      <c r="F36" s="15"/>
      <c r="G36" s="15"/>
      <c r="H36" s="9"/>
      <c r="I36" s="9"/>
      <c r="J36" s="9"/>
      <c r="K36" s="192"/>
      <c r="L36" s="192"/>
      <c r="M36" s="13"/>
      <c r="N36" s="13"/>
      <c r="O36" s="13"/>
    </row>
    <row r="37" spans="1:20">
      <c r="A37" s="11"/>
      <c r="B37" s="13"/>
      <c r="C37" s="19"/>
      <c r="D37" s="19"/>
      <c r="E37" s="19"/>
      <c r="F37" s="120"/>
      <c r="G37" s="15"/>
      <c r="H37" s="9"/>
      <c r="I37" s="9"/>
      <c r="J37" s="9"/>
      <c r="K37" s="192"/>
      <c r="L37" s="192"/>
      <c r="M37" s="13"/>
      <c r="N37" s="13"/>
      <c r="O37" s="13"/>
      <c r="T37" s="94"/>
    </row>
    <row r="38" spans="1:20">
      <c r="A38" s="11"/>
      <c r="B38" s="13"/>
      <c r="C38" s="24"/>
      <c r="D38" s="24"/>
      <c r="E38" s="24"/>
      <c r="F38" s="121"/>
      <c r="G38" s="121"/>
      <c r="H38" s="12"/>
      <c r="I38" s="12"/>
      <c r="J38" s="12"/>
      <c r="K38" s="192"/>
      <c r="L38" s="192"/>
      <c r="M38" s="13"/>
      <c r="N38" s="13"/>
      <c r="O38" s="13"/>
      <c r="T38" s="94"/>
    </row>
    <row r="39" spans="1:20">
      <c r="A39" s="11"/>
      <c r="B39" s="13"/>
      <c r="C39" s="19"/>
      <c r="D39" s="19"/>
      <c r="E39" s="9"/>
      <c r="F39" s="15"/>
      <c r="G39" s="15"/>
      <c r="H39" s="9"/>
      <c r="I39" s="9"/>
      <c r="J39" s="9"/>
      <c r="K39" s="192"/>
      <c r="L39" s="192"/>
      <c r="M39" s="13"/>
      <c r="N39" s="13"/>
      <c r="O39" s="13"/>
      <c r="T39" s="94"/>
    </row>
    <row r="40" spans="1:20">
      <c r="A40" s="11"/>
      <c r="B40" s="13"/>
      <c r="C40" s="24"/>
      <c r="D40" s="24"/>
      <c r="E40" s="12"/>
      <c r="F40" s="121"/>
      <c r="G40" s="121"/>
      <c r="H40" s="12"/>
      <c r="I40" s="12"/>
      <c r="J40" s="12"/>
      <c r="K40" s="192"/>
      <c r="L40" s="192"/>
      <c r="M40" s="13"/>
      <c r="N40" s="13"/>
      <c r="O40" s="13"/>
      <c r="T40" s="94"/>
    </row>
    <row r="41" spans="1:20">
      <c r="A41" s="11"/>
      <c r="B41" s="13"/>
      <c r="C41" s="24"/>
      <c r="D41" s="24"/>
      <c r="E41" s="12"/>
      <c r="F41" s="12"/>
      <c r="G41" s="12"/>
      <c r="H41" s="12"/>
      <c r="I41" s="12"/>
      <c r="J41" s="12"/>
      <c r="K41" s="192"/>
      <c r="L41" s="192"/>
      <c r="M41" s="13"/>
      <c r="N41" s="13"/>
      <c r="O41" s="13"/>
      <c r="T41" s="94"/>
    </row>
    <row r="42" spans="1:20">
      <c r="A42" s="11"/>
      <c r="B42" s="13"/>
      <c r="C42" s="19"/>
      <c r="D42" s="19"/>
      <c r="E42" s="9"/>
      <c r="F42" s="122"/>
      <c r="G42" s="122"/>
      <c r="H42" s="9"/>
      <c r="I42" s="9"/>
      <c r="J42" s="9"/>
      <c r="K42" s="192"/>
      <c r="L42" s="192"/>
      <c r="M42" s="13"/>
      <c r="N42" s="13"/>
      <c r="O42" s="13"/>
      <c r="T42" s="94"/>
    </row>
    <row r="43" spans="1:20">
      <c r="A43" s="11"/>
      <c r="B43" s="13"/>
      <c r="C43" s="24"/>
      <c r="D43" s="24"/>
      <c r="E43" s="12"/>
      <c r="F43" s="121"/>
      <c r="G43" s="121"/>
      <c r="H43" s="12"/>
      <c r="I43" s="12"/>
      <c r="J43" s="12"/>
      <c r="K43" s="192"/>
      <c r="L43" s="192"/>
      <c r="M43" s="13"/>
      <c r="N43" s="13"/>
      <c r="O43" s="13"/>
      <c r="T43" s="94"/>
    </row>
    <row r="44" spans="1:20">
      <c r="A44" s="11"/>
      <c r="B44" s="13"/>
      <c r="C44" s="15"/>
      <c r="D44" s="15"/>
      <c r="E44" s="15"/>
      <c r="F44" s="15"/>
      <c r="G44" s="15"/>
      <c r="H44" s="15"/>
      <c r="I44" s="15"/>
      <c r="J44" s="15"/>
      <c r="K44" s="192"/>
      <c r="L44" s="192"/>
      <c r="M44" s="13"/>
      <c r="N44" s="13"/>
      <c r="O44" s="13"/>
      <c r="T44" s="94"/>
    </row>
    <row r="45" spans="1:20">
      <c r="A45" s="11"/>
      <c r="B45" s="13"/>
      <c r="C45" s="15"/>
      <c r="D45" s="15"/>
      <c r="E45" s="15"/>
      <c r="F45" s="15"/>
      <c r="G45" s="15"/>
      <c r="H45" s="15"/>
      <c r="I45" s="15"/>
      <c r="J45" s="15"/>
      <c r="K45" s="192"/>
      <c r="L45" s="192"/>
      <c r="M45" s="13"/>
      <c r="N45" s="13"/>
      <c r="O45" s="13"/>
      <c r="T45" s="94"/>
    </row>
    <row r="46" spans="1:20">
      <c r="A46" s="11"/>
      <c r="B46" s="13"/>
      <c r="C46" s="122"/>
      <c r="D46" s="122"/>
      <c r="E46" s="122"/>
      <c r="F46" s="122"/>
      <c r="G46" s="122"/>
      <c r="H46" s="122"/>
      <c r="I46" s="122"/>
      <c r="J46" s="122"/>
      <c r="K46" s="192"/>
      <c r="L46" s="192"/>
      <c r="M46" s="13"/>
      <c r="N46" s="13"/>
      <c r="O46" s="13"/>
      <c r="T46" s="94"/>
    </row>
    <row r="47" spans="1:20">
      <c r="A47" s="11"/>
      <c r="B47" s="13"/>
      <c r="C47" s="9"/>
      <c r="D47" s="9"/>
      <c r="E47" s="9"/>
      <c r="F47" s="9"/>
      <c r="G47" s="9"/>
      <c r="H47" s="9"/>
      <c r="I47" s="9"/>
      <c r="J47" s="9"/>
      <c r="K47" s="192"/>
      <c r="L47" s="192"/>
      <c r="M47" s="13"/>
      <c r="N47" s="13"/>
      <c r="O47" s="13"/>
      <c r="T47" s="94"/>
    </row>
    <row r="48" spans="1:20">
      <c r="A48" s="11"/>
      <c r="B48" s="13"/>
      <c r="C48" s="123"/>
      <c r="D48" s="123"/>
      <c r="E48" s="123"/>
      <c r="F48" s="123"/>
      <c r="G48" s="123"/>
      <c r="H48" s="123"/>
      <c r="I48" s="123"/>
      <c r="J48" s="123"/>
      <c r="K48" s="192"/>
      <c r="L48" s="192"/>
      <c r="M48" s="13"/>
      <c r="N48" s="13"/>
      <c r="O48" s="13"/>
      <c r="T48" s="94"/>
    </row>
    <row r="49" spans="1:20">
      <c r="A49" s="11"/>
      <c r="B49" s="13"/>
      <c r="C49" s="123"/>
      <c r="D49" s="123"/>
      <c r="E49" s="123"/>
      <c r="F49" s="123"/>
      <c r="G49" s="123"/>
      <c r="H49" s="123"/>
      <c r="I49" s="123"/>
      <c r="J49" s="123"/>
      <c r="K49" s="192"/>
      <c r="L49" s="192"/>
      <c r="M49" s="13"/>
      <c r="N49" s="13"/>
      <c r="O49" s="13"/>
      <c r="T49" s="94"/>
    </row>
    <row r="50" spans="1:20">
      <c r="A50" s="11"/>
      <c r="B50" s="13"/>
      <c r="C50" s="124"/>
      <c r="D50" s="124"/>
      <c r="E50" s="124"/>
      <c r="F50" s="124"/>
      <c r="G50" s="124"/>
      <c r="H50" s="124"/>
      <c r="I50" s="124"/>
      <c r="J50" s="124"/>
      <c r="K50" s="192"/>
      <c r="L50" s="192"/>
      <c r="M50" s="13"/>
      <c r="N50" s="13"/>
      <c r="O50" s="13"/>
      <c r="T50" s="94"/>
    </row>
    <row r="51" spans="1:20">
      <c r="A51" s="11"/>
      <c r="B51" s="13"/>
      <c r="C51" s="123"/>
      <c r="D51" s="123"/>
      <c r="E51" s="123"/>
      <c r="F51" s="123"/>
      <c r="G51" s="123"/>
      <c r="H51" s="123"/>
      <c r="I51" s="123"/>
      <c r="J51" s="123"/>
      <c r="K51" s="192"/>
      <c r="L51" s="192"/>
      <c r="M51" s="13"/>
      <c r="N51" s="13"/>
      <c r="O51" s="13"/>
      <c r="T51" s="94"/>
    </row>
    <row r="52" spans="1:20">
      <c r="A52" s="11"/>
      <c r="B52" s="13"/>
      <c r="C52" s="123"/>
      <c r="D52" s="123"/>
      <c r="E52" s="123"/>
      <c r="F52" s="123"/>
      <c r="G52" s="123"/>
      <c r="H52" s="123"/>
      <c r="I52" s="123"/>
      <c r="J52" s="123"/>
      <c r="K52" s="192"/>
      <c r="L52" s="192"/>
      <c r="M52" s="13"/>
      <c r="N52" s="13"/>
      <c r="O52" s="13"/>
      <c r="T52" s="94"/>
    </row>
    <row r="53" spans="1:20">
      <c r="A53" s="11"/>
      <c r="B53" s="13"/>
      <c r="C53" s="124"/>
      <c r="D53" s="124"/>
      <c r="E53" s="124"/>
      <c r="F53" s="124"/>
      <c r="G53" s="124"/>
      <c r="H53" s="124"/>
      <c r="I53" s="124"/>
      <c r="J53" s="124"/>
      <c r="K53" s="192"/>
      <c r="L53" s="192"/>
      <c r="M53" s="13"/>
      <c r="N53" s="13"/>
      <c r="O53" s="13"/>
      <c r="T53" s="94"/>
    </row>
    <row r="54" spans="1:20">
      <c r="A54" s="11"/>
      <c r="B54" s="13"/>
      <c r="C54" s="123"/>
      <c r="D54" s="123"/>
      <c r="E54" s="9"/>
      <c r="F54" s="9"/>
      <c r="G54" s="9"/>
      <c r="H54" s="12"/>
      <c r="I54" s="12"/>
      <c r="J54" s="12"/>
      <c r="K54" s="192"/>
      <c r="L54" s="192"/>
      <c r="M54" s="13"/>
      <c r="N54" s="13"/>
      <c r="O54" s="13"/>
      <c r="T54" s="94"/>
    </row>
    <row r="55" spans="1:20">
      <c r="A55" s="11"/>
      <c r="B55" s="13"/>
      <c r="C55" s="125"/>
      <c r="D55" s="125"/>
      <c r="E55" s="125"/>
      <c r="F55" s="125"/>
      <c r="G55" s="125"/>
      <c r="H55" s="125"/>
      <c r="I55" s="125"/>
      <c r="J55" s="125"/>
      <c r="K55" s="192"/>
      <c r="L55" s="192"/>
      <c r="M55" s="13"/>
      <c r="N55" s="13"/>
      <c r="O55" s="13"/>
      <c r="T55" s="94"/>
    </row>
    <row r="56" spans="1:20">
      <c r="A56" s="11"/>
      <c r="B56" s="13"/>
      <c r="C56" s="125"/>
      <c r="D56" s="125"/>
      <c r="E56" s="125"/>
      <c r="F56" s="125"/>
      <c r="G56" s="125"/>
      <c r="H56" s="125"/>
      <c r="I56" s="125"/>
      <c r="J56" s="125"/>
      <c r="K56" s="192"/>
      <c r="L56" s="192"/>
      <c r="M56" s="13"/>
      <c r="N56" s="13"/>
      <c r="O56" s="13"/>
      <c r="T56" s="94"/>
    </row>
    <row r="57" spans="1:20">
      <c r="A57" s="11"/>
      <c r="B57" s="13"/>
      <c r="C57" s="125"/>
      <c r="D57" s="125"/>
      <c r="E57" s="125"/>
      <c r="F57" s="125"/>
      <c r="G57" s="125"/>
      <c r="H57" s="125"/>
      <c r="I57" s="125"/>
      <c r="J57" s="125"/>
      <c r="K57" s="192"/>
      <c r="L57" s="192"/>
      <c r="M57" s="13"/>
      <c r="N57" s="13"/>
      <c r="O57" s="13"/>
      <c r="T57" s="94"/>
    </row>
    <row r="58" spans="1:20">
      <c r="A58" s="11"/>
      <c r="B58" s="13"/>
      <c r="C58" s="126"/>
      <c r="D58" s="126"/>
      <c r="E58" s="126"/>
      <c r="F58" s="126"/>
      <c r="G58" s="126"/>
      <c r="H58" s="126"/>
      <c r="I58" s="126"/>
      <c r="J58" s="126"/>
      <c r="K58" s="192"/>
      <c r="L58" s="192"/>
      <c r="M58" s="13"/>
      <c r="N58" s="13"/>
      <c r="O58" s="13"/>
      <c r="T58" s="94"/>
    </row>
    <row r="59" spans="1:20">
      <c r="A59" s="11"/>
      <c r="B59" s="13"/>
      <c r="C59" s="125"/>
      <c r="D59" s="125"/>
      <c r="E59" s="125"/>
      <c r="F59" s="125"/>
      <c r="G59" s="125"/>
      <c r="H59" s="125"/>
      <c r="I59" s="125"/>
      <c r="J59" s="125"/>
      <c r="K59" s="192"/>
      <c r="L59" s="192"/>
      <c r="M59" s="13"/>
      <c r="N59" s="13"/>
      <c r="O59" s="13"/>
      <c r="T59" s="94"/>
    </row>
    <row r="60" spans="1:20">
      <c r="A60" s="11"/>
      <c r="B60" s="13"/>
      <c r="C60" s="125"/>
      <c r="D60" s="125"/>
      <c r="E60" s="125"/>
      <c r="F60" s="125"/>
      <c r="G60" s="125"/>
      <c r="H60" s="125"/>
      <c r="I60" s="125"/>
      <c r="J60" s="125"/>
      <c r="K60" s="192"/>
      <c r="L60" s="192"/>
      <c r="M60" s="13"/>
      <c r="N60" s="13"/>
      <c r="O60" s="13"/>
      <c r="T60" s="94"/>
    </row>
    <row r="61" spans="1:20">
      <c r="A61" s="11"/>
      <c r="B61" s="13"/>
      <c r="C61" s="126"/>
      <c r="D61" s="126"/>
      <c r="E61" s="126"/>
      <c r="F61" s="126"/>
      <c r="G61" s="126"/>
      <c r="H61" s="126"/>
      <c r="I61" s="126"/>
      <c r="J61" s="126"/>
      <c r="K61" s="192"/>
      <c r="L61" s="192"/>
      <c r="M61" s="13"/>
      <c r="N61" s="13"/>
      <c r="O61" s="13"/>
      <c r="T61" s="94"/>
    </row>
    <row r="62" spans="1:20">
      <c r="A62" s="11"/>
      <c r="B62" s="13"/>
      <c r="C62" s="9"/>
      <c r="D62" s="9"/>
      <c r="E62" s="9"/>
      <c r="F62" s="9"/>
      <c r="G62" s="9"/>
      <c r="H62" s="9"/>
      <c r="I62" s="9"/>
      <c r="J62" s="9"/>
      <c r="K62" s="192"/>
      <c r="L62" s="192"/>
      <c r="M62" s="13"/>
      <c r="N62" s="13"/>
      <c r="O62" s="13"/>
      <c r="T62" s="94"/>
    </row>
    <row r="63" spans="1:20">
      <c r="A63" s="11"/>
      <c r="B63" s="13"/>
      <c r="C63" s="13"/>
      <c r="D63" s="13"/>
      <c r="E63" s="13"/>
      <c r="F63" s="13"/>
      <c r="G63" s="13"/>
      <c r="H63" s="13"/>
      <c r="I63" s="13"/>
      <c r="J63" s="13"/>
      <c r="K63" s="192"/>
      <c r="L63" s="192"/>
      <c r="M63" s="13"/>
      <c r="N63" s="13"/>
      <c r="O63" s="13"/>
      <c r="T63" s="94"/>
    </row>
    <row r="64" spans="1:20">
      <c r="A64" s="11"/>
      <c r="B64" s="13"/>
      <c r="C64" s="13"/>
      <c r="D64" s="13"/>
      <c r="E64" s="13"/>
      <c r="F64" s="13"/>
      <c r="G64" s="13"/>
      <c r="H64" s="13"/>
      <c r="I64" s="13"/>
      <c r="J64" s="13"/>
      <c r="K64" s="192"/>
      <c r="L64" s="192"/>
      <c r="M64" s="13"/>
      <c r="N64" s="13"/>
      <c r="O64" s="13"/>
      <c r="T64" s="94"/>
    </row>
    <row r="65" spans="1:20">
      <c r="A65" s="11"/>
      <c r="B65" s="13"/>
      <c r="C65" s="13"/>
      <c r="D65" s="13"/>
      <c r="E65" s="13"/>
      <c r="F65" s="13"/>
      <c r="G65" s="13"/>
      <c r="H65" s="13"/>
      <c r="I65" s="13"/>
      <c r="J65" s="13"/>
      <c r="K65" s="192"/>
      <c r="L65" s="192"/>
      <c r="M65" s="13"/>
      <c r="N65" s="13"/>
      <c r="O65" s="13"/>
      <c r="T65" s="94"/>
    </row>
    <row r="66" spans="1:20">
      <c r="T66" s="94"/>
    </row>
    <row r="67" spans="1:20">
      <c r="T67" s="94"/>
    </row>
    <row r="95" spans="8:10">
      <c r="H95" s="67"/>
      <c r="I95" s="67"/>
      <c r="J95" s="67"/>
    </row>
  </sheetData>
  <mergeCells count="6">
    <mergeCell ref="B31:L31"/>
    <mergeCell ref="Q3:R3"/>
    <mergeCell ref="B33:P33"/>
    <mergeCell ref="M3:N3"/>
    <mergeCell ref="O3:P3"/>
    <mergeCell ref="B32:R32"/>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ignoredErrors>
    <ignoredError sqref="E19:G30 D19:D22 D24:D30 C19:C30 C7:G9 C16:G17 C11:G14" unlocked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7">
    <tabColor rgb="FF92D050"/>
    <pageSetUpPr fitToPage="1"/>
  </sheetPr>
  <dimension ref="A1:BA94"/>
  <sheetViews>
    <sheetView zoomScaleNormal="100" workbookViewId="0">
      <selection activeCell="O3" sqref="O3:P3"/>
    </sheetView>
  </sheetViews>
  <sheetFormatPr defaultColWidth="9.33203125" defaultRowHeight="12" outlineLevelRow="1"/>
  <cols>
    <col min="1" max="1" width="23.33203125" style="52" customWidth="1"/>
    <col min="2" max="2" width="40" style="53" customWidth="1"/>
    <col min="3" max="7" width="7.44140625" style="53" bestFit="1" customWidth="1"/>
    <col min="8" max="10" width="6.6640625" style="53" hidden="1" customWidth="1"/>
    <col min="11" max="12" width="7.44140625" style="191" customWidth="1"/>
    <col min="13" max="16" width="8.44140625" style="53" customWidth="1"/>
    <col min="17" max="18" width="7.44140625" style="53" customWidth="1"/>
    <col min="19" max="19" width="9.33203125" style="53"/>
    <col min="20" max="20" width="22" style="53" bestFit="1" customWidth="1"/>
    <col min="21" max="22" width="7" style="191" customWidth="1"/>
    <col min="23" max="16384" width="9.33203125" style="53"/>
  </cols>
  <sheetData>
    <row r="1" spans="1:53" ht="9.75" customHeight="1">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189">
        <f t="shared" si="0"/>
        <v>11</v>
      </c>
      <c r="L1" s="189">
        <f t="shared" si="0"/>
        <v>12</v>
      </c>
      <c r="M1" s="50">
        <f t="shared" si="0"/>
        <v>13</v>
      </c>
      <c r="N1" s="50">
        <f t="shared" si="0"/>
        <v>14</v>
      </c>
      <c r="O1" s="190">
        <f>+N1+1</f>
        <v>15</v>
      </c>
      <c r="P1" s="190">
        <f>+O1+1</f>
        <v>16</v>
      </c>
      <c r="Q1" s="190">
        <f>+P1+1</f>
        <v>17</v>
      </c>
      <c r="R1" s="190">
        <f>+Q1+1</f>
        <v>18</v>
      </c>
    </row>
    <row r="2" spans="1:53">
      <c r="B2" s="398" t="s">
        <v>40</v>
      </c>
      <c r="C2" s="384"/>
      <c r="D2" s="384"/>
      <c r="E2" s="384"/>
      <c r="F2" s="384"/>
      <c r="G2" s="384"/>
      <c r="H2" s="384"/>
      <c r="I2" s="384"/>
      <c r="J2" s="384"/>
      <c r="K2" s="319"/>
      <c r="L2" s="319"/>
      <c r="M2" s="305"/>
      <c r="N2" s="365"/>
      <c r="O2" s="365"/>
      <c r="P2" s="306"/>
      <c r="Q2" s="365"/>
      <c r="R2" s="365"/>
      <c r="U2" s="282" t="s">
        <v>94</v>
      </c>
    </row>
    <row r="3" spans="1:53" ht="12" customHeight="1">
      <c r="B3" s="445"/>
      <c r="C3" s="446"/>
      <c r="D3" s="442"/>
      <c r="E3" s="442"/>
      <c r="F3" s="442"/>
      <c r="G3" s="444"/>
      <c r="H3" s="442"/>
      <c r="I3" s="442"/>
      <c r="J3" s="442"/>
      <c r="K3" s="460"/>
      <c r="L3" s="462"/>
      <c r="M3" s="1280" t="s">
        <v>109</v>
      </c>
      <c r="N3" s="1281"/>
      <c r="O3" s="1313"/>
      <c r="P3" s="1314"/>
      <c r="Q3" s="1310" t="e">
        <f>'PeB NO Swe'!Q3</f>
        <v>#REF!</v>
      </c>
      <c r="R3" s="1311" t="e">
        <f>'PeB NO Swe'!R3</f>
        <v>#REF!</v>
      </c>
    </row>
    <row r="4" spans="1:53" ht="24.75" customHeight="1">
      <c r="A4" s="179" t="str">
        <f>+"topheading"&amp;$A$1</f>
        <v>topheadingSWE</v>
      </c>
      <c r="B4" s="451" t="e">
        <f>+VLOOKUP($A4,#REF!,B$1+1,FALSE)</f>
        <v>#REF!</v>
      </c>
      <c r="C4" s="447" t="e">
        <f>+VLOOKUP($A4,#REF!,C$1+1,FALSE)</f>
        <v>#REF!</v>
      </c>
      <c r="D4" s="448" t="e">
        <f>+VLOOKUP($A4,#REF!,D$1+1,FALSE)</f>
        <v>#REF!</v>
      </c>
      <c r="E4" s="448" t="e">
        <f>+VLOOKUP($A4,#REF!,E$1+1,FALSE)</f>
        <v>#REF!</v>
      </c>
      <c r="F4" s="448" t="e">
        <f>+VLOOKUP($A4,#REF!,F$1+1,FALSE)</f>
        <v>#REF!</v>
      </c>
      <c r="G4" s="449" t="e">
        <f>+VLOOKUP($A4,#REF!,G$1+1,FALSE)</f>
        <v>#REF!</v>
      </c>
      <c r="H4" s="448" t="e">
        <f>+VLOOKUP($A4,#REF!,H$1+1,FALSE)</f>
        <v>#REF!</v>
      </c>
      <c r="I4" s="448" t="e">
        <f>+VLOOKUP($A4,#REF!,I$1+1,FALSE)</f>
        <v>#REF!</v>
      </c>
      <c r="J4" s="448" t="e">
        <f>+VLOOKUP($A4,#REF!,J$1+1,FALSE)</f>
        <v>#REF!</v>
      </c>
      <c r="K4" s="440" t="e">
        <f>+VLOOKUP($A4,#REF!,K$1+1,FALSE)</f>
        <v>#REF!</v>
      </c>
      <c r="L4" s="449" t="e">
        <f>+VLOOKUP($A4,#REF!,L$1+1,FALSE)</f>
        <v>#REF!</v>
      </c>
      <c r="M4" s="461" t="e">
        <f>+K4</f>
        <v>#REF!</v>
      </c>
      <c r="N4" s="449" t="e">
        <f>L4</f>
        <v>#REF!</v>
      </c>
      <c r="O4" s="921" t="e">
        <f>'PeB NO Swe'!O4</f>
        <v>#REF!</v>
      </c>
      <c r="P4" s="922" t="e">
        <f>'PeB NO Swe'!P4</f>
        <v>#REF!</v>
      </c>
      <c r="Q4" s="463" t="s">
        <v>96</v>
      </c>
      <c r="R4" s="877" t="s">
        <v>97</v>
      </c>
      <c r="S4" s="194"/>
      <c r="T4" s="194"/>
      <c r="U4" s="447" t="e">
        <f>C4</f>
        <v>#REF!</v>
      </c>
      <c r="V4" s="448" t="e">
        <f t="shared" ref="V4:AJ4" si="1">D4</f>
        <v>#REF!</v>
      </c>
      <c r="W4" s="448" t="e">
        <f t="shared" si="1"/>
        <v>#REF!</v>
      </c>
      <c r="X4" s="448" t="e">
        <f t="shared" si="1"/>
        <v>#REF!</v>
      </c>
      <c r="Y4" s="448" t="e">
        <f t="shared" si="1"/>
        <v>#REF!</v>
      </c>
      <c r="Z4" s="448" t="e">
        <f t="shared" si="1"/>
        <v>#REF!</v>
      </c>
      <c r="AA4" s="448" t="e">
        <f t="shared" si="1"/>
        <v>#REF!</v>
      </c>
      <c r="AB4" s="448" t="e">
        <f t="shared" si="1"/>
        <v>#REF!</v>
      </c>
      <c r="AC4" s="440" t="e">
        <f t="shared" si="1"/>
        <v>#REF!</v>
      </c>
      <c r="AD4" s="441" t="e">
        <f t="shared" si="1"/>
        <v>#REF!</v>
      </c>
      <c r="AE4" s="440" t="e">
        <f t="shared" si="1"/>
        <v>#REF!</v>
      </c>
      <c r="AF4" s="441" t="e">
        <f t="shared" si="1"/>
        <v>#REF!</v>
      </c>
      <c r="AG4" s="440" t="e">
        <f t="shared" si="1"/>
        <v>#REF!</v>
      </c>
      <c r="AH4" s="441" t="e">
        <f t="shared" si="1"/>
        <v>#REF!</v>
      </c>
      <c r="AI4" s="440" t="str">
        <f t="shared" si="1"/>
        <v>EUR</v>
      </c>
      <c r="AJ4" s="441" t="str">
        <f t="shared" si="1"/>
        <v>Lokal</v>
      </c>
    </row>
    <row r="5" spans="1:53" ht="12" customHeight="1">
      <c r="A5" s="56" t="s">
        <v>7</v>
      </c>
      <c r="B5" s="481" t="s">
        <v>64</v>
      </c>
      <c r="C5" s="551">
        <f t="shared" ref="C5:J22" si="2">VLOOKUP($A5,PeB_SE,C$1,FALSE)</f>
        <v>0</v>
      </c>
      <c r="D5" s="489">
        <f t="shared" si="2"/>
        <v>173</v>
      </c>
      <c r="E5" s="489">
        <f t="shared" si="2"/>
        <v>172</v>
      </c>
      <c r="F5" s="484">
        <f t="shared" si="2"/>
        <v>175</v>
      </c>
      <c r="G5" s="484">
        <f t="shared" si="2"/>
        <v>180</v>
      </c>
      <c r="H5" s="484">
        <f t="shared" si="2"/>
        <v>174</v>
      </c>
      <c r="I5" s="484">
        <f t="shared" si="2"/>
        <v>180</v>
      </c>
      <c r="J5" s="484">
        <f t="shared" si="2"/>
        <v>207</v>
      </c>
      <c r="K5" s="610">
        <f t="shared" ref="K5:L16" si="3">VLOOKUP($A5,PeB_SE,K$1,FALSE)</f>
        <v>-1</v>
      </c>
      <c r="L5" s="587">
        <f t="shared" si="3"/>
        <v>-1</v>
      </c>
      <c r="M5" s="610">
        <f t="shared" ref="M5:R22" si="4">VLOOKUP($A5,PeB_SE,M$1,FALSE)</f>
        <v>0</v>
      </c>
      <c r="N5" s="587">
        <f t="shared" si="4"/>
        <v>0</v>
      </c>
      <c r="O5" s="611">
        <f t="shared" si="4"/>
        <v>0</v>
      </c>
      <c r="P5" s="612">
        <f t="shared" si="4"/>
        <v>0</v>
      </c>
      <c r="Q5" s="486" t="e">
        <f t="shared" si="4"/>
        <v>#DIV/0!</v>
      </c>
      <c r="R5" s="490">
        <f t="shared" si="4"/>
        <v>0</v>
      </c>
      <c r="S5" s="194"/>
      <c r="T5" s="194"/>
      <c r="U5" s="753"/>
      <c r="V5" s="973"/>
      <c r="W5" s="936"/>
      <c r="X5" s="937"/>
      <c r="Y5" s="937"/>
      <c r="Z5" s="938"/>
      <c r="AA5" s="938"/>
      <c r="AB5" s="938"/>
      <c r="AC5" s="711"/>
      <c r="AD5" s="727"/>
      <c r="AE5" s="742"/>
      <c r="AF5" s="712"/>
      <c r="AG5" s="748"/>
      <c r="AH5" s="977"/>
      <c r="AI5" s="742"/>
      <c r="AJ5" s="712"/>
      <c r="AL5" s="67">
        <f>C5-U5</f>
        <v>0</v>
      </c>
      <c r="AM5" s="67">
        <f t="shared" ref="AM5:AX22" si="5">D5-V5</f>
        <v>173</v>
      </c>
      <c r="AN5" s="67">
        <f t="shared" si="5"/>
        <v>172</v>
      </c>
      <c r="AO5" s="67">
        <f t="shared" si="5"/>
        <v>175</v>
      </c>
      <c r="AP5" s="67">
        <f t="shared" si="5"/>
        <v>180</v>
      </c>
      <c r="AQ5" s="67">
        <f t="shared" si="5"/>
        <v>174</v>
      </c>
      <c r="AR5" s="67">
        <f t="shared" si="5"/>
        <v>180</v>
      </c>
      <c r="AS5" s="67">
        <f t="shared" si="5"/>
        <v>207</v>
      </c>
      <c r="AT5" s="67">
        <f t="shared" si="5"/>
        <v>-1</v>
      </c>
      <c r="AU5" s="67">
        <f t="shared" si="5"/>
        <v>-1</v>
      </c>
      <c r="AV5" s="67">
        <f t="shared" si="5"/>
        <v>0</v>
      </c>
      <c r="AW5" s="67">
        <f t="shared" si="5"/>
        <v>0</v>
      </c>
      <c r="AX5" s="67">
        <f t="shared" si="5"/>
        <v>0</v>
      </c>
      <c r="AY5" s="67">
        <f t="shared" ref="AY5:AY30" si="6">P5-AH5</f>
        <v>0</v>
      </c>
      <c r="AZ5" s="67" t="e">
        <f t="shared" ref="AZ5:AZ30" si="7">Q5-AI5</f>
        <v>#DIV/0!</v>
      </c>
      <c r="BA5" s="67">
        <f t="shared" ref="BA5:BA30" si="8">R5-AJ5</f>
        <v>0</v>
      </c>
    </row>
    <row r="6" spans="1:53" ht="12" customHeight="1">
      <c r="A6" s="56" t="s">
        <v>2</v>
      </c>
      <c r="B6" s="481" t="s">
        <v>49</v>
      </c>
      <c r="C6" s="602">
        <f t="shared" si="2"/>
        <v>0</v>
      </c>
      <c r="D6" s="489">
        <f t="shared" si="2"/>
        <v>55</v>
      </c>
      <c r="E6" s="489">
        <f t="shared" si="2"/>
        <v>53</v>
      </c>
      <c r="F6" s="484">
        <f t="shared" si="2"/>
        <v>54</v>
      </c>
      <c r="G6" s="484">
        <f t="shared" si="2"/>
        <v>55</v>
      </c>
      <c r="H6" s="489">
        <f t="shared" si="2"/>
        <v>57</v>
      </c>
      <c r="I6" s="489">
        <f t="shared" si="2"/>
        <v>57</v>
      </c>
      <c r="J6" s="489">
        <f t="shared" si="2"/>
        <v>58</v>
      </c>
      <c r="K6" s="497">
        <f t="shared" si="3"/>
        <v>-1</v>
      </c>
      <c r="L6" s="587">
        <f t="shared" si="3"/>
        <v>-1</v>
      </c>
      <c r="M6" s="497">
        <f t="shared" si="4"/>
        <v>0</v>
      </c>
      <c r="N6" s="587">
        <f t="shared" si="4"/>
        <v>0</v>
      </c>
      <c r="O6" s="607">
        <f t="shared" si="4"/>
        <v>0</v>
      </c>
      <c r="P6" s="613">
        <f t="shared" si="4"/>
        <v>0</v>
      </c>
      <c r="Q6" s="486" t="e">
        <f t="shared" si="4"/>
        <v>#DIV/0!</v>
      </c>
      <c r="R6" s="490">
        <f t="shared" si="4"/>
        <v>0</v>
      </c>
      <c r="S6" s="113"/>
      <c r="T6" s="113"/>
      <c r="U6" s="368"/>
      <c r="V6" s="367"/>
      <c r="W6" s="319"/>
      <c r="X6" s="320"/>
      <c r="Y6" s="314"/>
      <c r="Z6" s="320"/>
      <c r="AA6" s="320"/>
      <c r="AB6" s="320"/>
      <c r="AC6" s="321"/>
      <c r="AD6" s="322"/>
      <c r="AE6" s="315"/>
      <c r="AF6" s="317"/>
      <c r="AG6" s="428"/>
      <c r="AH6" s="755"/>
      <c r="AI6" s="315"/>
      <c r="AJ6" s="317"/>
      <c r="AL6" s="67">
        <f t="shared" ref="AL6:AL30" si="9">C6-U6</f>
        <v>0</v>
      </c>
      <c r="AM6" s="67">
        <f t="shared" si="5"/>
        <v>55</v>
      </c>
      <c r="AN6" s="67">
        <f t="shared" si="5"/>
        <v>53</v>
      </c>
      <c r="AO6" s="67">
        <f t="shared" si="5"/>
        <v>54</v>
      </c>
      <c r="AP6" s="67">
        <f t="shared" si="5"/>
        <v>55</v>
      </c>
      <c r="AQ6" s="67">
        <f t="shared" si="5"/>
        <v>57</v>
      </c>
      <c r="AR6" s="67">
        <f t="shared" si="5"/>
        <v>57</v>
      </c>
      <c r="AS6" s="67">
        <f t="shared" si="5"/>
        <v>58</v>
      </c>
      <c r="AT6" s="67">
        <f t="shared" si="5"/>
        <v>-1</v>
      </c>
      <c r="AU6" s="67">
        <f t="shared" si="5"/>
        <v>-1</v>
      </c>
      <c r="AV6" s="67">
        <f t="shared" si="5"/>
        <v>0</v>
      </c>
      <c r="AW6" s="67">
        <f t="shared" si="5"/>
        <v>0</v>
      </c>
      <c r="AX6" s="67">
        <f t="shared" si="5"/>
        <v>0</v>
      </c>
      <c r="AY6" s="67">
        <f t="shared" si="6"/>
        <v>0</v>
      </c>
      <c r="AZ6" s="67" t="e">
        <f t="shared" si="7"/>
        <v>#DIV/0!</v>
      </c>
      <c r="BA6" s="67">
        <f t="shared" si="8"/>
        <v>0</v>
      </c>
    </row>
    <row r="7" spans="1:53" ht="12" customHeight="1">
      <c r="A7" s="56" t="s">
        <v>0</v>
      </c>
      <c r="B7" s="481" t="s">
        <v>50</v>
      </c>
      <c r="C7" s="602">
        <f t="shared" si="2"/>
        <v>0</v>
      </c>
      <c r="D7" s="489">
        <f t="shared" si="2"/>
        <v>4</v>
      </c>
      <c r="E7" s="489">
        <f t="shared" si="2"/>
        <v>4</v>
      </c>
      <c r="F7" s="484">
        <f t="shared" si="2"/>
        <v>4</v>
      </c>
      <c r="G7" s="484">
        <f t="shared" si="2"/>
        <v>12</v>
      </c>
      <c r="H7" s="489">
        <f t="shared" si="2"/>
        <v>5</v>
      </c>
      <c r="I7" s="489">
        <f t="shared" si="2"/>
        <v>4</v>
      </c>
      <c r="J7" s="489">
        <f t="shared" si="2"/>
        <v>3</v>
      </c>
      <c r="K7" s="497">
        <f t="shared" si="3"/>
        <v>0</v>
      </c>
      <c r="L7" s="587">
        <f t="shared" si="3"/>
        <v>0</v>
      </c>
      <c r="M7" s="497">
        <f t="shared" si="4"/>
        <v>0</v>
      </c>
      <c r="N7" s="587">
        <f t="shared" si="4"/>
        <v>0</v>
      </c>
      <c r="O7" s="607">
        <f t="shared" si="4"/>
        <v>0</v>
      </c>
      <c r="P7" s="613">
        <f t="shared" si="4"/>
        <v>0</v>
      </c>
      <c r="Q7" s="486">
        <f t="shared" si="4"/>
        <v>0</v>
      </c>
      <c r="R7" s="490">
        <f t="shared" si="4"/>
        <v>0</v>
      </c>
      <c r="S7" s="79"/>
      <c r="T7" s="79"/>
      <c r="U7" s="368"/>
      <c r="V7" s="367"/>
      <c r="W7" s="319"/>
      <c r="X7" s="320"/>
      <c r="Y7" s="314"/>
      <c r="Z7" s="320"/>
      <c r="AA7" s="320"/>
      <c r="AB7" s="320"/>
      <c r="AC7" s="321"/>
      <c r="AD7" s="322"/>
      <c r="AE7" s="315"/>
      <c r="AF7" s="317"/>
      <c r="AG7" s="428"/>
      <c r="AH7" s="755"/>
      <c r="AI7" s="315"/>
      <c r="AJ7" s="317"/>
      <c r="AL7" s="67">
        <f t="shared" si="9"/>
        <v>0</v>
      </c>
      <c r="AM7" s="67">
        <f t="shared" si="5"/>
        <v>4</v>
      </c>
      <c r="AN7" s="67">
        <f t="shared" si="5"/>
        <v>4</v>
      </c>
      <c r="AO7" s="67">
        <f t="shared" si="5"/>
        <v>4</v>
      </c>
      <c r="AP7" s="67">
        <f t="shared" si="5"/>
        <v>12</v>
      </c>
      <c r="AQ7" s="67">
        <f t="shared" si="5"/>
        <v>5</v>
      </c>
      <c r="AR7" s="67">
        <f t="shared" si="5"/>
        <v>4</v>
      </c>
      <c r="AS7" s="67">
        <f t="shared" si="5"/>
        <v>3</v>
      </c>
      <c r="AT7" s="67">
        <f t="shared" si="5"/>
        <v>0</v>
      </c>
      <c r="AU7" s="67">
        <f t="shared" si="5"/>
        <v>0</v>
      </c>
      <c r="AV7" s="67">
        <f t="shared" si="5"/>
        <v>0</v>
      </c>
      <c r="AW7" s="67">
        <f t="shared" si="5"/>
        <v>0</v>
      </c>
      <c r="AX7" s="67">
        <f t="shared" si="5"/>
        <v>0</v>
      </c>
      <c r="AY7" s="67">
        <f t="shared" si="6"/>
        <v>0</v>
      </c>
      <c r="AZ7" s="67">
        <f t="shared" si="7"/>
        <v>0</v>
      </c>
      <c r="BA7" s="67">
        <f t="shared" si="8"/>
        <v>0</v>
      </c>
    </row>
    <row r="8" spans="1:53" ht="12" customHeight="1">
      <c r="A8" s="56" t="s">
        <v>18</v>
      </c>
      <c r="B8" s="481" t="s">
        <v>79</v>
      </c>
      <c r="C8" s="602">
        <f t="shared" si="2"/>
        <v>0</v>
      </c>
      <c r="D8" s="489">
        <f t="shared" si="2"/>
        <v>0</v>
      </c>
      <c r="E8" s="489">
        <f t="shared" si="2"/>
        <v>0</v>
      </c>
      <c r="F8" s="484">
        <f t="shared" si="2"/>
        <v>0</v>
      </c>
      <c r="G8" s="484">
        <f t="shared" si="2"/>
        <v>0</v>
      </c>
      <c r="H8" s="489">
        <f t="shared" si="2"/>
        <v>0</v>
      </c>
      <c r="I8" s="489">
        <f t="shared" si="2"/>
        <v>0</v>
      </c>
      <c r="J8" s="489">
        <f t="shared" si="2"/>
        <v>5</v>
      </c>
      <c r="K8" s="497">
        <f t="shared" si="3"/>
        <v>0</v>
      </c>
      <c r="L8" s="587">
        <f t="shared" si="3"/>
        <v>0</v>
      </c>
      <c r="M8" s="497">
        <f t="shared" si="4"/>
        <v>0</v>
      </c>
      <c r="N8" s="587">
        <f t="shared" si="4"/>
        <v>0</v>
      </c>
      <c r="O8" s="607">
        <f t="shared" si="4"/>
        <v>0</v>
      </c>
      <c r="P8" s="613">
        <f t="shared" si="4"/>
        <v>0</v>
      </c>
      <c r="Q8" s="486">
        <f t="shared" si="4"/>
        <v>0</v>
      </c>
      <c r="R8" s="490">
        <f t="shared" si="4"/>
        <v>0</v>
      </c>
      <c r="S8" s="79"/>
      <c r="T8" s="79"/>
      <c r="U8" s="368"/>
      <c r="V8" s="367"/>
      <c r="W8" s="319"/>
      <c r="X8" s="320"/>
      <c r="Y8" s="314"/>
      <c r="Z8" s="320"/>
      <c r="AA8" s="320"/>
      <c r="AB8" s="320"/>
      <c r="AC8" s="321"/>
      <c r="AD8" s="322"/>
      <c r="AE8" s="315"/>
      <c r="AF8" s="756"/>
      <c r="AG8" s="428"/>
      <c r="AH8" s="755"/>
      <c r="AI8" s="315"/>
      <c r="AJ8" s="317"/>
      <c r="AL8" s="67">
        <f t="shared" si="9"/>
        <v>0</v>
      </c>
      <c r="AM8" s="67">
        <f t="shared" si="5"/>
        <v>0</v>
      </c>
      <c r="AN8" s="67">
        <f t="shared" si="5"/>
        <v>0</v>
      </c>
      <c r="AO8" s="67">
        <f t="shared" si="5"/>
        <v>0</v>
      </c>
      <c r="AP8" s="67">
        <f t="shared" si="5"/>
        <v>0</v>
      </c>
      <c r="AQ8" s="67">
        <f t="shared" si="5"/>
        <v>0</v>
      </c>
      <c r="AR8" s="67">
        <f t="shared" si="5"/>
        <v>0</v>
      </c>
      <c r="AS8" s="67">
        <f t="shared" si="5"/>
        <v>5</v>
      </c>
      <c r="AT8" s="67">
        <f t="shared" si="5"/>
        <v>0</v>
      </c>
      <c r="AU8" s="67">
        <f t="shared" si="5"/>
        <v>0</v>
      </c>
      <c r="AV8" s="67">
        <f t="shared" si="5"/>
        <v>0</v>
      </c>
      <c r="AW8" s="67">
        <f t="shared" si="5"/>
        <v>0</v>
      </c>
      <c r="AX8" s="67">
        <f t="shared" si="5"/>
        <v>0</v>
      </c>
      <c r="AY8" s="67">
        <f t="shared" si="6"/>
        <v>0</v>
      </c>
      <c r="AZ8" s="67">
        <f t="shared" si="7"/>
        <v>0</v>
      </c>
      <c r="BA8" s="67">
        <f t="shared" si="8"/>
        <v>0</v>
      </c>
    </row>
    <row r="9" spans="1:53" ht="12" customHeight="1">
      <c r="A9" s="62" t="s">
        <v>8</v>
      </c>
      <c r="B9" s="491" t="s">
        <v>65</v>
      </c>
      <c r="C9" s="476">
        <f t="shared" si="2"/>
        <v>0</v>
      </c>
      <c r="D9" s="480">
        <f t="shared" si="2"/>
        <v>232</v>
      </c>
      <c r="E9" s="480">
        <f t="shared" si="2"/>
        <v>229</v>
      </c>
      <c r="F9" s="480">
        <f t="shared" si="2"/>
        <v>233</v>
      </c>
      <c r="G9" s="480">
        <f t="shared" si="2"/>
        <v>247</v>
      </c>
      <c r="H9" s="496">
        <f t="shared" si="2"/>
        <v>236</v>
      </c>
      <c r="I9" s="496">
        <f t="shared" si="2"/>
        <v>241</v>
      </c>
      <c r="J9" s="496">
        <f t="shared" si="2"/>
        <v>273</v>
      </c>
      <c r="K9" s="614">
        <f t="shared" si="3"/>
        <v>-1</v>
      </c>
      <c r="L9" s="615">
        <f t="shared" si="3"/>
        <v>-1</v>
      </c>
      <c r="M9" s="614">
        <f t="shared" si="4"/>
        <v>0</v>
      </c>
      <c r="N9" s="615">
        <f t="shared" si="4"/>
        <v>0</v>
      </c>
      <c r="O9" s="616">
        <f t="shared" si="4"/>
        <v>0</v>
      </c>
      <c r="P9" s="617">
        <f t="shared" si="4"/>
        <v>0</v>
      </c>
      <c r="Q9" s="493" t="e">
        <f t="shared" si="4"/>
        <v>#DIV/0!</v>
      </c>
      <c r="R9" s="494">
        <f t="shared" si="4"/>
        <v>0</v>
      </c>
      <c r="S9" s="79"/>
      <c r="T9" s="79"/>
      <c r="U9" s="714"/>
      <c r="V9" s="323"/>
      <c r="W9" s="744"/>
      <c r="X9" s="323"/>
      <c r="Y9" s="323"/>
      <c r="Z9" s="331"/>
      <c r="AA9" s="331"/>
      <c r="AB9" s="331"/>
      <c r="AC9" s="324"/>
      <c r="AD9" s="325"/>
      <c r="AE9" s="326"/>
      <c r="AF9" s="327"/>
      <c r="AG9" s="743"/>
      <c r="AH9" s="323"/>
      <c r="AI9" s="326"/>
      <c r="AJ9" s="327"/>
      <c r="AL9" s="67">
        <f t="shared" si="9"/>
        <v>0</v>
      </c>
      <c r="AM9" s="67">
        <f t="shared" si="5"/>
        <v>232</v>
      </c>
      <c r="AN9" s="67">
        <f t="shared" si="5"/>
        <v>229</v>
      </c>
      <c r="AO9" s="67">
        <f t="shared" si="5"/>
        <v>233</v>
      </c>
      <c r="AP9" s="67">
        <f t="shared" si="5"/>
        <v>247</v>
      </c>
      <c r="AQ9" s="67">
        <f t="shared" si="5"/>
        <v>236</v>
      </c>
      <c r="AR9" s="67">
        <f t="shared" si="5"/>
        <v>241</v>
      </c>
      <c r="AS9" s="67">
        <f t="shared" si="5"/>
        <v>273</v>
      </c>
      <c r="AT9" s="67">
        <f t="shared" si="5"/>
        <v>-1</v>
      </c>
      <c r="AU9" s="67">
        <f t="shared" si="5"/>
        <v>-1</v>
      </c>
      <c r="AV9" s="67">
        <f t="shared" si="5"/>
        <v>0</v>
      </c>
      <c r="AW9" s="67">
        <f t="shared" si="5"/>
        <v>0</v>
      </c>
      <c r="AX9" s="67">
        <f>O9-AG9</f>
        <v>0</v>
      </c>
      <c r="AY9" s="67">
        <f t="shared" si="6"/>
        <v>0</v>
      </c>
      <c r="AZ9" s="67" t="e">
        <f t="shared" si="7"/>
        <v>#DIV/0!</v>
      </c>
      <c r="BA9" s="67">
        <f t="shared" si="8"/>
        <v>0</v>
      </c>
    </row>
    <row r="10" spans="1:53" ht="12" customHeight="1">
      <c r="A10" s="56" t="s">
        <v>3</v>
      </c>
      <c r="B10" s="481" t="s">
        <v>35</v>
      </c>
      <c r="C10" s="602">
        <f t="shared" si="2"/>
        <v>0</v>
      </c>
      <c r="D10" s="489">
        <f t="shared" si="2"/>
        <v>0</v>
      </c>
      <c r="E10" s="489">
        <f t="shared" si="2"/>
        <v>0</v>
      </c>
      <c r="F10" s="484">
        <f t="shared" si="2"/>
        <v>0</v>
      </c>
      <c r="G10" s="484">
        <f t="shared" si="2"/>
        <v>0</v>
      </c>
      <c r="H10" s="489">
        <f t="shared" si="2"/>
        <v>0</v>
      </c>
      <c r="I10" s="489">
        <f t="shared" si="2"/>
        <v>0</v>
      </c>
      <c r="J10" s="489">
        <f t="shared" si="2"/>
        <v>0</v>
      </c>
      <c r="K10" s="497">
        <f t="shared" si="3"/>
        <v>0</v>
      </c>
      <c r="L10" s="587">
        <f t="shared" si="3"/>
        <v>0</v>
      </c>
      <c r="M10" s="497">
        <f t="shared" si="4"/>
        <v>0</v>
      </c>
      <c r="N10" s="587">
        <f t="shared" si="4"/>
        <v>0</v>
      </c>
      <c r="O10" s="607">
        <f t="shared" si="4"/>
        <v>0</v>
      </c>
      <c r="P10" s="613">
        <f t="shared" si="4"/>
        <v>0</v>
      </c>
      <c r="Q10" s="486">
        <f t="shared" si="4"/>
        <v>0</v>
      </c>
      <c r="R10" s="490">
        <f t="shared" si="4"/>
        <v>0</v>
      </c>
      <c r="S10" s="79"/>
      <c r="T10" s="79"/>
      <c r="U10" s="368"/>
      <c r="V10" s="367"/>
      <c r="W10" s="319"/>
      <c r="X10" s="320"/>
      <c r="Y10" s="314"/>
      <c r="Z10" s="320"/>
      <c r="AA10" s="320"/>
      <c r="AB10" s="320"/>
      <c r="AC10" s="321"/>
      <c r="AD10" s="322"/>
      <c r="AE10" s="315"/>
      <c r="AF10" s="317"/>
      <c r="AG10" s="428"/>
      <c r="AH10" s="755"/>
      <c r="AI10" s="315"/>
      <c r="AJ10" s="317"/>
      <c r="AL10" s="67">
        <f t="shared" si="9"/>
        <v>0</v>
      </c>
      <c r="AM10" s="67">
        <f t="shared" si="5"/>
        <v>0</v>
      </c>
      <c r="AN10" s="67">
        <f t="shared" si="5"/>
        <v>0</v>
      </c>
      <c r="AO10" s="67">
        <f t="shared" si="5"/>
        <v>0</v>
      </c>
      <c r="AP10" s="67">
        <f t="shared" si="5"/>
        <v>0</v>
      </c>
      <c r="AQ10" s="67">
        <f t="shared" si="5"/>
        <v>0</v>
      </c>
      <c r="AR10" s="67">
        <f t="shared" si="5"/>
        <v>0</v>
      </c>
      <c r="AS10" s="67">
        <f t="shared" si="5"/>
        <v>0</v>
      </c>
      <c r="AT10" s="67">
        <f t="shared" si="5"/>
        <v>0</v>
      </c>
      <c r="AU10" s="67">
        <f t="shared" si="5"/>
        <v>0</v>
      </c>
      <c r="AV10" s="67">
        <f t="shared" si="5"/>
        <v>0</v>
      </c>
      <c r="AW10" s="67">
        <f t="shared" si="5"/>
        <v>0</v>
      </c>
      <c r="AX10" s="67">
        <f t="shared" si="5"/>
        <v>0</v>
      </c>
      <c r="AY10" s="67">
        <f t="shared" si="6"/>
        <v>0</v>
      </c>
      <c r="AZ10" s="67">
        <f t="shared" si="7"/>
        <v>0</v>
      </c>
      <c r="BA10" s="67">
        <f>R10-AJ10</f>
        <v>0</v>
      </c>
    </row>
    <row r="11" spans="1:53" ht="12" customHeight="1">
      <c r="A11" s="188" t="s">
        <v>84</v>
      </c>
      <c r="B11" s="618" t="s">
        <v>85</v>
      </c>
      <c r="C11" s="602">
        <f t="shared" si="2"/>
        <v>0</v>
      </c>
      <c r="D11" s="489">
        <f t="shared" si="2"/>
        <v>0</v>
      </c>
      <c r="E11" s="489">
        <f t="shared" si="2"/>
        <v>0</v>
      </c>
      <c r="F11" s="484">
        <f t="shared" si="2"/>
        <v>0</v>
      </c>
      <c r="G11" s="484">
        <f t="shared" si="2"/>
        <v>0</v>
      </c>
      <c r="H11" s="489">
        <f t="shared" si="2"/>
        <v>0</v>
      </c>
      <c r="I11" s="489">
        <f t="shared" si="2"/>
        <v>0</v>
      </c>
      <c r="J11" s="489">
        <f t="shared" si="2"/>
        <v>0</v>
      </c>
      <c r="K11" s="497">
        <f t="shared" si="3"/>
        <v>0</v>
      </c>
      <c r="L11" s="587">
        <f t="shared" si="3"/>
        <v>0</v>
      </c>
      <c r="M11" s="497">
        <f t="shared" si="4"/>
        <v>0</v>
      </c>
      <c r="N11" s="587">
        <f t="shared" si="4"/>
        <v>0</v>
      </c>
      <c r="O11" s="607">
        <f t="shared" si="4"/>
        <v>0</v>
      </c>
      <c r="P11" s="613">
        <f t="shared" si="4"/>
        <v>0</v>
      </c>
      <c r="Q11" s="486">
        <f t="shared" si="4"/>
        <v>0</v>
      </c>
      <c r="R11" s="490">
        <f t="shared" si="4"/>
        <v>0</v>
      </c>
      <c r="S11" s="79"/>
      <c r="T11" s="79"/>
      <c r="U11" s="368"/>
      <c r="V11" s="367"/>
      <c r="W11" s="319"/>
      <c r="X11" s="320"/>
      <c r="Y11" s="314"/>
      <c r="Z11" s="320"/>
      <c r="AA11" s="320"/>
      <c r="AB11" s="320"/>
      <c r="AC11" s="321"/>
      <c r="AD11" s="322"/>
      <c r="AE11" s="315"/>
      <c r="AF11" s="317"/>
      <c r="AG11" s="428"/>
      <c r="AH11" s="755"/>
      <c r="AI11" s="315"/>
      <c r="AJ11" s="317"/>
      <c r="AL11" s="67">
        <f t="shared" si="9"/>
        <v>0</v>
      </c>
      <c r="AM11" s="67">
        <f t="shared" si="5"/>
        <v>0</v>
      </c>
      <c r="AN11" s="67">
        <f t="shared" si="5"/>
        <v>0</v>
      </c>
      <c r="AO11" s="67">
        <f t="shared" si="5"/>
        <v>0</v>
      </c>
      <c r="AP11" s="67">
        <f t="shared" si="5"/>
        <v>0</v>
      </c>
      <c r="AQ11" s="67">
        <f t="shared" si="5"/>
        <v>0</v>
      </c>
      <c r="AR11" s="67">
        <f t="shared" si="5"/>
        <v>0</v>
      </c>
      <c r="AS11" s="67">
        <f t="shared" si="5"/>
        <v>0</v>
      </c>
      <c r="AT11" s="67">
        <f t="shared" si="5"/>
        <v>0</v>
      </c>
      <c r="AU11" s="67">
        <f t="shared" si="5"/>
        <v>0</v>
      </c>
      <c r="AV11" s="67">
        <f t="shared" si="5"/>
        <v>0</v>
      </c>
      <c r="AW11" s="67">
        <f t="shared" si="5"/>
        <v>0</v>
      </c>
      <c r="AX11" s="67">
        <f t="shared" si="5"/>
        <v>0</v>
      </c>
      <c r="AY11" s="67">
        <f t="shared" si="6"/>
        <v>0</v>
      </c>
      <c r="AZ11" s="67">
        <f t="shared" si="7"/>
        <v>0</v>
      </c>
      <c r="BA11" s="67">
        <f t="shared" si="8"/>
        <v>0</v>
      </c>
    </row>
    <row r="12" spans="1:53" ht="12" customHeight="1">
      <c r="A12" s="62" t="s">
        <v>24</v>
      </c>
      <c r="B12" s="491" t="s">
        <v>66</v>
      </c>
      <c r="C12" s="476">
        <f t="shared" si="2"/>
        <v>0</v>
      </c>
      <c r="D12" s="480">
        <f t="shared" si="2"/>
        <v>-117</v>
      </c>
      <c r="E12" s="480">
        <f t="shared" si="2"/>
        <v>-116</v>
      </c>
      <c r="F12" s="480">
        <f t="shared" si="2"/>
        <v>-155</v>
      </c>
      <c r="G12" s="480">
        <f t="shared" si="2"/>
        <v>-120</v>
      </c>
      <c r="H12" s="496">
        <f t="shared" si="2"/>
        <v>-114</v>
      </c>
      <c r="I12" s="496">
        <f t="shared" si="2"/>
        <v>-117</v>
      </c>
      <c r="J12" s="496">
        <f t="shared" si="2"/>
        <v>-159</v>
      </c>
      <c r="K12" s="614">
        <f t="shared" si="3"/>
        <v>-1</v>
      </c>
      <c r="L12" s="615">
        <f t="shared" si="3"/>
        <v>-1</v>
      </c>
      <c r="M12" s="614">
        <f t="shared" si="4"/>
        <v>0</v>
      </c>
      <c r="N12" s="615">
        <f t="shared" si="4"/>
        <v>0</v>
      </c>
      <c r="O12" s="616">
        <f t="shared" si="4"/>
        <v>0</v>
      </c>
      <c r="P12" s="617">
        <f t="shared" si="4"/>
        <v>0</v>
      </c>
      <c r="Q12" s="493" t="e">
        <f t="shared" si="4"/>
        <v>#DIV/0!</v>
      </c>
      <c r="R12" s="494">
        <f t="shared" si="4"/>
        <v>0</v>
      </c>
      <c r="S12" s="191"/>
      <c r="T12" s="191"/>
      <c r="U12" s="714"/>
      <c r="V12" s="718"/>
      <c r="W12" s="330"/>
      <c r="X12" s="331"/>
      <c r="Y12" s="323"/>
      <c r="Z12" s="331"/>
      <c r="AA12" s="331"/>
      <c r="AB12" s="331"/>
      <c r="AC12" s="324"/>
      <c r="AD12" s="325"/>
      <c r="AE12" s="326"/>
      <c r="AF12" s="327"/>
      <c r="AG12" s="743"/>
      <c r="AH12" s="757"/>
      <c r="AI12" s="326"/>
      <c r="AJ12" s="327"/>
      <c r="AL12" s="67">
        <f t="shared" si="9"/>
        <v>0</v>
      </c>
      <c r="AM12" s="67">
        <f t="shared" si="5"/>
        <v>-117</v>
      </c>
      <c r="AN12" s="67">
        <f t="shared" si="5"/>
        <v>-116</v>
      </c>
      <c r="AO12" s="67">
        <f t="shared" si="5"/>
        <v>-155</v>
      </c>
      <c r="AP12" s="67">
        <f t="shared" si="5"/>
        <v>-120</v>
      </c>
      <c r="AQ12" s="67">
        <f t="shared" si="5"/>
        <v>-114</v>
      </c>
      <c r="AR12" s="67">
        <f t="shared" si="5"/>
        <v>-117</v>
      </c>
      <c r="AS12" s="67">
        <f t="shared" si="5"/>
        <v>-159</v>
      </c>
      <c r="AT12" s="67">
        <f t="shared" si="5"/>
        <v>-1</v>
      </c>
      <c r="AU12" s="67">
        <f t="shared" si="5"/>
        <v>-1</v>
      </c>
      <c r="AV12" s="67">
        <f t="shared" si="5"/>
        <v>0</v>
      </c>
      <c r="AW12" s="67">
        <f t="shared" si="5"/>
        <v>0</v>
      </c>
      <c r="AX12" s="67">
        <f t="shared" si="5"/>
        <v>0</v>
      </c>
      <c r="AY12" s="67">
        <f t="shared" si="6"/>
        <v>0</v>
      </c>
      <c r="AZ12" s="67" t="e">
        <f t="shared" si="7"/>
        <v>#DIV/0!</v>
      </c>
      <c r="BA12" s="67">
        <f t="shared" si="8"/>
        <v>0</v>
      </c>
    </row>
    <row r="13" spans="1:53" ht="12" customHeight="1">
      <c r="A13" s="62" t="s">
        <v>13</v>
      </c>
      <c r="B13" s="491" t="s">
        <v>67</v>
      </c>
      <c r="C13" s="476">
        <f t="shared" si="2"/>
        <v>0</v>
      </c>
      <c r="D13" s="480">
        <f t="shared" si="2"/>
        <v>115</v>
      </c>
      <c r="E13" s="480">
        <f t="shared" si="2"/>
        <v>113</v>
      </c>
      <c r="F13" s="480">
        <f t="shared" si="2"/>
        <v>78</v>
      </c>
      <c r="G13" s="480">
        <f t="shared" si="2"/>
        <v>127</v>
      </c>
      <c r="H13" s="496">
        <f t="shared" si="2"/>
        <v>122</v>
      </c>
      <c r="I13" s="496">
        <f t="shared" si="2"/>
        <v>124</v>
      </c>
      <c r="J13" s="496">
        <f t="shared" si="2"/>
        <v>114</v>
      </c>
      <c r="K13" s="614">
        <f t="shared" si="3"/>
        <v>-1</v>
      </c>
      <c r="L13" s="615">
        <f t="shared" si="3"/>
        <v>-1</v>
      </c>
      <c r="M13" s="614">
        <f t="shared" si="4"/>
        <v>0</v>
      </c>
      <c r="N13" s="615">
        <f t="shared" si="4"/>
        <v>0</v>
      </c>
      <c r="O13" s="616">
        <f t="shared" si="4"/>
        <v>0</v>
      </c>
      <c r="P13" s="617">
        <f t="shared" si="4"/>
        <v>0</v>
      </c>
      <c r="Q13" s="493" t="e">
        <f t="shared" si="4"/>
        <v>#DIV/0!</v>
      </c>
      <c r="R13" s="494">
        <f t="shared" si="4"/>
        <v>0</v>
      </c>
      <c r="S13" s="191"/>
      <c r="T13" s="191"/>
      <c r="U13" s="714"/>
      <c r="V13" s="718"/>
      <c r="W13" s="330"/>
      <c r="X13" s="331"/>
      <c r="Y13" s="331"/>
      <c r="Z13" s="331"/>
      <c r="AA13" s="331"/>
      <c r="AB13" s="331"/>
      <c r="AC13" s="324"/>
      <c r="AD13" s="325"/>
      <c r="AE13" s="326"/>
      <c r="AF13" s="327"/>
      <c r="AG13" s="743"/>
      <c r="AH13" s="757"/>
      <c r="AI13" s="326"/>
      <c r="AJ13" s="327"/>
      <c r="AL13" s="67">
        <f t="shared" si="9"/>
        <v>0</v>
      </c>
      <c r="AM13" s="67">
        <f t="shared" si="5"/>
        <v>115</v>
      </c>
      <c r="AN13" s="67">
        <f t="shared" si="5"/>
        <v>113</v>
      </c>
      <c r="AO13" s="67">
        <f t="shared" si="5"/>
        <v>78</v>
      </c>
      <c r="AP13" s="67">
        <f t="shared" si="5"/>
        <v>127</v>
      </c>
      <c r="AQ13" s="67">
        <f t="shared" si="5"/>
        <v>122</v>
      </c>
      <c r="AR13" s="67">
        <f t="shared" si="5"/>
        <v>124</v>
      </c>
      <c r="AS13" s="67">
        <f t="shared" si="5"/>
        <v>114</v>
      </c>
      <c r="AT13" s="67">
        <f t="shared" si="5"/>
        <v>-1</v>
      </c>
      <c r="AU13" s="67">
        <f t="shared" si="5"/>
        <v>-1</v>
      </c>
      <c r="AV13" s="67">
        <f t="shared" si="5"/>
        <v>0</v>
      </c>
      <c r="AW13" s="67">
        <f t="shared" si="5"/>
        <v>0</v>
      </c>
      <c r="AX13" s="67">
        <f t="shared" si="5"/>
        <v>0</v>
      </c>
      <c r="AY13" s="67">
        <f t="shared" si="6"/>
        <v>0</v>
      </c>
      <c r="AZ13" s="67" t="e">
        <f t="shared" si="7"/>
        <v>#DIV/0!</v>
      </c>
      <c r="BA13" s="67">
        <f t="shared" si="8"/>
        <v>0</v>
      </c>
    </row>
    <row r="14" spans="1:53" ht="12" customHeight="1">
      <c r="A14" s="56" t="s">
        <v>23</v>
      </c>
      <c r="B14" s="481" t="s">
        <v>51</v>
      </c>
      <c r="C14" s="481">
        <f t="shared" si="2"/>
        <v>0</v>
      </c>
      <c r="D14" s="489">
        <f t="shared" si="2"/>
        <v>-16</v>
      </c>
      <c r="E14" s="489">
        <f t="shared" si="2"/>
        <v>-6</v>
      </c>
      <c r="F14" s="483">
        <f t="shared" si="2"/>
        <v>-12</v>
      </c>
      <c r="G14" s="483">
        <f t="shared" si="2"/>
        <v>-6</v>
      </c>
      <c r="H14" s="489">
        <f t="shared" si="2"/>
        <v>-6</v>
      </c>
      <c r="I14" s="489">
        <f t="shared" si="2"/>
        <v>-2</v>
      </c>
      <c r="J14" s="489">
        <f t="shared" si="2"/>
        <v>-4</v>
      </c>
      <c r="K14" s="497">
        <f t="shared" si="3"/>
        <v>0</v>
      </c>
      <c r="L14" s="587">
        <f t="shared" si="3"/>
        <v>0</v>
      </c>
      <c r="M14" s="497">
        <f t="shared" si="4"/>
        <v>0</v>
      </c>
      <c r="N14" s="587">
        <f t="shared" si="4"/>
        <v>0</v>
      </c>
      <c r="O14" s="607">
        <f t="shared" si="4"/>
        <v>0</v>
      </c>
      <c r="P14" s="613">
        <f t="shared" si="4"/>
        <v>0</v>
      </c>
      <c r="Q14" s="486">
        <f t="shared" si="4"/>
        <v>0</v>
      </c>
      <c r="R14" s="490">
        <f t="shared" si="4"/>
        <v>0</v>
      </c>
      <c r="S14" s="191"/>
      <c r="T14" s="191"/>
      <c r="U14" s="368"/>
      <c r="V14" s="367"/>
      <c r="W14" s="319"/>
      <c r="X14" s="320"/>
      <c r="Y14" s="313"/>
      <c r="Z14" s="320"/>
      <c r="AA14" s="320"/>
      <c r="AB14" s="320"/>
      <c r="AC14" s="321"/>
      <c r="AD14" s="322"/>
      <c r="AE14" s="332"/>
      <c r="AF14" s="317"/>
      <c r="AG14" s="428"/>
      <c r="AH14" s="755"/>
      <c r="AI14" s="315"/>
      <c r="AJ14" s="317"/>
      <c r="AL14" s="67">
        <f t="shared" si="9"/>
        <v>0</v>
      </c>
      <c r="AM14" s="67">
        <f t="shared" si="5"/>
        <v>-16</v>
      </c>
      <c r="AN14" s="67">
        <f t="shared" si="5"/>
        <v>-6</v>
      </c>
      <c r="AO14" s="67">
        <f t="shared" si="5"/>
        <v>-12</v>
      </c>
      <c r="AP14" s="67">
        <f t="shared" si="5"/>
        <v>-6</v>
      </c>
      <c r="AQ14" s="67">
        <f t="shared" si="5"/>
        <v>-6</v>
      </c>
      <c r="AR14" s="67">
        <f t="shared" si="5"/>
        <v>-2</v>
      </c>
      <c r="AS14" s="67">
        <f t="shared" si="5"/>
        <v>-4</v>
      </c>
      <c r="AT14" s="67">
        <f t="shared" si="5"/>
        <v>0</v>
      </c>
      <c r="AU14" s="67">
        <f t="shared" si="5"/>
        <v>0</v>
      </c>
      <c r="AV14" s="67">
        <f t="shared" si="5"/>
        <v>0</v>
      </c>
      <c r="AW14" s="67">
        <f t="shared" si="5"/>
        <v>0</v>
      </c>
      <c r="AX14" s="67">
        <f t="shared" si="5"/>
        <v>0</v>
      </c>
      <c r="AY14" s="67">
        <f t="shared" si="6"/>
        <v>0</v>
      </c>
      <c r="AZ14" s="67">
        <f t="shared" si="7"/>
        <v>0</v>
      </c>
      <c r="BA14" s="67">
        <f t="shared" si="8"/>
        <v>0</v>
      </c>
    </row>
    <row r="15" spans="1:53" ht="12" hidden="1" customHeight="1" outlineLevel="1">
      <c r="A15" s="56" t="s">
        <v>126</v>
      </c>
      <c r="B15" s="481" t="s">
        <v>127</v>
      </c>
      <c r="C15" s="481">
        <f t="shared" si="2"/>
        <v>0</v>
      </c>
      <c r="D15" s="489">
        <f t="shared" si="2"/>
        <v>0</v>
      </c>
      <c r="E15" s="489">
        <f t="shared" si="2"/>
        <v>0</v>
      </c>
      <c r="F15" s="483">
        <f t="shared" si="2"/>
        <v>0</v>
      </c>
      <c r="G15" s="483">
        <f t="shared" si="2"/>
        <v>0</v>
      </c>
      <c r="H15" s="489">
        <f t="shared" si="2"/>
        <v>0</v>
      </c>
      <c r="I15" s="489">
        <f t="shared" si="2"/>
        <v>0</v>
      </c>
      <c r="J15" s="489">
        <f t="shared" si="2"/>
        <v>0</v>
      </c>
      <c r="K15" s="497" t="e">
        <f t="shared" si="3"/>
        <v>#N/A</v>
      </c>
      <c r="L15" s="587" t="e">
        <f t="shared" si="3"/>
        <v>#DIV/0!</v>
      </c>
      <c r="M15" s="497">
        <f t="shared" si="4"/>
        <v>0</v>
      </c>
      <c r="N15" s="587">
        <f t="shared" si="4"/>
        <v>0</v>
      </c>
      <c r="O15" s="607">
        <f t="shared" si="4"/>
        <v>0</v>
      </c>
      <c r="P15" s="613">
        <f t="shared" si="4"/>
        <v>0</v>
      </c>
      <c r="Q15" s="486" t="e">
        <f t="shared" si="4"/>
        <v>#DIV/0!</v>
      </c>
      <c r="R15" s="490">
        <f t="shared" si="4"/>
        <v>0</v>
      </c>
      <c r="S15" s="191"/>
      <c r="T15" s="191"/>
      <c r="U15" s="368"/>
      <c r="V15" s="367"/>
      <c r="W15" s="319"/>
      <c r="X15" s="320"/>
      <c r="Y15" s="313"/>
      <c r="Z15" s="320"/>
      <c r="AA15" s="320"/>
      <c r="AB15" s="320"/>
      <c r="AC15" s="321"/>
      <c r="AD15" s="322"/>
      <c r="AE15" s="332"/>
      <c r="AF15" s="317"/>
      <c r="AG15" s="428"/>
      <c r="AH15" s="755"/>
      <c r="AI15" s="315"/>
      <c r="AJ15" s="317"/>
      <c r="AL15" s="67">
        <f t="shared" ref="AL15:BA15" si="10">C15-U15</f>
        <v>0</v>
      </c>
      <c r="AM15" s="67">
        <f t="shared" si="10"/>
        <v>0</v>
      </c>
      <c r="AN15" s="67">
        <f t="shared" si="10"/>
        <v>0</v>
      </c>
      <c r="AO15" s="67">
        <f t="shared" si="10"/>
        <v>0</v>
      </c>
      <c r="AP15" s="67">
        <f t="shared" si="10"/>
        <v>0</v>
      </c>
      <c r="AQ15" s="67">
        <f t="shared" si="10"/>
        <v>0</v>
      </c>
      <c r="AR15" s="67">
        <f t="shared" si="10"/>
        <v>0</v>
      </c>
      <c r="AS15" s="67">
        <f t="shared" si="10"/>
        <v>0</v>
      </c>
      <c r="AT15" s="67" t="e">
        <f t="shared" si="10"/>
        <v>#N/A</v>
      </c>
      <c r="AU15" s="67" t="e">
        <f t="shared" si="10"/>
        <v>#DIV/0!</v>
      </c>
      <c r="AV15" s="67">
        <f t="shared" si="10"/>
        <v>0</v>
      </c>
      <c r="AW15" s="67">
        <f t="shared" si="10"/>
        <v>0</v>
      </c>
      <c r="AX15" s="67">
        <f t="shared" si="10"/>
        <v>0</v>
      </c>
      <c r="AY15" s="67">
        <f t="shared" si="10"/>
        <v>0</v>
      </c>
      <c r="AZ15" s="67" t="e">
        <f t="shared" si="10"/>
        <v>#DIV/0!</v>
      </c>
      <c r="BA15" s="67">
        <f t="shared" si="10"/>
        <v>0</v>
      </c>
    </row>
    <row r="16" spans="1:53" ht="12" customHeight="1" collapsed="1">
      <c r="A16" s="62" t="s">
        <v>4</v>
      </c>
      <c r="B16" s="498" t="s">
        <v>47</v>
      </c>
      <c r="C16" s="620">
        <f t="shared" si="2"/>
        <v>0</v>
      </c>
      <c r="D16" s="496">
        <f t="shared" si="2"/>
        <v>99</v>
      </c>
      <c r="E16" s="501">
        <f t="shared" si="2"/>
        <v>107</v>
      </c>
      <c r="F16" s="502">
        <f t="shared" si="2"/>
        <v>66</v>
      </c>
      <c r="G16" s="502">
        <f t="shared" si="2"/>
        <v>121</v>
      </c>
      <c r="H16" s="501">
        <f t="shared" si="2"/>
        <v>116</v>
      </c>
      <c r="I16" s="501">
        <f t="shared" si="2"/>
        <v>122</v>
      </c>
      <c r="J16" s="501">
        <f t="shared" si="2"/>
        <v>110</v>
      </c>
      <c r="K16" s="621">
        <f t="shared" si="3"/>
        <v>-1</v>
      </c>
      <c r="L16" s="505">
        <f t="shared" si="3"/>
        <v>-1</v>
      </c>
      <c r="M16" s="621">
        <f t="shared" si="4"/>
        <v>0</v>
      </c>
      <c r="N16" s="505">
        <f t="shared" si="4"/>
        <v>0</v>
      </c>
      <c r="O16" s="622">
        <f t="shared" si="4"/>
        <v>0</v>
      </c>
      <c r="P16" s="623">
        <f t="shared" si="4"/>
        <v>0</v>
      </c>
      <c r="Q16" s="504" t="e">
        <f t="shared" si="4"/>
        <v>#DIV/0!</v>
      </c>
      <c r="R16" s="506">
        <f t="shared" si="4"/>
        <v>0</v>
      </c>
      <c r="S16" s="191"/>
      <c r="T16" s="191"/>
      <c r="U16" s="721"/>
      <c r="V16" s="722"/>
      <c r="W16" s="334"/>
      <c r="X16" s="302"/>
      <c r="Y16" s="335"/>
      <c r="Z16" s="302"/>
      <c r="AA16" s="302"/>
      <c r="AB16" s="302"/>
      <c r="AC16" s="336"/>
      <c r="AD16" s="739"/>
      <c r="AE16" s="337"/>
      <c r="AF16" s="338"/>
      <c r="AG16" s="745"/>
      <c r="AH16" s="758"/>
      <c r="AI16" s="337"/>
      <c r="AJ16" s="357"/>
      <c r="AL16" s="67">
        <f t="shared" si="9"/>
        <v>0</v>
      </c>
      <c r="AM16" s="67">
        <f t="shared" si="5"/>
        <v>99</v>
      </c>
      <c r="AN16" s="67">
        <f t="shared" si="5"/>
        <v>107</v>
      </c>
      <c r="AO16" s="67">
        <f t="shared" si="5"/>
        <v>66</v>
      </c>
      <c r="AP16" s="67">
        <f t="shared" si="5"/>
        <v>121</v>
      </c>
      <c r="AQ16" s="67">
        <f t="shared" si="5"/>
        <v>116</v>
      </c>
      <c r="AR16" s="67">
        <f t="shared" si="5"/>
        <v>122</v>
      </c>
      <c r="AS16" s="67">
        <f t="shared" si="5"/>
        <v>110</v>
      </c>
      <c r="AT16" s="67">
        <f t="shared" si="5"/>
        <v>-1</v>
      </c>
      <c r="AU16" s="67">
        <f t="shared" si="5"/>
        <v>-1</v>
      </c>
      <c r="AV16" s="67">
        <f t="shared" si="5"/>
        <v>0</v>
      </c>
      <c r="AW16" s="67">
        <f t="shared" si="5"/>
        <v>0</v>
      </c>
      <c r="AX16" s="67">
        <f t="shared" si="5"/>
        <v>0</v>
      </c>
      <c r="AY16" s="67">
        <f t="shared" si="6"/>
        <v>0</v>
      </c>
      <c r="AZ16" s="67" t="e">
        <f t="shared" si="7"/>
        <v>#DIV/0!</v>
      </c>
      <c r="BA16" s="67">
        <f t="shared" si="8"/>
        <v>0</v>
      </c>
    </row>
    <row r="17" spans="1:53" ht="12" customHeight="1">
      <c r="A17" s="56" t="s">
        <v>9</v>
      </c>
      <c r="B17" s="481" t="s">
        <v>45</v>
      </c>
      <c r="C17" s="507">
        <f t="shared" si="2"/>
        <v>0</v>
      </c>
      <c r="D17" s="672">
        <f t="shared" si="2"/>
        <v>50.4</v>
      </c>
      <c r="E17" s="484">
        <f t="shared" si="2"/>
        <v>50.7</v>
      </c>
      <c r="F17" s="484">
        <f t="shared" si="2"/>
        <v>66.5</v>
      </c>
      <c r="G17" s="484">
        <f t="shared" si="2"/>
        <v>48.6</v>
      </c>
      <c r="H17" s="484">
        <f t="shared" si="2"/>
        <v>48.3</v>
      </c>
      <c r="I17" s="484">
        <f t="shared" si="2"/>
        <v>48.5</v>
      </c>
      <c r="J17" s="484">
        <f t="shared" si="2"/>
        <v>58.2</v>
      </c>
      <c r="K17" s="497"/>
      <c r="L17" s="587"/>
      <c r="M17" s="497"/>
      <c r="N17" s="587"/>
      <c r="O17" s="607">
        <f t="shared" si="4"/>
        <v>0</v>
      </c>
      <c r="P17" s="613">
        <f t="shared" si="4"/>
        <v>0</v>
      </c>
      <c r="Q17" s="486"/>
      <c r="R17" s="490"/>
      <c r="S17" s="191"/>
      <c r="T17" s="191"/>
      <c r="U17" s="340"/>
      <c r="V17" s="720"/>
      <c r="W17" s="314"/>
      <c r="X17" s="314"/>
      <c r="Y17" s="314"/>
      <c r="Z17" s="314"/>
      <c r="AA17" s="314"/>
      <c r="AB17" s="314"/>
      <c r="AC17" s="315"/>
      <c r="AD17" s="317"/>
      <c r="AE17" s="315"/>
      <c r="AF17" s="317"/>
      <c r="AG17" s="340"/>
      <c r="AH17" s="720"/>
      <c r="AI17" s="315"/>
      <c r="AJ17" s="344"/>
      <c r="AL17" s="67">
        <f t="shared" si="9"/>
        <v>0</v>
      </c>
      <c r="AM17" s="67">
        <f t="shared" si="5"/>
        <v>50.4</v>
      </c>
      <c r="AN17" s="67">
        <f t="shared" si="5"/>
        <v>50.7</v>
      </c>
      <c r="AO17" s="67">
        <f t="shared" si="5"/>
        <v>66.5</v>
      </c>
      <c r="AP17" s="67">
        <f t="shared" si="5"/>
        <v>48.6</v>
      </c>
      <c r="AQ17" s="67">
        <f t="shared" si="5"/>
        <v>48.3</v>
      </c>
      <c r="AR17" s="67">
        <f t="shared" si="5"/>
        <v>48.5</v>
      </c>
      <c r="AS17" s="67">
        <f t="shared" si="5"/>
        <v>58.2</v>
      </c>
      <c r="AT17" s="67">
        <f t="shared" si="5"/>
        <v>0</v>
      </c>
      <c r="AU17" s="67">
        <f t="shared" si="5"/>
        <v>0</v>
      </c>
      <c r="AV17" s="67">
        <f t="shared" si="5"/>
        <v>0</v>
      </c>
      <c r="AW17" s="67">
        <f t="shared" si="5"/>
        <v>0</v>
      </c>
      <c r="AX17" s="67">
        <f t="shared" si="5"/>
        <v>0</v>
      </c>
      <c r="AY17" s="67">
        <f t="shared" si="6"/>
        <v>0</v>
      </c>
      <c r="AZ17" s="67">
        <f t="shared" si="7"/>
        <v>0</v>
      </c>
      <c r="BA17" s="67">
        <f t="shared" si="8"/>
        <v>0</v>
      </c>
    </row>
    <row r="18" spans="1:53" ht="12" customHeight="1">
      <c r="A18" s="56" t="s">
        <v>5</v>
      </c>
      <c r="B18" s="481" t="s">
        <v>106</v>
      </c>
      <c r="C18" s="507">
        <f t="shared" si="2"/>
        <v>0</v>
      </c>
      <c r="D18" s="484">
        <f t="shared" si="2"/>
        <v>10.692022608337471</v>
      </c>
      <c r="E18" s="484">
        <f t="shared" si="2"/>
        <v>11.499022488489185</v>
      </c>
      <c r="F18" s="484">
        <f t="shared" si="2"/>
        <v>7.0303436794123266</v>
      </c>
      <c r="G18" s="484">
        <f t="shared" si="2"/>
        <v>12.575114403481482</v>
      </c>
      <c r="H18" s="484">
        <f t="shared" si="2"/>
        <v>12.562999029794462</v>
      </c>
      <c r="I18" s="484">
        <f t="shared" si="2"/>
        <v>13.509582189675182</v>
      </c>
      <c r="J18" s="484">
        <f t="shared" si="2"/>
        <v>12.004222614104764</v>
      </c>
      <c r="K18" s="497"/>
      <c r="L18" s="587"/>
      <c r="M18" s="497"/>
      <c r="N18" s="587"/>
      <c r="O18" s="607">
        <f t="shared" si="4"/>
        <v>0</v>
      </c>
      <c r="P18" s="613">
        <f t="shared" si="4"/>
        <v>0</v>
      </c>
      <c r="Q18" s="486"/>
      <c r="R18" s="490"/>
      <c r="S18" s="191"/>
      <c r="T18" s="191"/>
      <c r="U18" s="340"/>
      <c r="V18" s="720"/>
      <c r="W18" s="314"/>
      <c r="X18" s="314"/>
      <c r="Y18" s="314"/>
      <c r="Z18" s="314"/>
      <c r="AA18" s="314"/>
      <c r="AB18" s="314"/>
      <c r="AC18" s="315"/>
      <c r="AD18" s="317"/>
      <c r="AE18" s="315"/>
      <c r="AF18" s="317"/>
      <c r="AG18" s="340"/>
      <c r="AH18" s="720"/>
      <c r="AI18" s="315"/>
      <c r="AJ18" s="344"/>
      <c r="AL18" s="67">
        <f t="shared" ref="AL18:BA18" si="11">C18-U18</f>
        <v>0</v>
      </c>
      <c r="AM18" s="67">
        <f t="shared" si="11"/>
        <v>10.692022608337471</v>
      </c>
      <c r="AN18" s="67">
        <f t="shared" si="11"/>
        <v>11.499022488489185</v>
      </c>
      <c r="AO18" s="67">
        <f t="shared" si="11"/>
        <v>7.0303436794123266</v>
      </c>
      <c r="AP18" s="67">
        <f t="shared" si="11"/>
        <v>12.575114403481482</v>
      </c>
      <c r="AQ18" s="67">
        <f t="shared" si="11"/>
        <v>12.562999029794462</v>
      </c>
      <c r="AR18" s="67">
        <f t="shared" si="11"/>
        <v>13.509582189675182</v>
      </c>
      <c r="AS18" s="67">
        <f t="shared" si="11"/>
        <v>12.004222614104764</v>
      </c>
      <c r="AT18" s="67">
        <f t="shared" si="11"/>
        <v>0</v>
      </c>
      <c r="AU18" s="67">
        <f t="shared" si="11"/>
        <v>0</v>
      </c>
      <c r="AV18" s="67">
        <f t="shared" si="11"/>
        <v>0</v>
      </c>
      <c r="AW18" s="67">
        <f t="shared" si="11"/>
        <v>0</v>
      </c>
      <c r="AX18" s="67">
        <f t="shared" si="11"/>
        <v>0</v>
      </c>
      <c r="AY18" s="67">
        <f t="shared" si="11"/>
        <v>0</v>
      </c>
      <c r="AZ18" s="67">
        <f t="shared" si="11"/>
        <v>0</v>
      </c>
      <c r="BA18" s="67">
        <f t="shared" si="11"/>
        <v>0</v>
      </c>
    </row>
    <row r="19" spans="1:53" ht="12" hidden="1" customHeight="1" outlineLevel="1">
      <c r="A19" s="56" t="s">
        <v>5</v>
      </c>
      <c r="B19" s="481" t="s">
        <v>5</v>
      </c>
      <c r="C19" s="507">
        <f t="shared" si="2"/>
        <v>0</v>
      </c>
      <c r="D19" s="484">
        <f t="shared" si="2"/>
        <v>10.692022608337471</v>
      </c>
      <c r="E19" s="484">
        <f t="shared" si="2"/>
        <v>11.499022488489185</v>
      </c>
      <c r="F19" s="484">
        <f t="shared" si="2"/>
        <v>7.0303436794123266</v>
      </c>
      <c r="G19" s="484">
        <f t="shared" si="2"/>
        <v>12.575114403481482</v>
      </c>
      <c r="H19" s="484">
        <f t="shared" si="2"/>
        <v>12.562999029794462</v>
      </c>
      <c r="I19" s="484">
        <f t="shared" si="2"/>
        <v>13.509582189675182</v>
      </c>
      <c r="J19" s="484">
        <f t="shared" si="2"/>
        <v>12.004222614104764</v>
      </c>
      <c r="K19" s="497"/>
      <c r="L19" s="587"/>
      <c r="M19" s="497"/>
      <c r="N19" s="587"/>
      <c r="O19" s="607">
        <f t="shared" si="4"/>
        <v>0</v>
      </c>
      <c r="P19" s="613">
        <f t="shared" si="4"/>
        <v>0</v>
      </c>
      <c r="Q19" s="486"/>
      <c r="R19" s="490"/>
      <c r="S19" s="191"/>
      <c r="T19" s="191"/>
      <c r="U19" s="340"/>
      <c r="V19" s="720"/>
      <c r="W19" s="314"/>
      <c r="X19" s="314"/>
      <c r="Y19" s="314"/>
      <c r="Z19" s="314"/>
      <c r="AA19" s="314"/>
      <c r="AB19" s="314"/>
      <c r="AC19" s="315"/>
      <c r="AD19" s="317"/>
      <c r="AE19" s="315"/>
      <c r="AF19" s="317"/>
      <c r="AG19" s="340"/>
      <c r="AH19" s="720"/>
      <c r="AI19" s="315"/>
      <c r="AJ19" s="344"/>
      <c r="AL19" s="67">
        <f t="shared" si="9"/>
        <v>0</v>
      </c>
      <c r="AM19" s="67">
        <f t="shared" si="5"/>
        <v>10.692022608337471</v>
      </c>
      <c r="AN19" s="67">
        <f t="shared" si="5"/>
        <v>11.499022488489185</v>
      </c>
      <c r="AO19" s="67">
        <f t="shared" si="5"/>
        <v>7.0303436794123266</v>
      </c>
      <c r="AP19" s="67">
        <f t="shared" si="5"/>
        <v>12.575114403481482</v>
      </c>
      <c r="AQ19" s="67">
        <f t="shared" si="5"/>
        <v>12.562999029794462</v>
      </c>
      <c r="AR19" s="67">
        <f t="shared" si="5"/>
        <v>13.509582189675182</v>
      </c>
      <c r="AS19" s="67">
        <f t="shared" si="5"/>
        <v>12.004222614104764</v>
      </c>
      <c r="AT19" s="67">
        <f t="shared" si="5"/>
        <v>0</v>
      </c>
      <c r="AU19" s="67">
        <f t="shared" si="5"/>
        <v>0</v>
      </c>
      <c r="AV19" s="67">
        <f t="shared" si="5"/>
        <v>0</v>
      </c>
      <c r="AW19" s="67">
        <f t="shared" si="5"/>
        <v>0</v>
      </c>
      <c r="AX19" s="67">
        <f t="shared" si="5"/>
        <v>0</v>
      </c>
      <c r="AY19" s="67">
        <f t="shared" si="6"/>
        <v>0</v>
      </c>
      <c r="AZ19" s="67">
        <f t="shared" si="7"/>
        <v>0</v>
      </c>
      <c r="BA19" s="67">
        <f t="shared" si="8"/>
        <v>0</v>
      </c>
    </row>
    <row r="20" spans="1:53" ht="12" customHeight="1" collapsed="1">
      <c r="A20" s="56" t="s">
        <v>28</v>
      </c>
      <c r="B20" s="481" t="s">
        <v>166</v>
      </c>
      <c r="C20" s="474">
        <f t="shared" si="2"/>
        <v>0</v>
      </c>
      <c r="D20" s="483">
        <f t="shared" si="2"/>
        <v>2649</v>
      </c>
      <c r="E20" s="483">
        <f t="shared" si="2"/>
        <v>2800</v>
      </c>
      <c r="F20" s="483">
        <f t="shared" si="2"/>
        <v>2761</v>
      </c>
      <c r="G20" s="483">
        <f t="shared" si="2"/>
        <v>2968</v>
      </c>
      <c r="H20" s="483">
        <f t="shared" si="2"/>
        <v>2896</v>
      </c>
      <c r="I20" s="483">
        <f t="shared" si="2"/>
        <v>2725</v>
      </c>
      <c r="J20" s="483">
        <f t="shared" si="2"/>
        <v>2743</v>
      </c>
      <c r="K20" s="497">
        <f t="shared" ref="K20:N22" si="12">VLOOKUP($A20,PeB_SE,K$1,FALSE)</f>
        <v>-1</v>
      </c>
      <c r="L20" s="587">
        <f t="shared" si="12"/>
        <v>-1</v>
      </c>
      <c r="M20" s="497">
        <f t="shared" si="12"/>
        <v>0</v>
      </c>
      <c r="N20" s="587">
        <f t="shared" si="12"/>
        <v>0</v>
      </c>
      <c r="O20" s="607">
        <f t="shared" si="4"/>
        <v>0</v>
      </c>
      <c r="P20" s="613">
        <f t="shared" si="4"/>
        <v>0</v>
      </c>
      <c r="Q20" s="486" t="e">
        <f t="shared" si="4"/>
        <v>#DIV/0!</v>
      </c>
      <c r="R20" s="490">
        <f t="shared" si="4"/>
        <v>0</v>
      </c>
      <c r="S20" s="191"/>
      <c r="T20" s="191"/>
      <c r="U20" s="343"/>
      <c r="V20" s="369"/>
      <c r="W20" s="313"/>
      <c r="X20" s="313"/>
      <c r="Y20" s="313"/>
      <c r="Z20" s="313"/>
      <c r="AA20" s="313"/>
      <c r="AB20" s="313"/>
      <c r="AC20" s="321"/>
      <c r="AD20" s="322"/>
      <c r="AE20" s="315"/>
      <c r="AF20" s="317"/>
      <c r="AG20" s="343"/>
      <c r="AH20" s="369"/>
      <c r="AI20" s="315"/>
      <c r="AJ20" s="360"/>
      <c r="AL20" s="67">
        <f t="shared" si="9"/>
        <v>0</v>
      </c>
      <c r="AM20" s="67">
        <f t="shared" si="5"/>
        <v>2649</v>
      </c>
      <c r="AN20" s="67">
        <f t="shared" si="5"/>
        <v>2800</v>
      </c>
      <c r="AO20" s="67">
        <f t="shared" si="5"/>
        <v>2761</v>
      </c>
      <c r="AP20" s="67">
        <f t="shared" si="5"/>
        <v>2968</v>
      </c>
      <c r="AQ20" s="67">
        <f t="shared" si="5"/>
        <v>2896</v>
      </c>
      <c r="AR20" s="67">
        <f t="shared" si="5"/>
        <v>2725</v>
      </c>
      <c r="AS20" s="67">
        <f t="shared" si="5"/>
        <v>2743</v>
      </c>
      <c r="AT20" s="67">
        <f t="shared" si="5"/>
        <v>-1</v>
      </c>
      <c r="AU20" s="67">
        <f t="shared" si="5"/>
        <v>-1</v>
      </c>
      <c r="AV20" s="67">
        <f t="shared" si="5"/>
        <v>0</v>
      </c>
      <c r="AW20" s="67">
        <f t="shared" si="5"/>
        <v>0</v>
      </c>
      <c r="AX20" s="67">
        <f t="shared" si="5"/>
        <v>0</v>
      </c>
      <c r="AY20" s="67">
        <f t="shared" si="6"/>
        <v>0</v>
      </c>
      <c r="AZ20" s="67" t="e">
        <f t="shared" si="7"/>
        <v>#DIV/0!</v>
      </c>
      <c r="BA20" s="67">
        <f t="shared" si="8"/>
        <v>0</v>
      </c>
    </row>
    <row r="21" spans="1:53" ht="12" customHeight="1">
      <c r="A21" s="56" t="s">
        <v>27</v>
      </c>
      <c r="B21" s="481" t="s">
        <v>91</v>
      </c>
      <c r="C21" s="474">
        <f t="shared" si="2"/>
        <v>0</v>
      </c>
      <c r="D21" s="483">
        <f t="shared" si="2"/>
        <v>15552</v>
      </c>
      <c r="E21" s="483">
        <f t="shared" si="2"/>
        <v>15581</v>
      </c>
      <c r="F21" s="483">
        <f t="shared" si="2"/>
        <v>15356</v>
      </c>
      <c r="G21" s="483">
        <f t="shared" si="2"/>
        <v>15428</v>
      </c>
      <c r="H21" s="483">
        <f t="shared" si="2"/>
        <v>5393</v>
      </c>
      <c r="I21" s="483">
        <f t="shared" si="2"/>
        <v>4767</v>
      </c>
      <c r="J21" s="483">
        <f t="shared" si="2"/>
        <v>4781</v>
      </c>
      <c r="K21" s="497">
        <f t="shared" si="12"/>
        <v>0</v>
      </c>
      <c r="L21" s="587">
        <f t="shared" si="12"/>
        <v>0</v>
      </c>
      <c r="M21" s="497">
        <f t="shared" si="12"/>
        <v>0</v>
      </c>
      <c r="N21" s="587">
        <f t="shared" si="12"/>
        <v>0</v>
      </c>
      <c r="O21" s="607">
        <f t="shared" si="4"/>
        <v>0</v>
      </c>
      <c r="P21" s="613">
        <f t="shared" si="4"/>
        <v>0</v>
      </c>
      <c r="Q21" s="486">
        <f t="shared" si="4"/>
        <v>0</v>
      </c>
      <c r="R21" s="490">
        <f t="shared" si="4"/>
        <v>0</v>
      </c>
      <c r="S21" s="191"/>
      <c r="T21" s="191"/>
      <c r="U21" s="343"/>
      <c r="V21" s="369"/>
      <c r="W21" s="313"/>
      <c r="X21" s="313"/>
      <c r="Y21" s="313"/>
      <c r="Z21" s="313"/>
      <c r="AA21" s="313"/>
      <c r="AB21" s="313"/>
      <c r="AC21" s="321"/>
      <c r="AD21" s="322"/>
      <c r="AE21" s="315"/>
      <c r="AF21" s="317"/>
      <c r="AG21" s="343"/>
      <c r="AH21" s="369"/>
      <c r="AI21" s="315"/>
      <c r="AJ21" s="360"/>
      <c r="AL21" s="67">
        <f t="shared" si="9"/>
        <v>0</v>
      </c>
      <c r="AM21" s="67">
        <f t="shared" si="5"/>
        <v>15552</v>
      </c>
      <c r="AN21" s="67">
        <f t="shared" si="5"/>
        <v>15581</v>
      </c>
      <c r="AO21" s="67">
        <f t="shared" si="5"/>
        <v>15356</v>
      </c>
      <c r="AP21" s="67">
        <f t="shared" si="5"/>
        <v>15428</v>
      </c>
      <c r="AQ21" s="67">
        <f t="shared" si="5"/>
        <v>5393</v>
      </c>
      <c r="AR21" s="67">
        <f t="shared" si="5"/>
        <v>4767</v>
      </c>
      <c r="AS21" s="67">
        <f t="shared" si="5"/>
        <v>4781</v>
      </c>
      <c r="AT21" s="67">
        <f t="shared" si="5"/>
        <v>0</v>
      </c>
      <c r="AU21" s="67">
        <f t="shared" si="5"/>
        <v>0</v>
      </c>
      <c r="AV21" s="67">
        <f t="shared" si="5"/>
        <v>0</v>
      </c>
      <c r="AW21" s="67">
        <f t="shared" si="5"/>
        <v>0</v>
      </c>
      <c r="AX21" s="67">
        <f t="shared" si="5"/>
        <v>0</v>
      </c>
      <c r="AY21" s="67">
        <f t="shared" si="6"/>
        <v>0</v>
      </c>
      <c r="AZ21" s="67">
        <f t="shared" si="7"/>
        <v>0</v>
      </c>
      <c r="BA21" s="67">
        <f t="shared" si="8"/>
        <v>0</v>
      </c>
    </row>
    <row r="22" spans="1:53" ht="12" customHeight="1">
      <c r="A22" s="56" t="s">
        <v>14</v>
      </c>
      <c r="B22" s="511" t="s">
        <v>38</v>
      </c>
      <c r="C22" s="512">
        <f t="shared" si="2"/>
        <v>0</v>
      </c>
      <c r="D22" s="483">
        <f t="shared" si="2"/>
        <v>1841</v>
      </c>
      <c r="E22" s="513">
        <f t="shared" si="2"/>
        <v>1911</v>
      </c>
      <c r="F22" s="513">
        <f t="shared" si="2"/>
        <v>1926</v>
      </c>
      <c r="G22" s="513">
        <f t="shared" si="2"/>
        <v>1894</v>
      </c>
      <c r="H22" s="513">
        <f t="shared" si="2"/>
        <v>1896</v>
      </c>
      <c r="I22" s="513">
        <f t="shared" si="2"/>
        <v>1935</v>
      </c>
      <c r="J22" s="513">
        <f t="shared" si="2"/>
        <v>1948</v>
      </c>
      <c r="K22" s="673">
        <f t="shared" si="12"/>
        <v>-1</v>
      </c>
      <c r="L22" s="647">
        <f t="shared" si="12"/>
        <v>-1</v>
      </c>
      <c r="M22" s="673">
        <f t="shared" si="12"/>
        <v>0</v>
      </c>
      <c r="N22" s="647">
        <f t="shared" si="12"/>
        <v>0</v>
      </c>
      <c r="O22" s="608">
        <f t="shared" si="4"/>
        <v>0</v>
      </c>
      <c r="P22" s="626">
        <f t="shared" si="4"/>
        <v>0</v>
      </c>
      <c r="Q22" s="486" t="e">
        <f t="shared" si="4"/>
        <v>#DIV/0!</v>
      </c>
      <c r="R22" s="490">
        <f t="shared" si="4"/>
        <v>0</v>
      </c>
      <c r="S22" s="191"/>
      <c r="T22" s="191"/>
      <c r="U22" s="346"/>
      <c r="V22" s="370"/>
      <c r="W22" s="347"/>
      <c r="X22" s="347"/>
      <c r="Y22" s="347"/>
      <c r="Z22" s="347"/>
      <c r="AA22" s="347"/>
      <c r="AB22" s="347"/>
      <c r="AC22" s="735"/>
      <c r="AD22" s="736"/>
      <c r="AE22" s="759"/>
      <c r="AF22" s="760"/>
      <c r="AG22" s="346"/>
      <c r="AH22" s="370"/>
      <c r="AI22" s="348"/>
      <c r="AJ22" s="747"/>
      <c r="AL22" s="67">
        <f t="shared" si="9"/>
        <v>0</v>
      </c>
      <c r="AM22" s="67">
        <f t="shared" si="5"/>
        <v>1841</v>
      </c>
      <c r="AN22" s="67">
        <f t="shared" si="5"/>
        <v>1911</v>
      </c>
      <c r="AO22" s="67">
        <f t="shared" si="5"/>
        <v>1926</v>
      </c>
      <c r="AP22" s="67">
        <f t="shared" si="5"/>
        <v>1894</v>
      </c>
      <c r="AQ22" s="67">
        <f t="shared" si="5"/>
        <v>1896</v>
      </c>
      <c r="AR22" s="67">
        <f t="shared" si="5"/>
        <v>1935</v>
      </c>
      <c r="AS22" s="67">
        <f t="shared" si="5"/>
        <v>1948</v>
      </c>
      <c r="AT22" s="67">
        <f t="shared" si="5"/>
        <v>-1</v>
      </c>
      <c r="AU22" s="67">
        <f t="shared" si="5"/>
        <v>-1</v>
      </c>
      <c r="AV22" s="67">
        <f t="shared" si="5"/>
        <v>0</v>
      </c>
      <c r="AW22" s="67">
        <f t="shared" si="5"/>
        <v>0</v>
      </c>
      <c r="AX22" s="67">
        <f t="shared" si="5"/>
        <v>0</v>
      </c>
      <c r="AY22" s="67">
        <f t="shared" si="6"/>
        <v>0</v>
      </c>
      <c r="AZ22" s="67" t="e">
        <f t="shared" si="7"/>
        <v>#DIV/0!</v>
      </c>
      <c r="BA22" s="67">
        <f t="shared" si="8"/>
        <v>0</v>
      </c>
    </row>
    <row r="23" spans="1:53" ht="12" customHeight="1">
      <c r="A23" s="62" t="s">
        <v>22</v>
      </c>
      <c r="B23" s="491" t="s">
        <v>52</v>
      </c>
      <c r="C23" s="517"/>
      <c r="D23" s="674"/>
      <c r="E23" s="489"/>
      <c r="F23" s="489"/>
      <c r="G23" s="489"/>
      <c r="H23" s="489"/>
      <c r="I23" s="489"/>
      <c r="J23" s="489"/>
      <c r="K23" s="497"/>
      <c r="L23" s="587"/>
      <c r="M23" s="497"/>
      <c r="N23" s="587"/>
      <c r="O23" s="481"/>
      <c r="P23" s="508"/>
      <c r="Q23" s="629"/>
      <c r="R23" s="630"/>
      <c r="S23" s="191"/>
      <c r="T23" s="191"/>
      <c r="U23" s="738"/>
      <c r="V23" s="761"/>
      <c r="W23" s="320"/>
      <c r="X23" s="320"/>
      <c r="Y23" s="320"/>
      <c r="Z23" s="320"/>
      <c r="AA23" s="320"/>
      <c r="AB23" s="320"/>
      <c r="AC23" s="315"/>
      <c r="AD23" s="317"/>
      <c r="AE23" s="315"/>
      <c r="AF23" s="317"/>
      <c r="AG23" s="738"/>
      <c r="AH23" s="761"/>
      <c r="AI23" s="311"/>
      <c r="AJ23" s="344"/>
      <c r="AL23" s="67">
        <f t="shared" si="9"/>
        <v>0</v>
      </c>
      <c r="AM23" s="67">
        <f t="shared" ref="AM23:AM30" si="13">D23-V23</f>
        <v>0</v>
      </c>
      <c r="AN23" s="67">
        <f t="shared" ref="AN23:AN30" si="14">E23-W23</f>
        <v>0</v>
      </c>
      <c r="AO23" s="67">
        <f t="shared" ref="AO23:AO30" si="15">F23-X23</f>
        <v>0</v>
      </c>
      <c r="AP23" s="67">
        <f t="shared" ref="AP23:AP30" si="16">G23-Y23</f>
        <v>0</v>
      </c>
      <c r="AQ23" s="67">
        <f t="shared" ref="AQ23:AQ30" si="17">H23-Z23</f>
        <v>0</v>
      </c>
      <c r="AR23" s="67">
        <f t="shared" ref="AR23:AR30" si="18">I23-AA23</f>
        <v>0</v>
      </c>
      <c r="AS23" s="67">
        <f t="shared" ref="AS23:AS30" si="19">J23-AB23</f>
        <v>0</v>
      </c>
      <c r="AT23" s="67">
        <f t="shared" ref="AT23:AT30" si="20">K23-AC23</f>
        <v>0</v>
      </c>
      <c r="AU23" s="67">
        <f t="shared" ref="AU23:AU30" si="21">L23-AD23</f>
        <v>0</v>
      </c>
      <c r="AV23" s="67">
        <f t="shared" ref="AV23:AV30" si="22">M23-AE23</f>
        <v>0</v>
      </c>
      <c r="AW23" s="67">
        <f t="shared" ref="AW23:AW30" si="23">N23-AF23</f>
        <v>0</v>
      </c>
      <c r="AX23" s="67">
        <f t="shared" ref="AX23:AX30" si="24">O23-AG23</f>
        <v>0</v>
      </c>
      <c r="AY23" s="67">
        <f t="shared" si="6"/>
        <v>0</v>
      </c>
      <c r="AZ23" s="67">
        <f t="shared" si="7"/>
        <v>0</v>
      </c>
      <c r="BA23" s="67">
        <f t="shared" si="8"/>
        <v>0</v>
      </c>
    </row>
    <row r="24" spans="1:53" ht="12" customHeight="1">
      <c r="A24" s="56" t="s">
        <v>19</v>
      </c>
      <c r="B24" s="481" t="s">
        <v>53</v>
      </c>
      <c r="C24" s="509">
        <f t="shared" ref="C24:J30" si="25">VLOOKUP($A24,PeB_SE,C$1,FALSE)</f>
        <v>0</v>
      </c>
      <c r="D24" s="510">
        <f t="shared" si="25"/>
        <v>0.8</v>
      </c>
      <c r="E24" s="510">
        <f t="shared" si="25"/>
        <v>0.8</v>
      </c>
      <c r="F24" s="510">
        <f t="shared" si="25"/>
        <v>0.8</v>
      </c>
      <c r="G24" s="510">
        <f t="shared" si="25"/>
        <v>0.8</v>
      </c>
      <c r="H24" s="510">
        <f t="shared" si="25"/>
        <v>0.7</v>
      </c>
      <c r="I24" s="510">
        <f t="shared" si="25"/>
        <v>0.7</v>
      </c>
      <c r="J24" s="510">
        <f t="shared" si="25"/>
        <v>0.7</v>
      </c>
      <c r="K24" s="497">
        <f t="shared" ref="K24:L30" si="26">VLOOKUP($A24,PeB_SE,K$1,FALSE)</f>
        <v>-1</v>
      </c>
      <c r="L24" s="587">
        <f t="shared" si="26"/>
        <v>-1</v>
      </c>
      <c r="M24" s="497">
        <f t="shared" ref="M24:N30" si="27">VLOOKUP($A24,PeB_SE,M$1,FALSE)</f>
        <v>0</v>
      </c>
      <c r="N24" s="587">
        <f t="shared" si="27"/>
        <v>0</v>
      </c>
      <c r="O24" s="509">
        <f t="shared" ref="O24:R30" si="28">VLOOKUP($A24,PeB_SE,O$1,FALSE)</f>
        <v>0</v>
      </c>
      <c r="P24" s="510">
        <f t="shared" si="28"/>
        <v>0</v>
      </c>
      <c r="Q24" s="486" t="e">
        <f t="shared" si="28"/>
        <v>#DIV/0!</v>
      </c>
      <c r="R24" s="490">
        <f t="shared" si="28"/>
        <v>0</v>
      </c>
      <c r="S24" s="191"/>
      <c r="T24" s="191"/>
      <c r="U24" s="762"/>
      <c r="V24" s="371"/>
      <c r="W24" s="352"/>
      <c r="X24" s="352"/>
      <c r="Y24" s="352"/>
      <c r="Z24" s="352"/>
      <c r="AA24" s="352"/>
      <c r="AB24" s="352"/>
      <c r="AC24" s="321"/>
      <c r="AD24" s="322"/>
      <c r="AE24" s="315"/>
      <c r="AF24" s="317"/>
      <c r="AG24" s="762"/>
      <c r="AH24" s="371"/>
      <c r="AI24" s="315"/>
      <c r="AJ24" s="317"/>
      <c r="AL24" s="67">
        <f t="shared" si="9"/>
        <v>0</v>
      </c>
      <c r="AM24" s="67">
        <f t="shared" si="13"/>
        <v>0.8</v>
      </c>
      <c r="AN24" s="67">
        <f t="shared" si="14"/>
        <v>0.8</v>
      </c>
      <c r="AO24" s="67">
        <f t="shared" si="15"/>
        <v>0.8</v>
      </c>
      <c r="AP24" s="67">
        <f t="shared" si="16"/>
        <v>0.8</v>
      </c>
      <c r="AQ24" s="67">
        <f t="shared" si="17"/>
        <v>0.7</v>
      </c>
      <c r="AR24" s="67">
        <f t="shared" si="18"/>
        <v>0.7</v>
      </c>
      <c r="AS24" s="67">
        <f t="shared" si="19"/>
        <v>0.7</v>
      </c>
      <c r="AT24" s="67">
        <f t="shared" si="20"/>
        <v>-1</v>
      </c>
      <c r="AU24" s="67">
        <f t="shared" si="21"/>
        <v>-1</v>
      </c>
      <c r="AV24" s="67">
        <f t="shared" si="22"/>
        <v>0</v>
      </c>
      <c r="AW24" s="67">
        <f t="shared" si="23"/>
        <v>0</v>
      </c>
      <c r="AX24" s="67">
        <f t="shared" si="24"/>
        <v>0</v>
      </c>
      <c r="AY24" s="67">
        <f t="shared" si="6"/>
        <v>0</v>
      </c>
      <c r="AZ24" s="67" t="e">
        <f t="shared" si="7"/>
        <v>#DIV/0!</v>
      </c>
      <c r="BA24" s="67">
        <f t="shared" si="8"/>
        <v>0</v>
      </c>
    </row>
    <row r="25" spans="1:53" ht="12" customHeight="1">
      <c r="A25" s="56" t="s">
        <v>20</v>
      </c>
      <c r="B25" s="481" t="s">
        <v>54</v>
      </c>
      <c r="C25" s="509">
        <f t="shared" si="25"/>
        <v>0</v>
      </c>
      <c r="D25" s="510">
        <f t="shared" si="25"/>
        <v>40.700000000000003</v>
      </c>
      <c r="E25" s="510">
        <f t="shared" si="25"/>
        <v>40.6</v>
      </c>
      <c r="F25" s="510">
        <f t="shared" si="25"/>
        <v>40.700000000000003</v>
      </c>
      <c r="G25" s="510">
        <f t="shared" si="25"/>
        <v>41.1</v>
      </c>
      <c r="H25" s="510">
        <f t="shared" si="25"/>
        <v>40.799999999999997</v>
      </c>
      <c r="I25" s="510">
        <f t="shared" si="25"/>
        <v>39.999999999999993</v>
      </c>
      <c r="J25" s="510">
        <f t="shared" si="25"/>
        <v>40.599999999999994</v>
      </c>
      <c r="K25" s="497">
        <f t="shared" si="26"/>
        <v>-1</v>
      </c>
      <c r="L25" s="587">
        <f t="shared" si="26"/>
        <v>-1</v>
      </c>
      <c r="M25" s="497">
        <f t="shared" si="27"/>
        <v>0</v>
      </c>
      <c r="N25" s="587">
        <f t="shared" si="27"/>
        <v>0</v>
      </c>
      <c r="O25" s="509">
        <f t="shared" si="28"/>
        <v>0</v>
      </c>
      <c r="P25" s="510">
        <f t="shared" si="28"/>
        <v>0</v>
      </c>
      <c r="Q25" s="486" t="e">
        <f t="shared" si="28"/>
        <v>#DIV/0!</v>
      </c>
      <c r="R25" s="490">
        <f t="shared" si="28"/>
        <v>0</v>
      </c>
      <c r="S25" s="191"/>
      <c r="T25" s="191"/>
      <c r="U25" s="763"/>
      <c r="V25" s="371"/>
      <c r="W25" s="352"/>
      <c r="X25" s="352"/>
      <c r="Y25" s="352"/>
      <c r="Z25" s="352"/>
      <c r="AA25" s="352"/>
      <c r="AB25" s="352"/>
      <c r="AC25" s="321"/>
      <c r="AD25" s="322"/>
      <c r="AE25" s="315"/>
      <c r="AF25" s="317"/>
      <c r="AG25" s="763"/>
      <c r="AH25" s="371"/>
      <c r="AI25" s="315"/>
      <c r="AJ25" s="317"/>
      <c r="AL25" s="67">
        <f t="shared" si="9"/>
        <v>0</v>
      </c>
      <c r="AM25" s="67">
        <f t="shared" si="13"/>
        <v>40.700000000000003</v>
      </c>
      <c r="AN25" s="67">
        <f t="shared" si="14"/>
        <v>40.6</v>
      </c>
      <c r="AO25" s="67">
        <f t="shared" si="15"/>
        <v>40.700000000000003</v>
      </c>
      <c r="AP25" s="67">
        <f t="shared" si="16"/>
        <v>41.1</v>
      </c>
      <c r="AQ25" s="67">
        <f t="shared" si="17"/>
        <v>40.799999999999997</v>
      </c>
      <c r="AR25" s="67">
        <f t="shared" si="18"/>
        <v>39.999999999999993</v>
      </c>
      <c r="AS25" s="67">
        <f t="shared" si="19"/>
        <v>40.599999999999994</v>
      </c>
      <c r="AT25" s="67">
        <f t="shared" si="20"/>
        <v>-1</v>
      </c>
      <c r="AU25" s="67">
        <f t="shared" si="21"/>
        <v>-1</v>
      </c>
      <c r="AV25" s="67">
        <f t="shared" si="22"/>
        <v>0</v>
      </c>
      <c r="AW25" s="67">
        <f t="shared" si="23"/>
        <v>0</v>
      </c>
      <c r="AX25" s="67">
        <f t="shared" si="24"/>
        <v>0</v>
      </c>
      <c r="AY25" s="67">
        <f t="shared" si="6"/>
        <v>0</v>
      </c>
      <c r="AZ25" s="67" t="e">
        <f t="shared" si="7"/>
        <v>#DIV/0!</v>
      </c>
      <c r="BA25" s="67">
        <f t="shared" si="8"/>
        <v>0</v>
      </c>
    </row>
    <row r="26" spans="1:53" ht="12" customHeight="1">
      <c r="A26" s="56" t="s">
        <v>21</v>
      </c>
      <c r="B26" s="481" t="s">
        <v>55</v>
      </c>
      <c r="C26" s="509">
        <f t="shared" si="25"/>
        <v>0</v>
      </c>
      <c r="D26" s="510">
        <f t="shared" si="25"/>
        <v>3.3</v>
      </c>
      <c r="E26" s="510">
        <f t="shared" si="25"/>
        <v>3.4</v>
      </c>
      <c r="F26" s="510">
        <f t="shared" si="25"/>
        <v>3.4</v>
      </c>
      <c r="G26" s="510">
        <f t="shared" si="25"/>
        <v>3.6</v>
      </c>
      <c r="H26" s="510">
        <f t="shared" si="25"/>
        <v>3.6</v>
      </c>
      <c r="I26" s="510">
        <f t="shared" si="25"/>
        <v>3.6</v>
      </c>
      <c r="J26" s="510">
        <f t="shared" si="25"/>
        <v>3.6</v>
      </c>
      <c r="K26" s="497">
        <f t="shared" si="26"/>
        <v>-1</v>
      </c>
      <c r="L26" s="587">
        <f t="shared" si="26"/>
        <v>-1</v>
      </c>
      <c r="M26" s="497">
        <f t="shared" si="27"/>
        <v>0</v>
      </c>
      <c r="N26" s="587">
        <f t="shared" si="27"/>
        <v>0</v>
      </c>
      <c r="O26" s="509">
        <f t="shared" si="28"/>
        <v>0</v>
      </c>
      <c r="P26" s="510">
        <f t="shared" si="28"/>
        <v>0</v>
      </c>
      <c r="Q26" s="486" t="e">
        <f t="shared" si="28"/>
        <v>#DIV/0!</v>
      </c>
      <c r="R26" s="490">
        <f t="shared" si="28"/>
        <v>0</v>
      </c>
      <c r="S26" s="191"/>
      <c r="T26" s="191"/>
      <c r="U26" s="763"/>
      <c r="V26" s="371"/>
      <c r="W26" s="352"/>
      <c r="X26" s="352"/>
      <c r="Y26" s="352"/>
      <c r="Z26" s="352"/>
      <c r="AA26" s="352"/>
      <c r="AB26" s="352"/>
      <c r="AC26" s="321"/>
      <c r="AD26" s="322"/>
      <c r="AE26" s="315"/>
      <c r="AF26" s="317"/>
      <c r="AG26" s="763"/>
      <c r="AH26" s="371"/>
      <c r="AI26" s="315"/>
      <c r="AJ26" s="317"/>
      <c r="AL26" s="67">
        <f t="shared" si="9"/>
        <v>0</v>
      </c>
      <c r="AM26" s="67">
        <f t="shared" si="13"/>
        <v>3.3</v>
      </c>
      <c r="AN26" s="67">
        <f t="shared" si="14"/>
        <v>3.4</v>
      </c>
      <c r="AO26" s="67">
        <f t="shared" si="15"/>
        <v>3.4</v>
      </c>
      <c r="AP26" s="67">
        <f t="shared" si="16"/>
        <v>3.6</v>
      </c>
      <c r="AQ26" s="67">
        <f t="shared" si="17"/>
        <v>3.6</v>
      </c>
      <c r="AR26" s="67">
        <f t="shared" si="18"/>
        <v>3.6</v>
      </c>
      <c r="AS26" s="67">
        <f t="shared" si="19"/>
        <v>3.6</v>
      </c>
      <c r="AT26" s="67">
        <f t="shared" si="20"/>
        <v>-1</v>
      </c>
      <c r="AU26" s="67">
        <f t="shared" si="21"/>
        <v>-1</v>
      </c>
      <c r="AV26" s="67">
        <f t="shared" si="22"/>
        <v>0</v>
      </c>
      <c r="AW26" s="67">
        <f t="shared" si="23"/>
        <v>0</v>
      </c>
      <c r="AX26" s="67">
        <f t="shared" si="24"/>
        <v>0</v>
      </c>
      <c r="AY26" s="67">
        <f t="shared" si="6"/>
        <v>0</v>
      </c>
      <c r="AZ26" s="67" t="e">
        <f t="shared" si="7"/>
        <v>#DIV/0!</v>
      </c>
      <c r="BA26" s="67">
        <f t="shared" si="8"/>
        <v>0</v>
      </c>
    </row>
    <row r="27" spans="1:53" ht="12" customHeight="1">
      <c r="A27" s="62" t="s">
        <v>25</v>
      </c>
      <c r="B27" s="491" t="s">
        <v>56</v>
      </c>
      <c r="C27" s="518">
        <f t="shared" si="25"/>
        <v>0</v>
      </c>
      <c r="D27" s="519">
        <f t="shared" si="25"/>
        <v>44.8</v>
      </c>
      <c r="E27" s="519">
        <f t="shared" si="25"/>
        <v>44.8</v>
      </c>
      <c r="F27" s="519">
        <f t="shared" si="25"/>
        <v>44.9</v>
      </c>
      <c r="G27" s="519">
        <f t="shared" si="25"/>
        <v>45.5</v>
      </c>
      <c r="H27" s="519">
        <f t="shared" si="25"/>
        <v>45.1</v>
      </c>
      <c r="I27" s="519">
        <f t="shared" si="25"/>
        <v>44.3</v>
      </c>
      <c r="J27" s="519">
        <f t="shared" si="25"/>
        <v>44.9</v>
      </c>
      <c r="K27" s="614">
        <f t="shared" si="26"/>
        <v>-1</v>
      </c>
      <c r="L27" s="615">
        <f t="shared" si="26"/>
        <v>-1</v>
      </c>
      <c r="M27" s="614">
        <f t="shared" si="27"/>
        <v>0</v>
      </c>
      <c r="N27" s="615">
        <f t="shared" si="27"/>
        <v>0</v>
      </c>
      <c r="O27" s="518">
        <f t="shared" si="28"/>
        <v>0</v>
      </c>
      <c r="P27" s="519">
        <f t="shared" si="28"/>
        <v>0</v>
      </c>
      <c r="Q27" s="493" t="e">
        <f t="shared" si="28"/>
        <v>#DIV/0!</v>
      </c>
      <c r="R27" s="494">
        <f t="shared" si="28"/>
        <v>0</v>
      </c>
      <c r="S27" s="191"/>
      <c r="T27" s="191"/>
      <c r="U27" s="764"/>
      <c r="V27" s="372"/>
      <c r="W27" s="354"/>
      <c r="X27" s="354"/>
      <c r="Y27" s="354"/>
      <c r="Z27" s="354"/>
      <c r="AA27" s="354"/>
      <c r="AB27" s="354"/>
      <c r="AC27" s="324"/>
      <c r="AD27" s="325"/>
      <c r="AE27" s="326"/>
      <c r="AF27" s="327"/>
      <c r="AG27" s="764"/>
      <c r="AH27" s="372"/>
      <c r="AI27" s="326"/>
      <c r="AJ27" s="327"/>
      <c r="AL27" s="67">
        <f t="shared" si="9"/>
        <v>0</v>
      </c>
      <c r="AM27" s="67">
        <f t="shared" si="13"/>
        <v>44.8</v>
      </c>
      <c r="AN27" s="67">
        <f t="shared" si="14"/>
        <v>44.8</v>
      </c>
      <c r="AO27" s="67">
        <f t="shared" si="15"/>
        <v>44.9</v>
      </c>
      <c r="AP27" s="67">
        <f t="shared" si="16"/>
        <v>45.5</v>
      </c>
      <c r="AQ27" s="67">
        <f t="shared" si="17"/>
        <v>45.1</v>
      </c>
      <c r="AR27" s="67">
        <f t="shared" si="18"/>
        <v>44.3</v>
      </c>
      <c r="AS27" s="67">
        <f t="shared" si="19"/>
        <v>44.9</v>
      </c>
      <c r="AT27" s="67">
        <f t="shared" si="20"/>
        <v>-1</v>
      </c>
      <c r="AU27" s="67">
        <f t="shared" si="21"/>
        <v>-1</v>
      </c>
      <c r="AV27" s="67">
        <f t="shared" si="22"/>
        <v>0</v>
      </c>
      <c r="AW27" s="67">
        <f t="shared" si="23"/>
        <v>0</v>
      </c>
      <c r="AX27" s="67">
        <f t="shared" si="24"/>
        <v>0</v>
      </c>
      <c r="AY27" s="67">
        <f t="shared" si="6"/>
        <v>0</v>
      </c>
      <c r="AZ27" s="67" t="e">
        <f t="shared" si="7"/>
        <v>#DIV/0!</v>
      </c>
      <c r="BA27" s="67">
        <f t="shared" si="8"/>
        <v>0</v>
      </c>
    </row>
    <row r="28" spans="1:53" ht="12" customHeight="1">
      <c r="A28" s="56" t="s">
        <v>17</v>
      </c>
      <c r="B28" s="481" t="s">
        <v>57</v>
      </c>
      <c r="C28" s="543">
        <f t="shared" si="25"/>
        <v>0</v>
      </c>
      <c r="D28" s="510">
        <f t="shared" si="25"/>
        <v>0.1</v>
      </c>
      <c r="E28" s="510">
        <f t="shared" si="25"/>
        <v>0.1</v>
      </c>
      <c r="F28" s="510">
        <f t="shared" si="25"/>
        <v>0.1</v>
      </c>
      <c r="G28" s="510">
        <f t="shared" si="25"/>
        <v>0.1</v>
      </c>
      <c r="H28" s="510">
        <f t="shared" si="25"/>
        <v>0.1</v>
      </c>
      <c r="I28" s="510">
        <f t="shared" si="25"/>
        <v>0.1</v>
      </c>
      <c r="J28" s="510">
        <f t="shared" si="25"/>
        <v>0.1</v>
      </c>
      <c r="K28" s="497">
        <f t="shared" si="26"/>
        <v>0</v>
      </c>
      <c r="L28" s="587">
        <f t="shared" si="26"/>
        <v>0</v>
      </c>
      <c r="M28" s="497">
        <f t="shared" si="27"/>
        <v>0</v>
      </c>
      <c r="N28" s="587">
        <f t="shared" si="27"/>
        <v>0</v>
      </c>
      <c r="O28" s="543">
        <f t="shared" si="28"/>
        <v>0</v>
      </c>
      <c r="P28" s="510">
        <f t="shared" si="28"/>
        <v>0</v>
      </c>
      <c r="Q28" s="486" t="e">
        <f t="shared" si="28"/>
        <v>#DIV/0!</v>
      </c>
      <c r="R28" s="490">
        <f t="shared" si="28"/>
        <v>0</v>
      </c>
      <c r="S28" s="191"/>
      <c r="T28" s="191"/>
      <c r="U28" s="763"/>
      <c r="V28" s="371"/>
      <c r="W28" s="352"/>
      <c r="X28" s="352"/>
      <c r="Y28" s="352"/>
      <c r="Z28" s="352"/>
      <c r="AA28" s="352"/>
      <c r="AB28" s="352"/>
      <c r="AC28" s="321"/>
      <c r="AD28" s="322"/>
      <c r="AE28" s="315"/>
      <c r="AF28" s="317"/>
      <c r="AG28" s="763"/>
      <c r="AH28" s="371"/>
      <c r="AI28" s="315"/>
      <c r="AJ28" s="317"/>
      <c r="AL28" s="67">
        <f t="shared" si="9"/>
        <v>0</v>
      </c>
      <c r="AM28" s="67">
        <f t="shared" si="13"/>
        <v>0.1</v>
      </c>
      <c r="AN28" s="67">
        <f t="shared" si="14"/>
        <v>0.1</v>
      </c>
      <c r="AO28" s="67">
        <f t="shared" si="15"/>
        <v>0.1</v>
      </c>
      <c r="AP28" s="67">
        <f t="shared" si="16"/>
        <v>0.1</v>
      </c>
      <c r="AQ28" s="67">
        <f t="shared" si="17"/>
        <v>0.1</v>
      </c>
      <c r="AR28" s="67">
        <f t="shared" si="18"/>
        <v>0.1</v>
      </c>
      <c r="AS28" s="67">
        <f t="shared" si="19"/>
        <v>0.1</v>
      </c>
      <c r="AT28" s="67">
        <f t="shared" si="20"/>
        <v>0</v>
      </c>
      <c r="AU28" s="67">
        <f t="shared" si="21"/>
        <v>0</v>
      </c>
      <c r="AV28" s="67">
        <f t="shared" si="22"/>
        <v>0</v>
      </c>
      <c r="AW28" s="67">
        <f t="shared" si="23"/>
        <v>0</v>
      </c>
      <c r="AX28" s="67">
        <f t="shared" si="24"/>
        <v>0</v>
      </c>
      <c r="AY28" s="67">
        <f t="shared" si="6"/>
        <v>0</v>
      </c>
      <c r="AZ28" s="67" t="e">
        <f t="shared" si="7"/>
        <v>#DIV/0!</v>
      </c>
      <c r="BA28" s="67">
        <f t="shared" si="8"/>
        <v>0</v>
      </c>
    </row>
    <row r="29" spans="1:53" ht="12" customHeight="1">
      <c r="A29" s="56" t="s">
        <v>16</v>
      </c>
      <c r="B29" s="481" t="s">
        <v>58</v>
      </c>
      <c r="C29" s="509">
        <f t="shared" si="25"/>
        <v>0</v>
      </c>
      <c r="D29" s="510">
        <f t="shared" si="25"/>
        <v>22</v>
      </c>
      <c r="E29" s="510">
        <f t="shared" si="25"/>
        <v>22.299999999999997</v>
      </c>
      <c r="F29" s="510">
        <f t="shared" si="25"/>
        <v>21.9</v>
      </c>
      <c r="G29" s="510">
        <f t="shared" si="25"/>
        <v>22.2</v>
      </c>
      <c r="H29" s="510">
        <f t="shared" si="25"/>
        <v>22</v>
      </c>
      <c r="I29" s="510">
        <f t="shared" si="25"/>
        <v>21.4</v>
      </c>
      <c r="J29" s="510">
        <f t="shared" si="25"/>
        <v>21.299999999999997</v>
      </c>
      <c r="K29" s="497">
        <f t="shared" si="26"/>
        <v>-1</v>
      </c>
      <c r="L29" s="587">
        <f t="shared" si="26"/>
        <v>-1</v>
      </c>
      <c r="M29" s="497">
        <f t="shared" si="27"/>
        <v>0</v>
      </c>
      <c r="N29" s="587">
        <f t="shared" si="27"/>
        <v>0</v>
      </c>
      <c r="O29" s="509">
        <f t="shared" si="28"/>
        <v>0</v>
      </c>
      <c r="P29" s="510">
        <f t="shared" si="28"/>
        <v>0</v>
      </c>
      <c r="Q29" s="486" t="e">
        <f t="shared" si="28"/>
        <v>#DIV/0!</v>
      </c>
      <c r="R29" s="490">
        <f t="shared" si="28"/>
        <v>0</v>
      </c>
      <c r="S29" s="191"/>
      <c r="T29" s="191"/>
      <c r="U29" s="763"/>
      <c r="V29" s="371"/>
      <c r="W29" s="352"/>
      <c r="X29" s="352"/>
      <c r="Y29" s="352"/>
      <c r="Z29" s="352"/>
      <c r="AA29" s="352"/>
      <c r="AB29" s="352"/>
      <c r="AC29" s="321"/>
      <c r="AD29" s="322"/>
      <c r="AE29" s="315"/>
      <c r="AF29" s="317"/>
      <c r="AG29" s="763"/>
      <c r="AH29" s="371"/>
      <c r="AI29" s="315"/>
      <c r="AJ29" s="317"/>
      <c r="AL29" s="67">
        <f t="shared" si="9"/>
        <v>0</v>
      </c>
      <c r="AM29" s="67">
        <f t="shared" si="13"/>
        <v>22</v>
      </c>
      <c r="AN29" s="67">
        <f t="shared" si="14"/>
        <v>22.299999999999997</v>
      </c>
      <c r="AO29" s="67">
        <f t="shared" si="15"/>
        <v>21.9</v>
      </c>
      <c r="AP29" s="67">
        <f t="shared" si="16"/>
        <v>22.2</v>
      </c>
      <c r="AQ29" s="67">
        <f t="shared" si="17"/>
        <v>22</v>
      </c>
      <c r="AR29" s="67">
        <f t="shared" si="18"/>
        <v>21.4</v>
      </c>
      <c r="AS29" s="67">
        <f t="shared" si="19"/>
        <v>21.299999999999997</v>
      </c>
      <c r="AT29" s="67">
        <f t="shared" si="20"/>
        <v>-1</v>
      </c>
      <c r="AU29" s="67">
        <f t="shared" si="21"/>
        <v>-1</v>
      </c>
      <c r="AV29" s="67">
        <f t="shared" si="22"/>
        <v>0</v>
      </c>
      <c r="AW29" s="67">
        <f t="shared" si="23"/>
        <v>0</v>
      </c>
      <c r="AX29" s="67">
        <f t="shared" si="24"/>
        <v>0</v>
      </c>
      <c r="AY29" s="67">
        <f t="shared" si="6"/>
        <v>0</v>
      </c>
      <c r="AZ29" s="67" t="e">
        <f t="shared" si="7"/>
        <v>#DIV/0!</v>
      </c>
      <c r="BA29" s="67">
        <f t="shared" si="8"/>
        <v>0</v>
      </c>
    </row>
    <row r="30" spans="1:53" ht="12" customHeight="1">
      <c r="A30" s="62" t="s">
        <v>15</v>
      </c>
      <c r="B30" s="525" t="s">
        <v>59</v>
      </c>
      <c r="C30" s="520">
        <f t="shared" si="25"/>
        <v>0</v>
      </c>
      <c r="D30" s="521">
        <f t="shared" si="25"/>
        <v>22.1</v>
      </c>
      <c r="E30" s="521">
        <f t="shared" si="25"/>
        <v>22.4</v>
      </c>
      <c r="F30" s="521">
        <f t="shared" si="25"/>
        <v>22</v>
      </c>
      <c r="G30" s="521">
        <f t="shared" si="25"/>
        <v>22.3</v>
      </c>
      <c r="H30" s="521">
        <f t="shared" si="25"/>
        <v>22.1</v>
      </c>
      <c r="I30" s="521">
        <f t="shared" si="25"/>
        <v>21.5</v>
      </c>
      <c r="J30" s="521">
        <f t="shared" si="25"/>
        <v>21.4</v>
      </c>
      <c r="K30" s="621">
        <f t="shared" si="26"/>
        <v>-1</v>
      </c>
      <c r="L30" s="505">
        <f t="shared" si="26"/>
        <v>-1</v>
      </c>
      <c r="M30" s="621">
        <f t="shared" si="27"/>
        <v>0</v>
      </c>
      <c r="N30" s="505">
        <f t="shared" si="27"/>
        <v>0</v>
      </c>
      <c r="O30" s="631">
        <f t="shared" si="28"/>
        <v>0</v>
      </c>
      <c r="P30" s="632">
        <f t="shared" si="28"/>
        <v>0</v>
      </c>
      <c r="Q30" s="504" t="e">
        <f t="shared" si="28"/>
        <v>#DIV/0!</v>
      </c>
      <c r="R30" s="506">
        <f t="shared" si="28"/>
        <v>0</v>
      </c>
      <c r="S30" s="191"/>
      <c r="T30" s="191"/>
      <c r="U30" s="765"/>
      <c r="V30" s="373"/>
      <c r="W30" s="356"/>
      <c r="X30" s="356"/>
      <c r="Y30" s="356"/>
      <c r="Z30" s="356"/>
      <c r="AA30" s="356"/>
      <c r="AB30" s="356"/>
      <c r="AC30" s="336"/>
      <c r="AD30" s="739"/>
      <c r="AE30" s="337"/>
      <c r="AF30" s="357"/>
      <c r="AG30" s="765"/>
      <c r="AH30" s="373"/>
      <c r="AI30" s="337"/>
      <c r="AJ30" s="357"/>
      <c r="AL30" s="67">
        <f t="shared" si="9"/>
        <v>0</v>
      </c>
      <c r="AM30" s="67">
        <f t="shared" si="13"/>
        <v>22.1</v>
      </c>
      <c r="AN30" s="67">
        <f t="shared" si="14"/>
        <v>22.4</v>
      </c>
      <c r="AO30" s="67">
        <f t="shared" si="15"/>
        <v>22</v>
      </c>
      <c r="AP30" s="67">
        <f t="shared" si="16"/>
        <v>22.3</v>
      </c>
      <c r="AQ30" s="67">
        <f t="shared" si="17"/>
        <v>22.1</v>
      </c>
      <c r="AR30" s="67">
        <f t="shared" si="18"/>
        <v>21.5</v>
      </c>
      <c r="AS30" s="67">
        <f t="shared" si="19"/>
        <v>21.4</v>
      </c>
      <c r="AT30" s="67">
        <f t="shared" si="20"/>
        <v>-1</v>
      </c>
      <c r="AU30" s="67">
        <f t="shared" si="21"/>
        <v>-1</v>
      </c>
      <c r="AV30" s="67">
        <f t="shared" si="22"/>
        <v>0</v>
      </c>
      <c r="AW30" s="67">
        <f t="shared" si="23"/>
        <v>0</v>
      </c>
      <c r="AX30" s="67">
        <f t="shared" si="24"/>
        <v>0</v>
      </c>
      <c r="AY30" s="67">
        <f t="shared" si="6"/>
        <v>0</v>
      </c>
      <c r="AZ30" s="67" t="e">
        <f t="shared" si="7"/>
        <v>#DIV/0!</v>
      </c>
      <c r="BA30" s="67">
        <f t="shared" si="8"/>
        <v>0</v>
      </c>
    </row>
    <row r="31" spans="1:53" ht="12" customHeight="1">
      <c r="A31" s="216" t="str">
        <f>+"FXSweden"&amp;$A$1</f>
        <v>FXSwedenSWE</v>
      </c>
      <c r="B31" s="1307" t="s">
        <v>145</v>
      </c>
      <c r="C31" s="1307"/>
      <c r="D31" s="1307"/>
      <c r="E31" s="1307"/>
      <c r="F31" s="1307"/>
      <c r="G31" s="1307"/>
      <c r="H31" s="1307"/>
      <c r="I31" s="1307"/>
      <c r="J31" s="1307"/>
      <c r="K31" s="1307"/>
      <c r="L31" s="1307"/>
      <c r="M31" s="1307"/>
      <c r="N31" s="1307"/>
      <c r="O31" s="1307"/>
      <c r="P31" s="1307"/>
      <c r="Q31" s="1307"/>
      <c r="R31" s="1307"/>
    </row>
    <row r="32" spans="1:53">
      <c r="A32" s="43"/>
      <c r="B32" s="1312"/>
      <c r="C32" s="1312"/>
      <c r="D32" s="1312"/>
      <c r="E32" s="1312"/>
      <c r="F32" s="1312"/>
      <c r="G32" s="1312"/>
      <c r="H32" s="1312"/>
      <c r="I32" s="1312"/>
      <c r="J32" s="1312"/>
      <c r="K32" s="1312"/>
      <c r="L32" s="1312"/>
      <c r="M32" s="1312"/>
      <c r="N32" s="1312"/>
      <c r="O32" s="1312"/>
      <c r="P32" s="1312"/>
    </row>
    <row r="33" spans="1:20">
      <c r="A33" s="43"/>
      <c r="B33" s="6"/>
      <c r="H33" s="6"/>
      <c r="I33" s="15"/>
      <c r="J33" s="15"/>
      <c r="K33" s="192"/>
      <c r="L33" s="192"/>
      <c r="M33" s="13"/>
      <c r="N33" s="13"/>
      <c r="O33" s="13"/>
    </row>
    <row r="34" spans="1:20">
      <c r="A34" s="11"/>
      <c r="B34" s="13"/>
      <c r="C34" s="19"/>
      <c r="D34" s="19"/>
      <c r="E34" s="19"/>
      <c r="F34" s="15"/>
      <c r="G34" s="15"/>
      <c r="H34" s="9"/>
      <c r="I34" s="9"/>
      <c r="J34" s="9"/>
      <c r="K34" s="192"/>
      <c r="L34" s="192"/>
      <c r="M34" s="13"/>
      <c r="N34" s="13"/>
      <c r="O34" s="13"/>
    </row>
    <row r="35" spans="1:20">
      <c r="A35" s="11"/>
      <c r="B35" s="13"/>
      <c r="C35" s="19"/>
      <c r="D35" s="19"/>
      <c r="E35" s="19"/>
      <c r="F35" s="15"/>
      <c r="G35" s="15"/>
      <c r="H35" s="9"/>
      <c r="I35" s="9"/>
      <c r="J35" s="9"/>
      <c r="K35" s="192"/>
      <c r="L35" s="192"/>
      <c r="M35" s="13"/>
      <c r="N35" s="13"/>
      <c r="O35" s="13"/>
    </row>
    <row r="36" spans="1:20">
      <c r="A36" s="11"/>
      <c r="B36" s="13"/>
      <c r="C36" s="19"/>
      <c r="D36" s="19"/>
      <c r="E36" s="19"/>
      <c r="F36" s="120"/>
      <c r="G36" s="15"/>
      <c r="H36" s="9"/>
      <c r="I36" s="9"/>
      <c r="J36" s="9"/>
      <c r="K36" s="192"/>
      <c r="L36" s="192"/>
      <c r="M36" s="13"/>
      <c r="N36" s="13"/>
      <c r="O36" s="13"/>
      <c r="T36" s="94"/>
    </row>
    <row r="37" spans="1:20">
      <c r="A37" s="11"/>
      <c r="B37" s="13"/>
      <c r="C37" s="24"/>
      <c r="D37" s="24"/>
      <c r="E37" s="24"/>
      <c r="F37" s="121"/>
      <c r="G37" s="121"/>
      <c r="H37" s="12"/>
      <c r="I37" s="12"/>
      <c r="J37" s="12"/>
      <c r="K37" s="192"/>
      <c r="L37" s="192"/>
      <c r="M37" s="13"/>
      <c r="N37" s="13"/>
      <c r="O37" s="13"/>
      <c r="T37" s="94"/>
    </row>
    <row r="38" spans="1:20">
      <c r="A38" s="11"/>
      <c r="B38" s="13"/>
      <c r="C38" s="19"/>
      <c r="D38" s="19"/>
      <c r="E38" s="9"/>
      <c r="F38" s="15"/>
      <c r="G38" s="15"/>
      <c r="H38" s="9"/>
      <c r="I38" s="9"/>
      <c r="J38" s="9"/>
      <c r="K38" s="192"/>
      <c r="L38" s="192"/>
      <c r="M38" s="13"/>
      <c r="N38" s="13"/>
      <c r="O38" s="13"/>
      <c r="T38" s="94"/>
    </row>
    <row r="39" spans="1:20">
      <c r="A39" s="11"/>
      <c r="B39" s="13"/>
      <c r="C39" s="24"/>
      <c r="D39" s="24"/>
      <c r="E39" s="12"/>
      <c r="F39" s="121"/>
      <c r="G39" s="121"/>
      <c r="H39" s="12"/>
      <c r="I39" s="12"/>
      <c r="J39" s="12"/>
      <c r="K39" s="192"/>
      <c r="L39" s="192"/>
      <c r="M39" s="13"/>
      <c r="N39" s="13"/>
      <c r="O39" s="13"/>
      <c r="T39" s="94"/>
    </row>
    <row r="40" spans="1:20">
      <c r="A40" s="11"/>
      <c r="B40" s="13"/>
      <c r="C40" s="24"/>
      <c r="D40" s="24"/>
      <c r="E40" s="12"/>
      <c r="F40" s="12"/>
      <c r="G40" s="12"/>
      <c r="H40" s="12"/>
      <c r="I40" s="12"/>
      <c r="J40" s="12"/>
      <c r="K40" s="192"/>
      <c r="L40" s="192"/>
      <c r="M40" s="13"/>
      <c r="N40" s="13"/>
      <c r="O40" s="13"/>
      <c r="T40" s="94"/>
    </row>
    <row r="41" spans="1:20">
      <c r="A41" s="11"/>
      <c r="B41" s="13"/>
      <c r="C41" s="19"/>
      <c r="D41" s="19"/>
      <c r="E41" s="9"/>
      <c r="F41" s="122"/>
      <c r="G41" s="122"/>
      <c r="H41" s="9"/>
      <c r="I41" s="9"/>
      <c r="J41" s="9"/>
      <c r="K41" s="192"/>
      <c r="L41" s="192"/>
      <c r="M41" s="13"/>
      <c r="N41" s="13"/>
      <c r="O41" s="13"/>
      <c r="T41" s="94"/>
    </row>
    <row r="42" spans="1:20">
      <c r="A42" s="11"/>
      <c r="B42" s="13"/>
      <c r="C42" s="24"/>
      <c r="D42" s="24"/>
      <c r="E42" s="12"/>
      <c r="F42" s="121"/>
      <c r="G42" s="121"/>
      <c r="H42" s="12"/>
      <c r="I42" s="12"/>
      <c r="J42" s="12"/>
      <c r="K42" s="192"/>
      <c r="L42" s="192"/>
      <c r="M42" s="13"/>
      <c r="N42" s="13"/>
      <c r="O42" s="13"/>
      <c r="T42" s="94"/>
    </row>
    <row r="43" spans="1:20">
      <c r="A43" s="11"/>
      <c r="B43" s="13"/>
      <c r="C43" s="15"/>
      <c r="D43" s="15"/>
      <c r="E43" s="15"/>
      <c r="F43" s="15"/>
      <c r="G43" s="15"/>
      <c r="H43" s="15"/>
      <c r="I43" s="15"/>
      <c r="J43" s="15"/>
      <c r="K43" s="192"/>
      <c r="L43" s="192"/>
      <c r="M43" s="13"/>
      <c r="N43" s="13"/>
      <c r="O43" s="13"/>
      <c r="T43" s="94"/>
    </row>
    <row r="44" spans="1:20">
      <c r="A44" s="11"/>
      <c r="B44" s="13"/>
      <c r="C44" s="15"/>
      <c r="D44" s="15"/>
      <c r="E44" s="15"/>
      <c r="F44" s="15"/>
      <c r="G44" s="15"/>
      <c r="H44" s="15"/>
      <c r="I44" s="15"/>
      <c r="J44" s="15"/>
      <c r="K44" s="192"/>
      <c r="L44" s="192"/>
      <c r="M44" s="13"/>
      <c r="N44" s="13"/>
      <c r="O44" s="13"/>
      <c r="T44" s="94"/>
    </row>
    <row r="45" spans="1:20">
      <c r="A45" s="11"/>
      <c r="B45" s="13"/>
      <c r="C45" s="122"/>
      <c r="D45" s="122"/>
      <c r="E45" s="122"/>
      <c r="F45" s="122"/>
      <c r="G45" s="122"/>
      <c r="H45" s="122"/>
      <c r="I45" s="122"/>
      <c r="J45" s="122"/>
      <c r="K45" s="192"/>
      <c r="L45" s="192"/>
      <c r="M45" s="13"/>
      <c r="N45" s="13"/>
      <c r="O45" s="13"/>
      <c r="T45" s="94"/>
    </row>
    <row r="46" spans="1:20">
      <c r="A46" s="11"/>
      <c r="B46" s="13"/>
      <c r="C46" s="9"/>
      <c r="D46" s="9"/>
      <c r="E46" s="9"/>
      <c r="F46" s="9"/>
      <c r="G46" s="9"/>
      <c r="H46" s="9"/>
      <c r="I46" s="9"/>
      <c r="J46" s="9"/>
      <c r="K46" s="192"/>
      <c r="L46" s="192"/>
      <c r="M46" s="13"/>
      <c r="N46" s="13"/>
      <c r="O46" s="13"/>
      <c r="T46" s="94"/>
    </row>
    <row r="47" spans="1:20">
      <c r="A47" s="11"/>
      <c r="B47" s="13"/>
      <c r="C47" s="123"/>
      <c r="D47" s="123"/>
      <c r="E47" s="123"/>
      <c r="F47" s="123"/>
      <c r="G47" s="123"/>
      <c r="H47" s="123"/>
      <c r="I47" s="123"/>
      <c r="J47" s="123"/>
      <c r="K47" s="192"/>
      <c r="L47" s="192"/>
      <c r="M47" s="13"/>
      <c r="N47" s="13"/>
      <c r="O47" s="13"/>
      <c r="T47" s="94"/>
    </row>
    <row r="48" spans="1:20">
      <c r="A48" s="11"/>
      <c r="B48" s="13"/>
      <c r="C48" s="123"/>
      <c r="D48" s="123"/>
      <c r="E48" s="123"/>
      <c r="F48" s="123"/>
      <c r="G48" s="123"/>
      <c r="H48" s="123"/>
      <c r="I48" s="123"/>
      <c r="J48" s="123"/>
      <c r="K48" s="192"/>
      <c r="L48" s="192"/>
      <c r="M48" s="13"/>
      <c r="N48" s="13"/>
      <c r="O48" s="13"/>
      <c r="T48" s="94"/>
    </row>
    <row r="49" spans="1:20">
      <c r="A49" s="11"/>
      <c r="B49" s="13"/>
      <c r="C49" s="124"/>
      <c r="D49" s="124"/>
      <c r="E49" s="124"/>
      <c r="F49" s="124"/>
      <c r="G49" s="124"/>
      <c r="H49" s="124"/>
      <c r="I49" s="124"/>
      <c r="J49" s="124"/>
      <c r="K49" s="192"/>
      <c r="L49" s="192"/>
      <c r="M49" s="13"/>
      <c r="N49" s="13"/>
      <c r="O49" s="13"/>
      <c r="T49" s="94"/>
    </row>
    <row r="50" spans="1:20">
      <c r="A50" s="11"/>
      <c r="B50" s="13"/>
      <c r="C50" s="123"/>
      <c r="D50" s="123"/>
      <c r="E50" s="123"/>
      <c r="F50" s="123"/>
      <c r="G50" s="123"/>
      <c r="H50" s="123"/>
      <c r="I50" s="123"/>
      <c r="J50" s="123"/>
      <c r="K50" s="192"/>
      <c r="L50" s="192"/>
      <c r="M50" s="13"/>
      <c r="N50" s="13"/>
      <c r="O50" s="13"/>
      <c r="T50" s="94"/>
    </row>
    <row r="51" spans="1:20">
      <c r="A51" s="11"/>
      <c r="B51" s="13"/>
      <c r="C51" s="123"/>
      <c r="D51" s="123"/>
      <c r="E51" s="123"/>
      <c r="F51" s="123"/>
      <c r="G51" s="123"/>
      <c r="H51" s="123"/>
      <c r="I51" s="123"/>
      <c r="J51" s="123"/>
      <c r="K51" s="192"/>
      <c r="L51" s="192"/>
      <c r="M51" s="13"/>
      <c r="N51" s="13"/>
      <c r="O51" s="13"/>
      <c r="T51" s="94"/>
    </row>
    <row r="52" spans="1:20">
      <c r="A52" s="11"/>
      <c r="B52" s="13"/>
      <c r="C52" s="124"/>
      <c r="D52" s="124"/>
      <c r="E52" s="124"/>
      <c r="F52" s="124"/>
      <c r="G52" s="124"/>
      <c r="H52" s="124"/>
      <c r="I52" s="124"/>
      <c r="J52" s="124"/>
      <c r="K52" s="192"/>
      <c r="L52" s="192"/>
      <c r="M52" s="13"/>
      <c r="N52" s="13"/>
      <c r="O52" s="13"/>
      <c r="T52" s="94"/>
    </row>
    <row r="53" spans="1:20">
      <c r="A53" s="11"/>
      <c r="B53" s="13"/>
      <c r="C53" s="123"/>
      <c r="D53" s="123"/>
      <c r="E53" s="9"/>
      <c r="F53" s="9"/>
      <c r="G53" s="9"/>
      <c r="H53" s="12"/>
      <c r="I53" s="12"/>
      <c r="J53" s="12"/>
      <c r="K53" s="192"/>
      <c r="L53" s="192"/>
      <c r="M53" s="13"/>
      <c r="N53" s="13"/>
      <c r="O53" s="13"/>
      <c r="T53" s="94"/>
    </row>
    <row r="54" spans="1:20">
      <c r="A54" s="11"/>
      <c r="B54" s="13"/>
      <c r="C54" s="125"/>
      <c r="D54" s="125"/>
      <c r="E54" s="125"/>
      <c r="F54" s="125"/>
      <c r="G54" s="125"/>
      <c r="H54" s="125"/>
      <c r="I54" s="125"/>
      <c r="J54" s="125"/>
      <c r="K54" s="192"/>
      <c r="L54" s="192"/>
      <c r="M54" s="13"/>
      <c r="N54" s="13"/>
      <c r="O54" s="13"/>
      <c r="T54" s="94"/>
    </row>
    <row r="55" spans="1:20">
      <c r="A55" s="11"/>
      <c r="B55" s="13"/>
      <c r="C55" s="125"/>
      <c r="D55" s="125"/>
      <c r="E55" s="125"/>
      <c r="F55" s="125"/>
      <c r="G55" s="125"/>
      <c r="H55" s="125"/>
      <c r="I55" s="125"/>
      <c r="J55" s="125"/>
      <c r="K55" s="192"/>
      <c r="L55" s="192"/>
      <c r="M55" s="13"/>
      <c r="N55" s="13"/>
      <c r="O55" s="13"/>
      <c r="T55" s="94"/>
    </row>
    <row r="56" spans="1:20">
      <c r="A56" s="11"/>
      <c r="B56" s="13"/>
      <c r="C56" s="125"/>
      <c r="D56" s="125"/>
      <c r="E56" s="125"/>
      <c r="F56" s="125"/>
      <c r="G56" s="125"/>
      <c r="H56" s="125"/>
      <c r="I56" s="125"/>
      <c r="J56" s="125"/>
      <c r="K56" s="192"/>
      <c r="L56" s="192"/>
      <c r="M56" s="13"/>
      <c r="N56" s="13"/>
      <c r="O56" s="13"/>
      <c r="T56" s="94"/>
    </row>
    <row r="57" spans="1:20">
      <c r="A57" s="11"/>
      <c r="B57" s="13"/>
      <c r="C57" s="126"/>
      <c r="D57" s="126"/>
      <c r="E57" s="126"/>
      <c r="F57" s="126"/>
      <c r="G57" s="126"/>
      <c r="H57" s="126"/>
      <c r="I57" s="126"/>
      <c r="J57" s="126"/>
      <c r="K57" s="192"/>
      <c r="L57" s="192"/>
      <c r="M57" s="13"/>
      <c r="N57" s="13"/>
      <c r="O57" s="13"/>
      <c r="T57" s="94"/>
    </row>
    <row r="58" spans="1:20">
      <c r="A58" s="11"/>
      <c r="B58" s="13"/>
      <c r="C58" s="125"/>
      <c r="D58" s="125"/>
      <c r="E58" s="125"/>
      <c r="F58" s="125"/>
      <c r="G58" s="125"/>
      <c r="H58" s="125"/>
      <c r="I58" s="125"/>
      <c r="J58" s="125"/>
      <c r="K58" s="192"/>
      <c r="L58" s="192"/>
      <c r="M58" s="13"/>
      <c r="N58" s="13"/>
      <c r="O58" s="13"/>
      <c r="T58" s="94"/>
    </row>
    <row r="59" spans="1:20">
      <c r="A59" s="11"/>
      <c r="B59" s="13"/>
      <c r="C59" s="125"/>
      <c r="D59" s="125"/>
      <c r="E59" s="125"/>
      <c r="F59" s="125"/>
      <c r="G59" s="125"/>
      <c r="H59" s="125"/>
      <c r="I59" s="125"/>
      <c r="J59" s="125"/>
      <c r="K59" s="192"/>
      <c r="L59" s="192"/>
      <c r="M59" s="13"/>
      <c r="N59" s="13"/>
      <c r="O59" s="13"/>
      <c r="T59" s="94"/>
    </row>
    <row r="60" spans="1:20">
      <c r="A60" s="11"/>
      <c r="B60" s="13"/>
      <c r="C60" s="126"/>
      <c r="D60" s="126"/>
      <c r="E60" s="126"/>
      <c r="F60" s="126"/>
      <c r="G60" s="126"/>
      <c r="H60" s="126"/>
      <c r="I60" s="126"/>
      <c r="J60" s="126"/>
      <c r="K60" s="192"/>
      <c r="L60" s="192"/>
      <c r="M60" s="13"/>
      <c r="N60" s="13"/>
      <c r="O60" s="13"/>
      <c r="T60" s="94"/>
    </row>
    <row r="61" spans="1:20">
      <c r="A61" s="11"/>
      <c r="B61" s="13"/>
      <c r="C61" s="9"/>
      <c r="D61" s="9"/>
      <c r="E61" s="9"/>
      <c r="F61" s="9"/>
      <c r="G61" s="9"/>
      <c r="H61" s="9"/>
      <c r="I61" s="9"/>
      <c r="J61" s="9"/>
      <c r="K61" s="192"/>
      <c r="L61" s="192"/>
      <c r="M61" s="13"/>
      <c r="N61" s="13"/>
      <c r="O61" s="13"/>
      <c r="T61" s="94"/>
    </row>
    <row r="62" spans="1:20">
      <c r="A62" s="11"/>
      <c r="B62" s="13"/>
      <c r="C62" s="13"/>
      <c r="D62" s="13"/>
      <c r="E62" s="13"/>
      <c r="F62" s="13"/>
      <c r="G62" s="13"/>
      <c r="H62" s="13"/>
      <c r="I62" s="13"/>
      <c r="J62" s="13"/>
      <c r="K62" s="192"/>
      <c r="L62" s="192"/>
      <c r="M62" s="13"/>
      <c r="N62" s="13"/>
      <c r="O62" s="13"/>
      <c r="T62" s="94"/>
    </row>
    <row r="63" spans="1:20">
      <c r="A63" s="11"/>
      <c r="B63" s="13"/>
      <c r="C63" s="13"/>
      <c r="D63" s="13"/>
      <c r="E63" s="13"/>
      <c r="F63" s="13"/>
      <c r="G63" s="13"/>
      <c r="H63" s="13"/>
      <c r="I63" s="13"/>
      <c r="J63" s="13"/>
      <c r="K63" s="192"/>
      <c r="L63" s="192"/>
      <c r="M63" s="13"/>
      <c r="N63" s="13"/>
      <c r="O63" s="13"/>
      <c r="T63" s="94"/>
    </row>
    <row r="64" spans="1:20">
      <c r="A64" s="11"/>
      <c r="B64" s="13"/>
      <c r="C64" s="13"/>
      <c r="D64" s="13"/>
      <c r="E64" s="13"/>
      <c r="F64" s="13"/>
      <c r="G64" s="13"/>
      <c r="H64" s="13"/>
      <c r="I64" s="13"/>
      <c r="J64" s="13"/>
      <c r="K64" s="192"/>
      <c r="L64" s="192"/>
      <c r="M64" s="13"/>
      <c r="N64" s="13"/>
      <c r="O64" s="13"/>
      <c r="T64" s="94"/>
    </row>
    <row r="65" spans="20:20">
      <c r="T65" s="94"/>
    </row>
    <row r="66" spans="20:20">
      <c r="T66" s="94"/>
    </row>
    <row r="94" spans="8:10">
      <c r="H94" s="67"/>
      <c r="I94" s="67"/>
      <c r="J94" s="67"/>
    </row>
  </sheetData>
  <mergeCells count="5">
    <mergeCell ref="Q3:R3"/>
    <mergeCell ref="B32:P32"/>
    <mergeCell ref="M3:N3"/>
    <mergeCell ref="O3:P3"/>
    <mergeCell ref="B31:R31"/>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ignoredErrors>
    <ignoredError sqref="C11:C13 E19:G30 C29:C30 C19:C27 E7:G9 C7:C9 C16:C17 E16:G17 E11:G14" unlocked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9">
    <tabColor rgb="FF92D050"/>
    <pageSetUpPr fitToPage="1"/>
  </sheetPr>
  <dimension ref="A1:AT65524"/>
  <sheetViews>
    <sheetView zoomScaleNormal="100" workbookViewId="0">
      <selection activeCell="B19" sqref="B19"/>
    </sheetView>
  </sheetViews>
  <sheetFormatPr defaultColWidth="9.33203125" defaultRowHeight="12" outlineLevelRow="1"/>
  <cols>
    <col min="1" max="1" width="23.33203125" style="52" customWidth="1"/>
    <col min="2" max="2" width="40" style="53" customWidth="1"/>
    <col min="3" max="7" width="7.44140625" style="53" customWidth="1"/>
    <col min="8" max="10" width="6.6640625" style="53" hidden="1" customWidth="1"/>
    <col min="11" max="12" width="7.44140625" style="191" customWidth="1"/>
    <col min="13" max="15" width="8.44140625" style="53" customWidth="1"/>
    <col min="16" max="18" width="9.33203125" style="53"/>
    <col min="19" max="19" width="10.109375" style="53" customWidth="1"/>
    <col min="20" max="20" width="9.33203125" style="53"/>
    <col min="21" max="22" width="7" style="191" customWidth="1"/>
    <col min="23" max="16384" width="9.33203125" style="53"/>
  </cols>
  <sheetData>
    <row r="1" spans="1:46">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189">
        <f t="shared" si="0"/>
        <v>11</v>
      </c>
      <c r="L1" s="189">
        <f t="shared" si="0"/>
        <v>12</v>
      </c>
      <c r="M1" s="50">
        <f t="shared" si="0"/>
        <v>13</v>
      </c>
      <c r="N1" s="50">
        <f t="shared" si="0"/>
        <v>14</v>
      </c>
      <c r="O1" s="197">
        <f>+N1+1</f>
        <v>15</v>
      </c>
      <c r="P1" s="52">
        <v>18</v>
      </c>
      <c r="Q1" s="52">
        <v>19</v>
      </c>
    </row>
    <row r="2" spans="1:46" ht="12" customHeight="1">
      <c r="B2" s="381" t="s">
        <v>37</v>
      </c>
      <c r="C2" s="383"/>
      <c r="D2" s="383"/>
      <c r="E2" s="383"/>
      <c r="F2" s="383"/>
      <c r="G2" s="383"/>
      <c r="H2" s="383"/>
      <c r="I2" s="383"/>
      <c r="J2" s="383"/>
      <c r="K2" s="420"/>
      <c r="L2" s="420"/>
      <c r="M2" s="365"/>
      <c r="N2" s="365"/>
      <c r="O2" s="365"/>
      <c r="R2" s="282" t="s">
        <v>94</v>
      </c>
    </row>
    <row r="3" spans="1:46" ht="24.75" customHeight="1">
      <c r="A3" s="179" t="str">
        <f>+"topheading"&amp;$A$1</f>
        <v>topheadingSWE</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4" t="e">
        <f>'PeB DK Swe'!M3</f>
        <v>#REF!</v>
      </c>
      <c r="N3" s="842" t="e">
        <f>'PeB DK Swe'!N3</f>
        <v>#REF!</v>
      </c>
      <c r="O3" s="783" t="e">
        <f>'PeB DK Swe'!O3</f>
        <v>#REF!</v>
      </c>
      <c r="P3" s="3"/>
      <c r="Q3" s="3"/>
      <c r="R3" s="454"/>
      <c r="S3" s="885"/>
      <c r="T3" s="885"/>
      <c r="U3" s="885"/>
      <c r="V3" s="885"/>
      <c r="W3" s="885"/>
      <c r="X3" s="885"/>
      <c r="Y3" s="885"/>
      <c r="Z3" s="456"/>
      <c r="AA3" s="829"/>
      <c r="AB3" s="456"/>
      <c r="AC3" s="829"/>
      <c r="AD3" s="450"/>
    </row>
    <row r="4" spans="1:46" ht="12" customHeight="1">
      <c r="A4" s="56" t="s">
        <v>7</v>
      </c>
      <c r="B4" s="481" t="s">
        <v>64</v>
      </c>
      <c r="C4" s="585">
        <f t="shared" ref="C4:J21" si="1">VLOOKUP($A4,bankBaltics,C$1,FALSE)</f>
        <v>0</v>
      </c>
      <c r="D4" s="489">
        <f t="shared" si="1"/>
        <v>0</v>
      </c>
      <c r="E4" s="489">
        <f t="shared" si="1"/>
        <v>0</v>
      </c>
      <c r="F4" s="484">
        <f t="shared" si="1"/>
        <v>0</v>
      </c>
      <c r="G4" s="484">
        <f t="shared" si="1"/>
        <v>0</v>
      </c>
      <c r="H4" s="484">
        <f t="shared" si="1"/>
        <v>0</v>
      </c>
      <c r="I4" s="484">
        <f t="shared" si="1"/>
        <v>0</v>
      </c>
      <c r="J4" s="484">
        <f t="shared" si="1"/>
        <v>0</v>
      </c>
      <c r="K4" s="610">
        <f t="shared" ref="K4:O29" si="2">VLOOKUP($A4,bankBaltics,K$1,FALSE)</f>
        <v>0</v>
      </c>
      <c r="L4" s="587">
        <f t="shared" si="2"/>
        <v>0</v>
      </c>
      <c r="M4" s="611">
        <f t="shared" si="2"/>
        <v>0</v>
      </c>
      <c r="N4" s="612">
        <f t="shared" si="2"/>
        <v>0</v>
      </c>
      <c r="O4" s="634">
        <f t="shared" si="2"/>
        <v>0</v>
      </c>
      <c r="P4" s="4"/>
      <c r="Q4" s="3"/>
      <c r="R4" s="428"/>
      <c r="S4" s="312"/>
      <c r="T4" s="313"/>
      <c r="U4" s="313"/>
      <c r="V4" s="313"/>
      <c r="W4" s="314"/>
      <c r="X4" s="314"/>
      <c r="Y4" s="314"/>
      <c r="Z4" s="321"/>
      <c r="AA4" s="322"/>
      <c r="AB4" s="428"/>
      <c r="AC4" s="312"/>
      <c r="AD4" s="791"/>
      <c r="AG4" s="67">
        <f>C4-R4</f>
        <v>0</v>
      </c>
      <c r="AH4" s="67">
        <f t="shared" ref="AH4:AQ21" si="3">D4-S4</f>
        <v>0</v>
      </c>
      <c r="AI4" s="67">
        <f t="shared" si="3"/>
        <v>0</v>
      </c>
      <c r="AJ4" s="67">
        <f t="shared" si="3"/>
        <v>0</v>
      </c>
      <c r="AK4" s="67">
        <f t="shared" si="3"/>
        <v>0</v>
      </c>
      <c r="AL4" s="67">
        <f t="shared" si="3"/>
        <v>0</v>
      </c>
      <c r="AM4" s="67">
        <f t="shared" si="3"/>
        <v>0</v>
      </c>
      <c r="AN4" s="67">
        <f t="shared" si="3"/>
        <v>0</v>
      </c>
      <c r="AO4" s="67">
        <f t="shared" si="3"/>
        <v>0</v>
      </c>
      <c r="AP4" s="67">
        <f t="shared" si="3"/>
        <v>0</v>
      </c>
      <c r="AQ4" s="67">
        <f t="shared" si="3"/>
        <v>0</v>
      </c>
      <c r="AR4" s="67">
        <f t="shared" ref="AR4:AR29" si="4">N4-AC4</f>
        <v>0</v>
      </c>
      <c r="AS4" s="67">
        <f t="shared" ref="AS4:AS29" si="5">O4-AD4</f>
        <v>0</v>
      </c>
      <c r="AT4" s="67"/>
    </row>
    <row r="5" spans="1:46" ht="12" customHeight="1">
      <c r="A5" s="56" t="s">
        <v>2</v>
      </c>
      <c r="B5" s="481" t="s">
        <v>49</v>
      </c>
      <c r="C5" s="602">
        <f t="shared" si="1"/>
        <v>0</v>
      </c>
      <c r="D5" s="488">
        <f t="shared" si="1"/>
        <v>0</v>
      </c>
      <c r="E5" s="489">
        <f t="shared" si="1"/>
        <v>0</v>
      </c>
      <c r="F5" s="484">
        <f t="shared" si="1"/>
        <v>0</v>
      </c>
      <c r="G5" s="484">
        <f t="shared" si="1"/>
        <v>0</v>
      </c>
      <c r="H5" s="489">
        <f t="shared" si="1"/>
        <v>0</v>
      </c>
      <c r="I5" s="489">
        <f t="shared" si="1"/>
        <v>0</v>
      </c>
      <c r="J5" s="489">
        <f t="shared" si="1"/>
        <v>0</v>
      </c>
      <c r="K5" s="497">
        <f t="shared" si="2"/>
        <v>0</v>
      </c>
      <c r="L5" s="587">
        <f t="shared" si="2"/>
        <v>0</v>
      </c>
      <c r="M5" s="607">
        <f t="shared" si="2"/>
        <v>0</v>
      </c>
      <c r="N5" s="613">
        <f t="shared" si="2"/>
        <v>0</v>
      </c>
      <c r="O5" s="635">
        <f t="shared" si="2"/>
        <v>0</v>
      </c>
      <c r="P5" s="4"/>
      <c r="Q5" s="3"/>
      <c r="R5" s="318"/>
      <c r="S5" s="319"/>
      <c r="T5" s="320"/>
      <c r="U5" s="314"/>
      <c r="V5" s="314"/>
      <c r="W5" s="320"/>
      <c r="X5" s="320"/>
      <c r="Y5" s="320"/>
      <c r="Z5" s="321"/>
      <c r="AA5" s="322"/>
      <c r="AB5" s="318"/>
      <c r="AC5" s="319"/>
      <c r="AD5" s="316"/>
      <c r="AG5" s="67">
        <f t="shared" ref="AG5:AG29" si="6">C5-R5</f>
        <v>0</v>
      </c>
      <c r="AH5" s="67">
        <f t="shared" si="3"/>
        <v>0</v>
      </c>
      <c r="AI5" s="67">
        <f t="shared" si="3"/>
        <v>0</v>
      </c>
      <c r="AJ5" s="67">
        <f t="shared" si="3"/>
        <v>0</v>
      </c>
      <c r="AK5" s="67">
        <f t="shared" si="3"/>
        <v>0</v>
      </c>
      <c r="AL5" s="67">
        <f t="shared" si="3"/>
        <v>0</v>
      </c>
      <c r="AM5" s="67">
        <f t="shared" si="3"/>
        <v>0</v>
      </c>
      <c r="AN5" s="67">
        <f t="shared" si="3"/>
        <v>0</v>
      </c>
      <c r="AO5" s="67">
        <f t="shared" si="3"/>
        <v>0</v>
      </c>
      <c r="AP5" s="67">
        <f t="shared" si="3"/>
        <v>0</v>
      </c>
      <c r="AQ5" s="67">
        <f t="shared" si="3"/>
        <v>0</v>
      </c>
      <c r="AR5" s="67">
        <f t="shared" si="4"/>
        <v>0</v>
      </c>
      <c r="AS5" s="67">
        <f t="shared" si="5"/>
        <v>0</v>
      </c>
      <c r="AT5" s="67"/>
    </row>
    <row r="6" spans="1:46" ht="12" customHeight="1">
      <c r="A6" s="56" t="s">
        <v>0</v>
      </c>
      <c r="B6" s="481" t="s">
        <v>50</v>
      </c>
      <c r="C6" s="602">
        <f t="shared" si="1"/>
        <v>0</v>
      </c>
      <c r="D6" s="488">
        <f t="shared" si="1"/>
        <v>0</v>
      </c>
      <c r="E6" s="489">
        <f t="shared" si="1"/>
        <v>0</v>
      </c>
      <c r="F6" s="484">
        <f t="shared" si="1"/>
        <v>0</v>
      </c>
      <c r="G6" s="484">
        <f t="shared" si="1"/>
        <v>0</v>
      </c>
      <c r="H6" s="489">
        <f t="shared" si="1"/>
        <v>0</v>
      </c>
      <c r="I6" s="489">
        <f t="shared" si="1"/>
        <v>0</v>
      </c>
      <c r="J6" s="489">
        <f t="shared" si="1"/>
        <v>0</v>
      </c>
      <c r="K6" s="497">
        <f t="shared" si="2"/>
        <v>0</v>
      </c>
      <c r="L6" s="587">
        <f t="shared" si="2"/>
        <v>0</v>
      </c>
      <c r="M6" s="607">
        <f t="shared" si="2"/>
        <v>0</v>
      </c>
      <c r="N6" s="613">
        <f t="shared" si="2"/>
        <v>0</v>
      </c>
      <c r="O6" s="637">
        <f t="shared" si="2"/>
        <v>0</v>
      </c>
      <c r="P6" s="4"/>
      <c r="Q6" s="3"/>
      <c r="R6" s="318"/>
      <c r="S6" s="319"/>
      <c r="T6" s="320"/>
      <c r="U6" s="314"/>
      <c r="V6" s="314"/>
      <c r="W6" s="320"/>
      <c r="X6" s="320"/>
      <c r="Y6" s="320"/>
      <c r="Z6" s="321"/>
      <c r="AA6" s="322"/>
      <c r="AB6" s="318"/>
      <c r="AC6" s="319"/>
      <c r="AD6" s="316"/>
      <c r="AG6" s="67">
        <f t="shared" si="6"/>
        <v>0</v>
      </c>
      <c r="AH6" s="67">
        <f t="shared" si="3"/>
        <v>0</v>
      </c>
      <c r="AI6" s="67">
        <f t="shared" si="3"/>
        <v>0</v>
      </c>
      <c r="AJ6" s="67">
        <f t="shared" si="3"/>
        <v>0</v>
      </c>
      <c r="AK6" s="67">
        <f t="shared" si="3"/>
        <v>0</v>
      </c>
      <c r="AL6" s="67">
        <f t="shared" si="3"/>
        <v>0</v>
      </c>
      <c r="AM6" s="67">
        <f t="shared" si="3"/>
        <v>0</v>
      </c>
      <c r="AN6" s="67">
        <f t="shared" si="3"/>
        <v>0</v>
      </c>
      <c r="AO6" s="67">
        <f t="shared" si="3"/>
        <v>0</v>
      </c>
      <c r="AP6" s="67">
        <f t="shared" si="3"/>
        <v>0</v>
      </c>
      <c r="AQ6" s="67">
        <f t="shared" si="3"/>
        <v>0</v>
      </c>
      <c r="AR6" s="67">
        <f t="shared" si="4"/>
        <v>0</v>
      </c>
      <c r="AS6" s="67">
        <f t="shared" si="5"/>
        <v>0</v>
      </c>
      <c r="AT6" s="67"/>
    </row>
    <row r="7" spans="1:46" ht="12" customHeight="1">
      <c r="A7" s="56" t="s">
        <v>18</v>
      </c>
      <c r="B7" s="481" t="s">
        <v>79</v>
      </c>
      <c r="C7" s="602">
        <f t="shared" si="1"/>
        <v>0</v>
      </c>
      <c r="D7" s="488">
        <f t="shared" si="1"/>
        <v>0</v>
      </c>
      <c r="E7" s="489">
        <f t="shared" si="1"/>
        <v>0</v>
      </c>
      <c r="F7" s="484">
        <f t="shared" si="1"/>
        <v>0</v>
      </c>
      <c r="G7" s="484">
        <f t="shared" si="1"/>
        <v>0</v>
      </c>
      <c r="H7" s="489">
        <f t="shared" si="1"/>
        <v>0</v>
      </c>
      <c r="I7" s="489">
        <f t="shared" si="1"/>
        <v>0</v>
      </c>
      <c r="J7" s="489">
        <f t="shared" si="1"/>
        <v>0</v>
      </c>
      <c r="K7" s="497">
        <f t="shared" si="2"/>
        <v>0</v>
      </c>
      <c r="L7" s="587">
        <f t="shared" si="2"/>
        <v>0</v>
      </c>
      <c r="M7" s="607">
        <f t="shared" si="2"/>
        <v>0</v>
      </c>
      <c r="N7" s="613">
        <f t="shared" si="2"/>
        <v>0</v>
      </c>
      <c r="O7" s="635">
        <f t="shared" si="2"/>
        <v>0</v>
      </c>
      <c r="P7" s="4"/>
      <c r="Q7" s="3"/>
      <c r="R7" s="318"/>
      <c r="S7" s="319"/>
      <c r="T7" s="320"/>
      <c r="U7" s="314"/>
      <c r="V7" s="314"/>
      <c r="W7" s="320"/>
      <c r="X7" s="320"/>
      <c r="Y7" s="320"/>
      <c r="Z7" s="321"/>
      <c r="AA7" s="322"/>
      <c r="AB7" s="318"/>
      <c r="AC7" s="319"/>
      <c r="AD7" s="316"/>
      <c r="AG7" s="67">
        <f t="shared" si="6"/>
        <v>0</v>
      </c>
      <c r="AH7" s="67">
        <f t="shared" si="3"/>
        <v>0</v>
      </c>
      <c r="AI7" s="67">
        <f t="shared" si="3"/>
        <v>0</v>
      </c>
      <c r="AJ7" s="67">
        <f t="shared" si="3"/>
        <v>0</v>
      </c>
      <c r="AK7" s="67">
        <f t="shared" si="3"/>
        <v>0</v>
      </c>
      <c r="AL7" s="67">
        <f t="shared" si="3"/>
        <v>0</v>
      </c>
      <c r="AM7" s="67">
        <f t="shared" si="3"/>
        <v>0</v>
      </c>
      <c r="AN7" s="67">
        <f t="shared" si="3"/>
        <v>0</v>
      </c>
      <c r="AO7" s="67">
        <f t="shared" si="3"/>
        <v>0</v>
      </c>
      <c r="AP7" s="67">
        <f t="shared" si="3"/>
        <v>0</v>
      </c>
      <c r="AQ7" s="67">
        <f>M7-AB7</f>
        <v>0</v>
      </c>
      <c r="AR7" s="67">
        <f t="shared" si="4"/>
        <v>0</v>
      </c>
      <c r="AS7" s="67">
        <f>O7-AD7</f>
        <v>0</v>
      </c>
      <c r="AT7" s="67"/>
    </row>
    <row r="8" spans="1:46" ht="12" customHeight="1">
      <c r="A8" s="62" t="s">
        <v>8</v>
      </c>
      <c r="B8" s="491" t="s">
        <v>65</v>
      </c>
      <c r="C8" s="603">
        <f t="shared" si="1"/>
        <v>0</v>
      </c>
      <c r="D8" s="495">
        <f t="shared" si="1"/>
        <v>0</v>
      </c>
      <c r="E8" s="496">
        <f t="shared" si="1"/>
        <v>0</v>
      </c>
      <c r="F8" s="480">
        <f t="shared" si="1"/>
        <v>0</v>
      </c>
      <c r="G8" s="480">
        <f t="shared" si="1"/>
        <v>0</v>
      </c>
      <c r="H8" s="496">
        <f t="shared" si="1"/>
        <v>0</v>
      </c>
      <c r="I8" s="496">
        <f t="shared" si="1"/>
        <v>0</v>
      </c>
      <c r="J8" s="496">
        <f t="shared" si="1"/>
        <v>0</v>
      </c>
      <c r="K8" s="614">
        <f t="shared" si="2"/>
        <v>0</v>
      </c>
      <c r="L8" s="615">
        <f t="shared" si="2"/>
        <v>0</v>
      </c>
      <c r="M8" s="616">
        <f t="shared" si="2"/>
        <v>0</v>
      </c>
      <c r="N8" s="617">
        <f t="shared" si="2"/>
        <v>0</v>
      </c>
      <c r="O8" s="639">
        <f t="shared" si="2"/>
        <v>0</v>
      </c>
      <c r="P8" s="4"/>
      <c r="Q8" s="1"/>
      <c r="R8" s="329"/>
      <c r="S8" s="330"/>
      <c r="T8" s="331"/>
      <c r="U8" s="323"/>
      <c r="V8" s="323"/>
      <c r="W8" s="331"/>
      <c r="X8" s="331"/>
      <c r="Y8" s="331"/>
      <c r="Z8" s="321"/>
      <c r="AA8" s="322"/>
      <c r="AB8" s="329"/>
      <c r="AC8" s="330"/>
      <c r="AD8" s="328"/>
      <c r="AG8" s="67">
        <f t="shared" si="6"/>
        <v>0</v>
      </c>
      <c r="AH8" s="67">
        <f t="shared" si="3"/>
        <v>0</v>
      </c>
      <c r="AI8" s="67">
        <f t="shared" si="3"/>
        <v>0</v>
      </c>
      <c r="AJ8" s="67">
        <f t="shared" si="3"/>
        <v>0</v>
      </c>
      <c r="AK8" s="67">
        <f t="shared" si="3"/>
        <v>0</v>
      </c>
      <c r="AL8" s="67">
        <f t="shared" si="3"/>
        <v>0</v>
      </c>
      <c r="AM8" s="67">
        <f t="shared" si="3"/>
        <v>0</v>
      </c>
      <c r="AN8" s="67">
        <f t="shared" si="3"/>
        <v>0</v>
      </c>
      <c r="AO8" s="67">
        <f t="shared" si="3"/>
        <v>0</v>
      </c>
      <c r="AP8" s="67">
        <f t="shared" si="3"/>
        <v>0</v>
      </c>
      <c r="AQ8" s="67">
        <f t="shared" si="3"/>
        <v>0</v>
      </c>
      <c r="AR8" s="67">
        <f t="shared" si="4"/>
        <v>0</v>
      </c>
      <c r="AS8" s="67">
        <f t="shared" si="5"/>
        <v>0</v>
      </c>
      <c r="AT8" s="67"/>
    </row>
    <row r="9" spans="1:46" ht="12" customHeight="1">
      <c r="A9" s="56" t="s">
        <v>3</v>
      </c>
      <c r="B9" s="481" t="s">
        <v>35</v>
      </c>
      <c r="C9" s="602">
        <f t="shared" si="1"/>
        <v>0</v>
      </c>
      <c r="D9" s="488">
        <f t="shared" si="1"/>
        <v>0</v>
      </c>
      <c r="E9" s="489">
        <f t="shared" si="1"/>
        <v>0</v>
      </c>
      <c r="F9" s="484">
        <f t="shared" si="1"/>
        <v>0</v>
      </c>
      <c r="G9" s="484">
        <f t="shared" si="1"/>
        <v>0</v>
      </c>
      <c r="H9" s="489">
        <f t="shared" si="1"/>
        <v>0</v>
      </c>
      <c r="I9" s="489">
        <f t="shared" si="1"/>
        <v>0</v>
      </c>
      <c r="J9" s="489">
        <f t="shared" si="1"/>
        <v>0</v>
      </c>
      <c r="K9" s="497">
        <f t="shared" si="2"/>
        <v>0</v>
      </c>
      <c r="L9" s="587">
        <f t="shared" si="2"/>
        <v>0</v>
      </c>
      <c r="M9" s="607">
        <f t="shared" si="2"/>
        <v>0</v>
      </c>
      <c r="N9" s="613">
        <f t="shared" si="2"/>
        <v>0</v>
      </c>
      <c r="O9" s="635">
        <f t="shared" si="2"/>
        <v>0</v>
      </c>
      <c r="P9" s="4"/>
      <c r="Q9" s="1"/>
      <c r="R9" s="318"/>
      <c r="S9" s="319"/>
      <c r="T9" s="320"/>
      <c r="U9" s="314"/>
      <c r="V9" s="314"/>
      <c r="W9" s="320"/>
      <c r="X9" s="320"/>
      <c r="Y9" s="320"/>
      <c r="Z9" s="321"/>
      <c r="AA9" s="322"/>
      <c r="AB9" s="318"/>
      <c r="AC9" s="319"/>
      <c r="AD9" s="316"/>
      <c r="AG9" s="67">
        <f t="shared" si="6"/>
        <v>0</v>
      </c>
      <c r="AH9" s="67">
        <f t="shared" si="3"/>
        <v>0</v>
      </c>
      <c r="AI9" s="67">
        <f t="shared" si="3"/>
        <v>0</v>
      </c>
      <c r="AJ9" s="67">
        <f t="shared" si="3"/>
        <v>0</v>
      </c>
      <c r="AK9" s="67">
        <f t="shared" si="3"/>
        <v>0</v>
      </c>
      <c r="AL9" s="67">
        <f t="shared" si="3"/>
        <v>0</v>
      </c>
      <c r="AM9" s="67">
        <f t="shared" si="3"/>
        <v>0</v>
      </c>
      <c r="AN9" s="67">
        <f t="shared" si="3"/>
        <v>0</v>
      </c>
      <c r="AO9" s="67">
        <f t="shared" si="3"/>
        <v>0</v>
      </c>
      <c r="AP9" s="67">
        <f t="shared" si="3"/>
        <v>0</v>
      </c>
      <c r="AQ9" s="67">
        <f t="shared" si="3"/>
        <v>0</v>
      </c>
      <c r="AR9" s="67">
        <f t="shared" si="4"/>
        <v>0</v>
      </c>
      <c r="AS9" s="67">
        <f t="shared" si="5"/>
        <v>0</v>
      </c>
      <c r="AT9" s="67"/>
    </row>
    <row r="10" spans="1:46" ht="12" customHeight="1">
      <c r="A10" s="188" t="s">
        <v>84</v>
      </c>
      <c r="B10" s="618" t="s">
        <v>85</v>
      </c>
      <c r="C10" s="602">
        <f t="shared" si="1"/>
        <v>0</v>
      </c>
      <c r="D10" s="488">
        <f t="shared" si="1"/>
        <v>0</v>
      </c>
      <c r="E10" s="489">
        <f t="shared" si="1"/>
        <v>0</v>
      </c>
      <c r="F10" s="484">
        <f t="shared" si="1"/>
        <v>0</v>
      </c>
      <c r="G10" s="484">
        <f t="shared" si="1"/>
        <v>0</v>
      </c>
      <c r="H10" s="489">
        <f t="shared" si="1"/>
        <v>0</v>
      </c>
      <c r="I10" s="489">
        <f t="shared" si="1"/>
        <v>0</v>
      </c>
      <c r="J10" s="489">
        <f t="shared" si="1"/>
        <v>0</v>
      </c>
      <c r="K10" s="497">
        <f t="shared" si="2"/>
        <v>0</v>
      </c>
      <c r="L10" s="587">
        <f t="shared" si="2"/>
        <v>0</v>
      </c>
      <c r="M10" s="607">
        <f t="shared" si="2"/>
        <v>0</v>
      </c>
      <c r="N10" s="613">
        <f t="shared" si="2"/>
        <v>0</v>
      </c>
      <c r="O10" s="635">
        <f t="shared" si="2"/>
        <v>0</v>
      </c>
      <c r="P10" s="4"/>
      <c r="Q10" s="1"/>
      <c r="R10" s="318"/>
      <c r="S10" s="319"/>
      <c r="T10" s="320"/>
      <c r="U10" s="314"/>
      <c r="V10" s="314"/>
      <c r="W10" s="320"/>
      <c r="X10" s="320"/>
      <c r="Y10" s="320"/>
      <c r="Z10" s="321"/>
      <c r="AA10" s="322"/>
      <c r="AB10" s="318"/>
      <c r="AC10" s="319"/>
      <c r="AD10" s="316"/>
      <c r="AG10" s="67">
        <f t="shared" si="6"/>
        <v>0</v>
      </c>
      <c r="AH10" s="67">
        <f t="shared" si="3"/>
        <v>0</v>
      </c>
      <c r="AI10" s="67">
        <f t="shared" si="3"/>
        <v>0</v>
      </c>
      <c r="AJ10" s="67">
        <f t="shared" si="3"/>
        <v>0</v>
      </c>
      <c r="AK10" s="67">
        <f t="shared" si="3"/>
        <v>0</v>
      </c>
      <c r="AL10" s="67">
        <f t="shared" si="3"/>
        <v>0</v>
      </c>
      <c r="AM10" s="67">
        <f t="shared" si="3"/>
        <v>0</v>
      </c>
      <c r="AN10" s="67">
        <f t="shared" si="3"/>
        <v>0</v>
      </c>
      <c r="AO10" s="67">
        <f t="shared" si="3"/>
        <v>0</v>
      </c>
      <c r="AP10" s="67">
        <f t="shared" si="3"/>
        <v>0</v>
      </c>
      <c r="AQ10" s="67">
        <f t="shared" si="3"/>
        <v>0</v>
      </c>
      <c r="AR10" s="67">
        <f t="shared" si="4"/>
        <v>0</v>
      </c>
      <c r="AS10" s="67">
        <f t="shared" si="5"/>
        <v>0</v>
      </c>
      <c r="AT10" s="67"/>
    </row>
    <row r="11" spans="1:46" ht="12" customHeight="1">
      <c r="A11" s="62" t="s">
        <v>24</v>
      </c>
      <c r="B11" s="491" t="s">
        <v>66</v>
      </c>
      <c r="C11" s="603">
        <f t="shared" si="1"/>
        <v>0</v>
      </c>
      <c r="D11" s="495">
        <f t="shared" si="1"/>
        <v>0</v>
      </c>
      <c r="E11" s="496">
        <f t="shared" si="1"/>
        <v>0</v>
      </c>
      <c r="F11" s="480">
        <f t="shared" si="1"/>
        <v>0</v>
      </c>
      <c r="G11" s="480">
        <f t="shared" si="1"/>
        <v>0</v>
      </c>
      <c r="H11" s="496">
        <f t="shared" si="1"/>
        <v>0</v>
      </c>
      <c r="I11" s="496">
        <f t="shared" si="1"/>
        <v>0</v>
      </c>
      <c r="J11" s="496">
        <f t="shared" si="1"/>
        <v>0</v>
      </c>
      <c r="K11" s="614">
        <f t="shared" si="2"/>
        <v>0</v>
      </c>
      <c r="L11" s="615">
        <f t="shared" si="2"/>
        <v>0</v>
      </c>
      <c r="M11" s="616">
        <f t="shared" si="2"/>
        <v>0</v>
      </c>
      <c r="N11" s="617">
        <f t="shared" si="2"/>
        <v>0</v>
      </c>
      <c r="O11" s="639">
        <f t="shared" si="2"/>
        <v>0</v>
      </c>
      <c r="P11" s="4"/>
      <c r="R11" s="329"/>
      <c r="S11" s="330"/>
      <c r="T11" s="331"/>
      <c r="U11" s="323"/>
      <c r="V11" s="323"/>
      <c r="W11" s="331"/>
      <c r="X11" s="331"/>
      <c r="Y11" s="331"/>
      <c r="Z11" s="321"/>
      <c r="AA11" s="322"/>
      <c r="AB11" s="329"/>
      <c r="AC11" s="330"/>
      <c r="AD11" s="328"/>
      <c r="AG11" s="67">
        <f t="shared" si="6"/>
        <v>0</v>
      </c>
      <c r="AH11" s="67">
        <f t="shared" si="3"/>
        <v>0</v>
      </c>
      <c r="AI11" s="67">
        <f t="shared" si="3"/>
        <v>0</v>
      </c>
      <c r="AJ11" s="67">
        <f t="shared" si="3"/>
        <v>0</v>
      </c>
      <c r="AK11" s="67">
        <f t="shared" si="3"/>
        <v>0</v>
      </c>
      <c r="AL11" s="67">
        <f t="shared" si="3"/>
        <v>0</v>
      </c>
      <c r="AM11" s="67">
        <f t="shared" si="3"/>
        <v>0</v>
      </c>
      <c r="AN11" s="67">
        <f t="shared" si="3"/>
        <v>0</v>
      </c>
      <c r="AO11" s="67">
        <f t="shared" si="3"/>
        <v>0</v>
      </c>
      <c r="AP11" s="67">
        <f t="shared" si="3"/>
        <v>0</v>
      </c>
      <c r="AQ11" s="67">
        <f t="shared" si="3"/>
        <v>0</v>
      </c>
      <c r="AR11" s="67">
        <f t="shared" si="4"/>
        <v>0</v>
      </c>
      <c r="AS11" s="67">
        <f t="shared" si="5"/>
        <v>0</v>
      </c>
      <c r="AT11" s="67"/>
    </row>
    <row r="12" spans="1:46" ht="12" customHeight="1">
      <c r="A12" s="62" t="s">
        <v>13</v>
      </c>
      <c r="B12" s="491" t="s">
        <v>67</v>
      </c>
      <c r="C12" s="603">
        <f t="shared" si="1"/>
        <v>0</v>
      </c>
      <c r="D12" s="495">
        <f t="shared" si="1"/>
        <v>0</v>
      </c>
      <c r="E12" s="496">
        <f t="shared" si="1"/>
        <v>0</v>
      </c>
      <c r="F12" s="496">
        <f t="shared" si="1"/>
        <v>0</v>
      </c>
      <c r="G12" s="496">
        <f t="shared" si="1"/>
        <v>0</v>
      </c>
      <c r="H12" s="496">
        <f t="shared" si="1"/>
        <v>0</v>
      </c>
      <c r="I12" s="496">
        <f t="shared" si="1"/>
        <v>0</v>
      </c>
      <c r="J12" s="496">
        <f t="shared" si="1"/>
        <v>0</v>
      </c>
      <c r="K12" s="614">
        <f t="shared" si="2"/>
        <v>0</v>
      </c>
      <c r="L12" s="615">
        <f t="shared" si="2"/>
        <v>0</v>
      </c>
      <c r="M12" s="616">
        <f t="shared" si="2"/>
        <v>0</v>
      </c>
      <c r="N12" s="617">
        <f t="shared" si="2"/>
        <v>0</v>
      </c>
      <c r="O12" s="639">
        <f t="shared" si="2"/>
        <v>0</v>
      </c>
      <c r="P12" s="4"/>
      <c r="R12" s="329"/>
      <c r="S12" s="330"/>
      <c r="T12" s="331"/>
      <c r="U12" s="331"/>
      <c r="V12" s="331"/>
      <c r="W12" s="331"/>
      <c r="X12" s="331"/>
      <c r="Y12" s="331"/>
      <c r="Z12" s="321"/>
      <c r="AA12" s="322"/>
      <c r="AB12" s="329"/>
      <c r="AC12" s="330"/>
      <c r="AD12" s="328"/>
      <c r="AG12" s="67">
        <f t="shared" si="6"/>
        <v>0</v>
      </c>
      <c r="AH12" s="67">
        <f t="shared" si="3"/>
        <v>0</v>
      </c>
      <c r="AI12" s="67">
        <f t="shared" si="3"/>
        <v>0</v>
      </c>
      <c r="AJ12" s="67">
        <f t="shared" si="3"/>
        <v>0</v>
      </c>
      <c r="AK12" s="67">
        <f t="shared" si="3"/>
        <v>0</v>
      </c>
      <c r="AL12" s="67">
        <f t="shared" si="3"/>
        <v>0</v>
      </c>
      <c r="AM12" s="67">
        <f t="shared" si="3"/>
        <v>0</v>
      </c>
      <c r="AN12" s="67">
        <f t="shared" si="3"/>
        <v>0</v>
      </c>
      <c r="AO12" s="67">
        <f t="shared" si="3"/>
        <v>0</v>
      </c>
      <c r="AP12" s="67">
        <f t="shared" si="3"/>
        <v>0</v>
      </c>
      <c r="AQ12" s="67">
        <f t="shared" si="3"/>
        <v>0</v>
      </c>
      <c r="AR12" s="67">
        <f t="shared" si="4"/>
        <v>0</v>
      </c>
      <c r="AS12" s="67">
        <f t="shared" si="5"/>
        <v>0</v>
      </c>
      <c r="AT12" s="67"/>
    </row>
    <row r="13" spans="1:46" ht="12" customHeight="1">
      <c r="A13" s="56" t="s">
        <v>23</v>
      </c>
      <c r="B13" s="481" t="s">
        <v>51</v>
      </c>
      <c r="C13" s="619">
        <f t="shared" si="1"/>
        <v>0</v>
      </c>
      <c r="D13" s="488">
        <f t="shared" si="1"/>
        <v>0</v>
      </c>
      <c r="E13" s="489">
        <f t="shared" si="1"/>
        <v>0</v>
      </c>
      <c r="F13" s="483">
        <f t="shared" si="1"/>
        <v>0</v>
      </c>
      <c r="G13" s="483">
        <f t="shared" si="1"/>
        <v>0</v>
      </c>
      <c r="H13" s="489">
        <f t="shared" si="1"/>
        <v>0</v>
      </c>
      <c r="I13" s="489">
        <f t="shared" si="1"/>
        <v>0</v>
      </c>
      <c r="J13" s="489">
        <f t="shared" si="1"/>
        <v>0</v>
      </c>
      <c r="K13" s="497">
        <f t="shared" si="2"/>
        <v>0</v>
      </c>
      <c r="L13" s="587">
        <f t="shared" si="2"/>
        <v>0</v>
      </c>
      <c r="M13" s="607">
        <f t="shared" si="2"/>
        <v>0</v>
      </c>
      <c r="N13" s="613">
        <f t="shared" si="2"/>
        <v>0</v>
      </c>
      <c r="O13" s="635">
        <f t="shared" si="2"/>
        <v>0</v>
      </c>
      <c r="P13" s="4"/>
      <c r="R13" s="318"/>
      <c r="S13" s="319"/>
      <c r="T13" s="320"/>
      <c r="U13" s="313"/>
      <c r="V13" s="313"/>
      <c r="W13" s="320"/>
      <c r="X13" s="320"/>
      <c r="Y13" s="320"/>
      <c r="Z13" s="321"/>
      <c r="AA13" s="322"/>
      <c r="AB13" s="318"/>
      <c r="AC13" s="319"/>
      <c r="AD13" s="316"/>
      <c r="AG13" s="67">
        <f t="shared" si="6"/>
        <v>0</v>
      </c>
      <c r="AH13" s="67">
        <f t="shared" si="3"/>
        <v>0</v>
      </c>
      <c r="AI13" s="67">
        <f t="shared" si="3"/>
        <v>0</v>
      </c>
      <c r="AJ13" s="67">
        <f t="shared" si="3"/>
        <v>0</v>
      </c>
      <c r="AK13" s="67">
        <f t="shared" si="3"/>
        <v>0</v>
      </c>
      <c r="AL13" s="67">
        <f t="shared" si="3"/>
        <v>0</v>
      </c>
      <c r="AM13" s="67">
        <f t="shared" si="3"/>
        <v>0</v>
      </c>
      <c r="AN13" s="67">
        <f t="shared" si="3"/>
        <v>0</v>
      </c>
      <c r="AO13" s="67">
        <f t="shared" si="3"/>
        <v>0</v>
      </c>
      <c r="AP13" s="67">
        <f t="shared" si="3"/>
        <v>0</v>
      </c>
      <c r="AQ13" s="67">
        <f t="shared" si="3"/>
        <v>0</v>
      </c>
      <c r="AR13" s="67">
        <f t="shared" si="4"/>
        <v>0</v>
      </c>
      <c r="AS13" s="67">
        <f t="shared" si="5"/>
        <v>0</v>
      </c>
      <c r="AT13" s="67"/>
    </row>
    <row r="14" spans="1:46" ht="12" hidden="1" customHeight="1" outlineLevel="1">
      <c r="A14" s="56" t="s">
        <v>126</v>
      </c>
      <c r="B14" s="481" t="s">
        <v>127</v>
      </c>
      <c r="C14" s="619">
        <f t="shared" si="1"/>
        <v>0</v>
      </c>
      <c r="D14" s="488">
        <f t="shared" si="1"/>
        <v>0</v>
      </c>
      <c r="E14" s="489">
        <f t="shared" si="1"/>
        <v>0</v>
      </c>
      <c r="F14" s="483">
        <f t="shared" si="1"/>
        <v>0</v>
      </c>
      <c r="G14" s="483">
        <f t="shared" si="1"/>
        <v>0</v>
      </c>
      <c r="H14" s="489">
        <f t="shared" si="1"/>
        <v>0</v>
      </c>
      <c r="I14" s="489">
        <f t="shared" si="1"/>
        <v>0</v>
      </c>
      <c r="J14" s="489">
        <f t="shared" si="1"/>
        <v>0</v>
      </c>
      <c r="K14" s="497">
        <f t="shared" si="2"/>
        <v>0</v>
      </c>
      <c r="L14" s="587">
        <f t="shared" si="2"/>
        <v>0</v>
      </c>
      <c r="M14" s="607">
        <f t="shared" si="2"/>
        <v>0</v>
      </c>
      <c r="N14" s="613">
        <f t="shared" si="2"/>
        <v>0</v>
      </c>
      <c r="O14" s="635">
        <f t="shared" si="2"/>
        <v>0</v>
      </c>
      <c r="P14" s="4"/>
      <c r="R14" s="318"/>
      <c r="S14" s="319"/>
      <c r="T14" s="320"/>
      <c r="U14" s="313"/>
      <c r="V14" s="313"/>
      <c r="W14" s="320"/>
      <c r="X14" s="320"/>
      <c r="Y14" s="320"/>
      <c r="Z14" s="321"/>
      <c r="AA14" s="322"/>
      <c r="AB14" s="318"/>
      <c r="AC14" s="319"/>
      <c r="AD14" s="316"/>
      <c r="AG14" s="67">
        <f t="shared" ref="AG14:AS14" si="7">C14-R14</f>
        <v>0</v>
      </c>
      <c r="AH14" s="67">
        <f t="shared" si="7"/>
        <v>0</v>
      </c>
      <c r="AI14" s="67">
        <f t="shared" si="7"/>
        <v>0</v>
      </c>
      <c r="AJ14" s="67">
        <f t="shared" si="7"/>
        <v>0</v>
      </c>
      <c r="AK14" s="67">
        <f t="shared" si="7"/>
        <v>0</v>
      </c>
      <c r="AL14" s="67">
        <f t="shared" si="7"/>
        <v>0</v>
      </c>
      <c r="AM14" s="67">
        <f t="shared" si="7"/>
        <v>0</v>
      </c>
      <c r="AN14" s="67">
        <f t="shared" si="7"/>
        <v>0</v>
      </c>
      <c r="AO14" s="67">
        <f t="shared" si="7"/>
        <v>0</v>
      </c>
      <c r="AP14" s="67">
        <f t="shared" si="7"/>
        <v>0</v>
      </c>
      <c r="AQ14" s="67">
        <f t="shared" si="7"/>
        <v>0</v>
      </c>
      <c r="AR14" s="67">
        <f t="shared" si="7"/>
        <v>0</v>
      </c>
      <c r="AS14" s="67">
        <f t="shared" si="7"/>
        <v>0</v>
      </c>
      <c r="AT14" s="67"/>
    </row>
    <row r="15" spans="1:46" ht="12" customHeight="1" collapsed="1">
      <c r="A15" s="62" t="s">
        <v>4</v>
      </c>
      <c r="B15" s="498" t="s">
        <v>47</v>
      </c>
      <c r="C15" s="620">
        <f t="shared" si="1"/>
        <v>0</v>
      </c>
      <c r="D15" s="500">
        <f t="shared" si="1"/>
        <v>0</v>
      </c>
      <c r="E15" s="501">
        <f t="shared" si="1"/>
        <v>0</v>
      </c>
      <c r="F15" s="502">
        <f t="shared" si="1"/>
        <v>0</v>
      </c>
      <c r="G15" s="502">
        <f t="shared" si="1"/>
        <v>0</v>
      </c>
      <c r="H15" s="501">
        <f t="shared" si="1"/>
        <v>0</v>
      </c>
      <c r="I15" s="501">
        <f t="shared" si="1"/>
        <v>0</v>
      </c>
      <c r="J15" s="501">
        <f t="shared" si="1"/>
        <v>0</v>
      </c>
      <c r="K15" s="621">
        <f t="shared" si="2"/>
        <v>0</v>
      </c>
      <c r="L15" s="505">
        <f t="shared" si="2"/>
        <v>0</v>
      </c>
      <c r="M15" s="622">
        <f t="shared" si="2"/>
        <v>0</v>
      </c>
      <c r="N15" s="623">
        <f t="shared" si="2"/>
        <v>0</v>
      </c>
      <c r="O15" s="639">
        <f t="shared" si="2"/>
        <v>0</v>
      </c>
      <c r="P15" s="4"/>
      <c r="R15" s="333"/>
      <c r="S15" s="334"/>
      <c r="T15" s="302"/>
      <c r="U15" s="335"/>
      <c r="V15" s="335"/>
      <c r="W15" s="302"/>
      <c r="X15" s="302"/>
      <c r="Y15" s="302"/>
      <c r="Z15" s="735"/>
      <c r="AA15" s="736"/>
      <c r="AB15" s="333"/>
      <c r="AC15" s="334"/>
      <c r="AD15" s="453"/>
      <c r="AG15" s="67">
        <f t="shared" si="6"/>
        <v>0</v>
      </c>
      <c r="AH15" s="67">
        <f t="shared" si="3"/>
        <v>0</v>
      </c>
      <c r="AI15" s="67">
        <f t="shared" si="3"/>
        <v>0</v>
      </c>
      <c r="AJ15" s="67">
        <f t="shared" si="3"/>
        <v>0</v>
      </c>
      <c r="AK15" s="67">
        <f t="shared" si="3"/>
        <v>0</v>
      </c>
      <c r="AL15" s="67">
        <f t="shared" si="3"/>
        <v>0</v>
      </c>
      <c r="AM15" s="67">
        <f t="shared" si="3"/>
        <v>0</v>
      </c>
      <c r="AN15" s="67">
        <f t="shared" si="3"/>
        <v>0</v>
      </c>
      <c r="AO15" s="67">
        <f t="shared" si="3"/>
        <v>0</v>
      </c>
      <c r="AP15" s="67">
        <f t="shared" si="3"/>
        <v>0</v>
      </c>
      <c r="AQ15" s="67">
        <f t="shared" si="3"/>
        <v>0</v>
      </c>
      <c r="AR15" s="67">
        <f t="shared" si="4"/>
        <v>0</v>
      </c>
      <c r="AS15" s="67">
        <f t="shared" si="5"/>
        <v>0</v>
      </c>
      <c r="AT15" s="67"/>
    </row>
    <row r="16" spans="1:46" ht="12" customHeight="1">
      <c r="A16" s="56" t="s">
        <v>9</v>
      </c>
      <c r="B16" s="481" t="s">
        <v>45</v>
      </c>
      <c r="C16" s="507">
        <f t="shared" si="1"/>
        <v>0</v>
      </c>
      <c r="D16" s="484">
        <f t="shared" si="1"/>
        <v>0</v>
      </c>
      <c r="E16" s="484">
        <f t="shared" si="1"/>
        <v>0</v>
      </c>
      <c r="F16" s="484">
        <f t="shared" si="1"/>
        <v>0</v>
      </c>
      <c r="G16" s="484">
        <f t="shared" si="1"/>
        <v>0</v>
      </c>
      <c r="H16" s="484">
        <f t="shared" si="1"/>
        <v>0</v>
      </c>
      <c r="I16" s="484">
        <f t="shared" si="1"/>
        <v>0</v>
      </c>
      <c r="J16" s="484">
        <f t="shared" si="1"/>
        <v>0</v>
      </c>
      <c r="K16" s="497"/>
      <c r="L16" s="587"/>
      <c r="M16" s="606">
        <f t="shared" si="2"/>
        <v>0</v>
      </c>
      <c r="N16" s="646">
        <f t="shared" si="2"/>
        <v>0</v>
      </c>
      <c r="O16" s="668"/>
      <c r="P16" s="4"/>
      <c r="R16" s="340"/>
      <c r="S16" s="314"/>
      <c r="T16" s="314"/>
      <c r="U16" s="314"/>
      <c r="V16" s="314"/>
      <c r="W16" s="314"/>
      <c r="X16" s="314"/>
      <c r="Y16" s="314"/>
      <c r="Z16" s="315"/>
      <c r="AA16" s="317"/>
      <c r="AB16" s="340"/>
      <c r="AC16" s="314"/>
      <c r="AD16" s="316"/>
      <c r="AG16" s="67">
        <f t="shared" si="6"/>
        <v>0</v>
      </c>
      <c r="AH16" s="67">
        <f t="shared" si="3"/>
        <v>0</v>
      </c>
      <c r="AI16" s="67">
        <f t="shared" si="3"/>
        <v>0</v>
      </c>
      <c r="AJ16" s="67">
        <f t="shared" si="3"/>
        <v>0</v>
      </c>
      <c r="AK16" s="67">
        <f t="shared" si="3"/>
        <v>0</v>
      </c>
      <c r="AL16" s="67">
        <f t="shared" si="3"/>
        <v>0</v>
      </c>
      <c r="AM16" s="67">
        <f t="shared" si="3"/>
        <v>0</v>
      </c>
      <c r="AN16" s="67">
        <f t="shared" si="3"/>
        <v>0</v>
      </c>
      <c r="AO16" s="67">
        <f t="shared" si="3"/>
        <v>0</v>
      </c>
      <c r="AP16" s="67">
        <f t="shared" si="3"/>
        <v>0</v>
      </c>
      <c r="AQ16" s="67">
        <f t="shared" si="3"/>
        <v>0</v>
      </c>
      <c r="AR16" s="67">
        <f t="shared" si="4"/>
        <v>0</v>
      </c>
      <c r="AS16" s="67">
        <f t="shared" si="5"/>
        <v>0</v>
      </c>
      <c r="AT16" s="67"/>
    </row>
    <row r="17" spans="1:46" ht="12" customHeight="1">
      <c r="A17" s="56" t="s">
        <v>5</v>
      </c>
      <c r="B17" s="481" t="s">
        <v>106</v>
      </c>
      <c r="C17" s="507">
        <f t="shared" si="1"/>
        <v>0</v>
      </c>
      <c r="D17" s="484">
        <f t="shared" si="1"/>
        <v>0</v>
      </c>
      <c r="E17" s="484">
        <f t="shared" si="1"/>
        <v>0</v>
      </c>
      <c r="F17" s="484">
        <f t="shared" si="1"/>
        <v>0</v>
      </c>
      <c r="G17" s="484">
        <f t="shared" si="1"/>
        <v>0</v>
      </c>
      <c r="H17" s="484">
        <f t="shared" si="1"/>
        <v>0</v>
      </c>
      <c r="I17" s="484">
        <f t="shared" si="1"/>
        <v>0</v>
      </c>
      <c r="J17" s="484">
        <f t="shared" si="1"/>
        <v>0</v>
      </c>
      <c r="K17" s="497"/>
      <c r="L17" s="587"/>
      <c r="M17" s="606">
        <f t="shared" si="2"/>
        <v>0</v>
      </c>
      <c r="N17" s="646">
        <f t="shared" si="2"/>
        <v>0</v>
      </c>
      <c r="O17" s="635"/>
      <c r="P17" s="4"/>
      <c r="R17" s="340"/>
      <c r="S17" s="314"/>
      <c r="T17" s="314"/>
      <c r="U17" s="314"/>
      <c r="V17" s="314"/>
      <c r="W17" s="314"/>
      <c r="X17" s="314"/>
      <c r="Y17" s="314"/>
      <c r="Z17" s="315"/>
      <c r="AA17" s="317"/>
      <c r="AB17" s="340"/>
      <c r="AC17" s="314"/>
      <c r="AD17" s="316"/>
      <c r="AG17" s="67">
        <f t="shared" ref="AG17:AS17" si="8">C17-R17</f>
        <v>0</v>
      </c>
      <c r="AH17" s="67">
        <f t="shared" si="8"/>
        <v>0</v>
      </c>
      <c r="AI17" s="67">
        <f t="shared" si="8"/>
        <v>0</v>
      </c>
      <c r="AJ17" s="67">
        <f t="shared" si="8"/>
        <v>0</v>
      </c>
      <c r="AK17" s="67">
        <f t="shared" si="8"/>
        <v>0</v>
      </c>
      <c r="AL17" s="67">
        <f t="shared" si="8"/>
        <v>0</v>
      </c>
      <c r="AM17" s="67">
        <f t="shared" si="8"/>
        <v>0</v>
      </c>
      <c r="AN17" s="67">
        <f t="shared" si="8"/>
        <v>0</v>
      </c>
      <c r="AO17" s="67">
        <f t="shared" si="8"/>
        <v>0</v>
      </c>
      <c r="AP17" s="67">
        <f t="shared" si="8"/>
        <v>0</v>
      </c>
      <c r="AQ17" s="67">
        <f t="shared" si="8"/>
        <v>0</v>
      </c>
      <c r="AR17" s="67">
        <f t="shared" si="8"/>
        <v>0</v>
      </c>
      <c r="AS17" s="67">
        <f t="shared" si="8"/>
        <v>0</v>
      </c>
      <c r="AT17" s="67"/>
    </row>
    <row r="18" spans="1:46" ht="12" hidden="1" customHeight="1" outlineLevel="1">
      <c r="A18" s="56" t="s">
        <v>5</v>
      </c>
      <c r="B18" s="481" t="s">
        <v>5</v>
      </c>
      <c r="C18" s="507">
        <f t="shared" si="1"/>
        <v>0</v>
      </c>
      <c r="D18" s="484">
        <f t="shared" si="1"/>
        <v>0</v>
      </c>
      <c r="E18" s="484">
        <f t="shared" si="1"/>
        <v>0</v>
      </c>
      <c r="F18" s="484">
        <f t="shared" si="1"/>
        <v>0</v>
      </c>
      <c r="G18" s="484">
        <f t="shared" si="1"/>
        <v>0</v>
      </c>
      <c r="H18" s="484">
        <f t="shared" si="1"/>
        <v>0</v>
      </c>
      <c r="I18" s="484">
        <f t="shared" si="1"/>
        <v>0</v>
      </c>
      <c r="J18" s="484">
        <f t="shared" si="1"/>
        <v>0</v>
      </c>
      <c r="K18" s="497"/>
      <c r="L18" s="587"/>
      <c r="M18" s="606">
        <f t="shared" si="2"/>
        <v>0</v>
      </c>
      <c r="N18" s="646">
        <f t="shared" si="2"/>
        <v>0</v>
      </c>
      <c r="O18" s="635"/>
      <c r="P18" s="4"/>
      <c r="R18" s="340"/>
      <c r="S18" s="314"/>
      <c r="T18" s="314"/>
      <c r="U18" s="314"/>
      <c r="V18" s="314"/>
      <c r="W18" s="314"/>
      <c r="X18" s="314"/>
      <c r="Y18" s="314"/>
      <c r="Z18" s="315"/>
      <c r="AA18" s="317"/>
      <c r="AB18" s="340"/>
      <c r="AC18" s="314"/>
      <c r="AD18" s="316"/>
      <c r="AG18" s="67">
        <f t="shared" si="6"/>
        <v>0</v>
      </c>
      <c r="AH18" s="67">
        <f t="shared" si="3"/>
        <v>0</v>
      </c>
      <c r="AI18" s="67">
        <f t="shared" si="3"/>
        <v>0</v>
      </c>
      <c r="AJ18" s="67">
        <f t="shared" si="3"/>
        <v>0</v>
      </c>
      <c r="AK18" s="67">
        <f t="shared" si="3"/>
        <v>0</v>
      </c>
      <c r="AL18" s="67">
        <f t="shared" si="3"/>
        <v>0</v>
      </c>
      <c r="AM18" s="67">
        <f t="shared" si="3"/>
        <v>0</v>
      </c>
      <c r="AN18" s="67">
        <f t="shared" si="3"/>
        <v>0</v>
      </c>
      <c r="AO18" s="67">
        <f t="shared" si="3"/>
        <v>0</v>
      </c>
      <c r="AP18" s="67">
        <f t="shared" si="3"/>
        <v>0</v>
      </c>
      <c r="AQ18" s="67">
        <f t="shared" si="3"/>
        <v>0</v>
      </c>
      <c r="AR18" s="67">
        <f t="shared" si="4"/>
        <v>0</v>
      </c>
      <c r="AS18" s="67">
        <f t="shared" si="5"/>
        <v>0</v>
      </c>
      <c r="AT18" s="67"/>
    </row>
    <row r="19" spans="1:46" ht="12" customHeight="1" collapsed="1">
      <c r="A19" s="56" t="s">
        <v>28</v>
      </c>
      <c r="B19" s="481" t="s">
        <v>166</v>
      </c>
      <c r="C19" s="474">
        <f t="shared" si="1"/>
        <v>0</v>
      </c>
      <c r="D19" s="483">
        <f t="shared" si="1"/>
        <v>0</v>
      </c>
      <c r="E19" s="483">
        <f t="shared" si="1"/>
        <v>0</v>
      </c>
      <c r="F19" s="483">
        <f t="shared" si="1"/>
        <v>0</v>
      </c>
      <c r="G19" s="483">
        <f t="shared" si="1"/>
        <v>0</v>
      </c>
      <c r="H19" s="483">
        <f t="shared" si="1"/>
        <v>0</v>
      </c>
      <c r="I19" s="483">
        <f t="shared" si="1"/>
        <v>0</v>
      </c>
      <c r="J19" s="483">
        <f t="shared" si="1"/>
        <v>0</v>
      </c>
      <c r="K19" s="497">
        <f t="shared" si="2"/>
        <v>0</v>
      </c>
      <c r="L19" s="587">
        <f t="shared" si="2"/>
        <v>0</v>
      </c>
      <c r="M19" s="607">
        <f t="shared" si="2"/>
        <v>0</v>
      </c>
      <c r="N19" s="613">
        <f t="shared" si="2"/>
        <v>0</v>
      </c>
      <c r="O19" s="635">
        <f t="shared" si="2"/>
        <v>0</v>
      </c>
      <c r="P19" s="4"/>
      <c r="R19" s="343"/>
      <c r="S19" s="313"/>
      <c r="T19" s="313"/>
      <c r="U19" s="313"/>
      <c r="V19" s="313"/>
      <c r="W19" s="313"/>
      <c r="X19" s="313"/>
      <c r="Y19" s="313"/>
      <c r="Z19" s="321"/>
      <c r="AA19" s="322"/>
      <c r="AB19" s="343"/>
      <c r="AC19" s="313"/>
      <c r="AD19" s="316"/>
      <c r="AG19" s="67">
        <f t="shared" si="6"/>
        <v>0</v>
      </c>
      <c r="AH19" s="67">
        <f t="shared" si="3"/>
        <v>0</v>
      </c>
      <c r="AI19" s="67">
        <f t="shared" si="3"/>
        <v>0</v>
      </c>
      <c r="AJ19" s="67">
        <f t="shared" si="3"/>
        <v>0</v>
      </c>
      <c r="AK19" s="67">
        <f t="shared" si="3"/>
        <v>0</v>
      </c>
      <c r="AL19" s="67">
        <f t="shared" si="3"/>
        <v>0</v>
      </c>
      <c r="AM19" s="67">
        <f t="shared" si="3"/>
        <v>0</v>
      </c>
      <c r="AN19" s="67">
        <f t="shared" si="3"/>
        <v>0</v>
      </c>
      <c r="AO19" s="67">
        <f t="shared" si="3"/>
        <v>0</v>
      </c>
      <c r="AP19" s="67">
        <f t="shared" si="3"/>
        <v>0</v>
      </c>
      <c r="AQ19" s="67">
        <f t="shared" si="3"/>
        <v>0</v>
      </c>
      <c r="AR19" s="67">
        <f t="shared" si="4"/>
        <v>0</v>
      </c>
      <c r="AS19" s="67">
        <f t="shared" si="5"/>
        <v>0</v>
      </c>
      <c r="AT19" s="67"/>
    </row>
    <row r="20" spans="1:46" ht="12" customHeight="1">
      <c r="A20" s="56" t="s">
        <v>27</v>
      </c>
      <c r="B20" s="481" t="s">
        <v>91</v>
      </c>
      <c r="C20" s="474">
        <f t="shared" si="1"/>
        <v>0</v>
      </c>
      <c r="D20" s="483">
        <f t="shared" si="1"/>
        <v>0</v>
      </c>
      <c r="E20" s="550">
        <f t="shared" si="1"/>
        <v>0</v>
      </c>
      <c r="F20" s="550">
        <f t="shared" si="1"/>
        <v>0</v>
      </c>
      <c r="G20" s="550">
        <f t="shared" si="1"/>
        <v>0</v>
      </c>
      <c r="H20" s="483">
        <f t="shared" si="1"/>
        <v>0</v>
      </c>
      <c r="I20" s="483">
        <f t="shared" si="1"/>
        <v>0</v>
      </c>
      <c r="J20" s="483">
        <f t="shared" si="1"/>
        <v>0</v>
      </c>
      <c r="K20" s="497">
        <f t="shared" si="2"/>
        <v>0</v>
      </c>
      <c r="L20" s="587">
        <f t="shared" si="2"/>
        <v>0</v>
      </c>
      <c r="M20" s="607">
        <f t="shared" si="2"/>
        <v>0</v>
      </c>
      <c r="N20" s="613">
        <f t="shared" si="2"/>
        <v>0</v>
      </c>
      <c r="O20" s="635">
        <f t="shared" si="2"/>
        <v>0</v>
      </c>
      <c r="P20" s="4"/>
      <c r="R20" s="343"/>
      <c r="S20" s="313"/>
      <c r="T20" s="313"/>
      <c r="U20" s="313"/>
      <c r="V20" s="313"/>
      <c r="W20" s="313"/>
      <c r="X20" s="313"/>
      <c r="Y20" s="313"/>
      <c r="Z20" s="321"/>
      <c r="AA20" s="322"/>
      <c r="AB20" s="343"/>
      <c r="AC20" s="313"/>
      <c r="AD20" s="316"/>
      <c r="AG20" s="67">
        <f t="shared" si="6"/>
        <v>0</v>
      </c>
      <c r="AH20" s="67">
        <f t="shared" si="3"/>
        <v>0</v>
      </c>
      <c r="AI20" s="67">
        <f t="shared" si="3"/>
        <v>0</v>
      </c>
      <c r="AJ20" s="67">
        <f t="shared" si="3"/>
        <v>0</v>
      </c>
      <c r="AK20" s="67">
        <f t="shared" si="3"/>
        <v>0</v>
      </c>
      <c r="AL20" s="67">
        <f t="shared" si="3"/>
        <v>0</v>
      </c>
      <c r="AM20" s="67">
        <f t="shared" si="3"/>
        <v>0</v>
      </c>
      <c r="AN20" s="67">
        <f t="shared" si="3"/>
        <v>0</v>
      </c>
      <c r="AO20" s="67">
        <f t="shared" si="3"/>
        <v>0</v>
      </c>
      <c r="AP20" s="67">
        <f t="shared" si="3"/>
        <v>0</v>
      </c>
      <c r="AQ20" s="67">
        <f t="shared" si="3"/>
        <v>0</v>
      </c>
      <c r="AR20" s="67">
        <f t="shared" si="4"/>
        <v>0</v>
      </c>
      <c r="AS20" s="67">
        <f t="shared" si="5"/>
        <v>0</v>
      </c>
      <c r="AT20" s="67"/>
    </row>
    <row r="21" spans="1:46" ht="12" customHeight="1">
      <c r="A21" s="56" t="s">
        <v>14</v>
      </c>
      <c r="B21" s="511" t="s">
        <v>38</v>
      </c>
      <c r="C21" s="512">
        <f t="shared" si="1"/>
        <v>0</v>
      </c>
      <c r="D21" s="513">
        <f t="shared" si="1"/>
        <v>0</v>
      </c>
      <c r="E21" s="513">
        <f t="shared" si="1"/>
        <v>0</v>
      </c>
      <c r="F21" s="513">
        <f t="shared" si="1"/>
        <v>0</v>
      </c>
      <c r="G21" s="513">
        <f t="shared" si="1"/>
        <v>0</v>
      </c>
      <c r="H21" s="513">
        <f t="shared" si="1"/>
        <v>0</v>
      </c>
      <c r="I21" s="513">
        <f t="shared" si="1"/>
        <v>0</v>
      </c>
      <c r="J21" s="513">
        <f t="shared" si="1"/>
        <v>0</v>
      </c>
      <c r="K21" s="673">
        <f t="shared" si="2"/>
        <v>0</v>
      </c>
      <c r="L21" s="647">
        <f t="shared" si="2"/>
        <v>0</v>
      </c>
      <c r="M21" s="607">
        <f t="shared" si="2"/>
        <v>0</v>
      </c>
      <c r="N21" s="613">
        <f t="shared" si="2"/>
        <v>0</v>
      </c>
      <c r="O21" s="635">
        <f t="shared" si="2"/>
        <v>0</v>
      </c>
      <c r="P21" s="4"/>
      <c r="R21" s="346"/>
      <c r="S21" s="347"/>
      <c r="T21" s="347"/>
      <c r="U21" s="347"/>
      <c r="V21" s="347"/>
      <c r="W21" s="347"/>
      <c r="X21" s="347"/>
      <c r="Y21" s="347"/>
      <c r="Z21" s="735"/>
      <c r="AA21" s="736"/>
      <c r="AB21" s="346"/>
      <c r="AC21" s="347"/>
      <c r="AD21" s="453"/>
      <c r="AG21" s="67">
        <f t="shared" si="6"/>
        <v>0</v>
      </c>
      <c r="AH21" s="67">
        <f t="shared" si="3"/>
        <v>0</v>
      </c>
      <c r="AI21" s="67">
        <f t="shared" si="3"/>
        <v>0</v>
      </c>
      <c r="AJ21" s="67">
        <f t="shared" si="3"/>
        <v>0</v>
      </c>
      <c r="AK21" s="67">
        <f t="shared" si="3"/>
        <v>0</v>
      </c>
      <c r="AL21" s="67">
        <f t="shared" si="3"/>
        <v>0</v>
      </c>
      <c r="AM21" s="67">
        <f t="shared" si="3"/>
        <v>0</v>
      </c>
      <c r="AN21" s="67">
        <f t="shared" si="3"/>
        <v>0</v>
      </c>
      <c r="AO21" s="67">
        <f t="shared" si="3"/>
        <v>0</v>
      </c>
      <c r="AP21" s="67">
        <f t="shared" si="3"/>
        <v>0</v>
      </c>
      <c r="AQ21" s="67">
        <f t="shared" si="3"/>
        <v>0</v>
      </c>
      <c r="AR21" s="67">
        <f t="shared" si="4"/>
        <v>0</v>
      </c>
      <c r="AS21" s="67">
        <f t="shared" si="5"/>
        <v>0</v>
      </c>
      <c r="AT21" s="67"/>
    </row>
    <row r="22" spans="1:46" ht="12" customHeight="1">
      <c r="A22" s="62" t="s">
        <v>22</v>
      </c>
      <c r="B22" s="491" t="s">
        <v>52</v>
      </c>
      <c r="C22" s="517"/>
      <c r="D22" s="489"/>
      <c r="E22" s="489"/>
      <c r="F22" s="489"/>
      <c r="G22" s="489"/>
      <c r="H22" s="489"/>
      <c r="I22" s="489"/>
      <c r="J22" s="489"/>
      <c r="K22" s="497"/>
      <c r="L22" s="587"/>
      <c r="M22" s="666"/>
      <c r="N22" s="667"/>
      <c r="O22" s="668"/>
      <c r="P22" s="4"/>
      <c r="R22" s="443"/>
      <c r="S22" s="320"/>
      <c r="T22" s="320"/>
      <c r="U22" s="320"/>
      <c r="V22" s="320"/>
      <c r="W22" s="320"/>
      <c r="X22" s="320"/>
      <c r="Y22" s="320"/>
      <c r="Z22" s="742"/>
      <c r="AA22" s="712"/>
      <c r="AB22" s="443"/>
      <c r="AC22" s="320"/>
      <c r="AD22" s="342"/>
      <c r="AG22" s="67">
        <f t="shared" si="6"/>
        <v>0</v>
      </c>
      <c r="AH22" s="67">
        <f t="shared" ref="AH22:AH29" si="9">D22-S22</f>
        <v>0</v>
      </c>
      <c r="AI22" s="67">
        <f t="shared" ref="AI22:AI29" si="10">E22-T22</f>
        <v>0</v>
      </c>
      <c r="AJ22" s="67">
        <f t="shared" ref="AJ22:AJ29" si="11">F22-U22</f>
        <v>0</v>
      </c>
      <c r="AK22" s="67">
        <f t="shared" ref="AK22:AK29" si="12">G22-V22</f>
        <v>0</v>
      </c>
      <c r="AL22" s="67">
        <f t="shared" ref="AL22:AL29" si="13">H22-W22</f>
        <v>0</v>
      </c>
      <c r="AM22" s="67">
        <f t="shared" ref="AM22:AM29" si="14">I22-X22</f>
        <v>0</v>
      </c>
      <c r="AN22" s="67">
        <f t="shared" ref="AN22:AN29" si="15">J22-Y22</f>
        <v>0</v>
      </c>
      <c r="AO22" s="67">
        <f t="shared" ref="AO22:AO29" si="16">K22-Z22</f>
        <v>0</v>
      </c>
      <c r="AP22" s="67">
        <f t="shared" ref="AP22:AP29" si="17">L22-AA22</f>
        <v>0</v>
      </c>
      <c r="AQ22" s="67">
        <f t="shared" ref="AQ22:AQ29" si="18">M22-AB22</f>
        <v>0</v>
      </c>
      <c r="AR22" s="67">
        <f t="shared" si="4"/>
        <v>0</v>
      </c>
      <c r="AS22" s="67">
        <f t="shared" si="5"/>
        <v>0</v>
      </c>
      <c r="AT22" s="67"/>
    </row>
    <row r="23" spans="1:46" ht="12" customHeight="1">
      <c r="A23" s="56" t="s">
        <v>19</v>
      </c>
      <c r="B23" s="481" t="s">
        <v>53</v>
      </c>
      <c r="C23" s="509">
        <f t="shared" ref="C23:J29" si="19">VLOOKUP($A23,bankBaltics,C$1,FALSE)</f>
        <v>0</v>
      </c>
      <c r="D23" s="510">
        <f t="shared" si="19"/>
        <v>0</v>
      </c>
      <c r="E23" s="510">
        <f t="shared" si="19"/>
        <v>0</v>
      </c>
      <c r="F23" s="510">
        <f t="shared" si="19"/>
        <v>0</v>
      </c>
      <c r="G23" s="510">
        <f t="shared" si="19"/>
        <v>0</v>
      </c>
      <c r="H23" s="510">
        <f t="shared" si="19"/>
        <v>0</v>
      </c>
      <c r="I23" s="510">
        <f t="shared" si="19"/>
        <v>0</v>
      </c>
      <c r="J23" s="510">
        <f t="shared" si="19"/>
        <v>0</v>
      </c>
      <c r="K23" s="497">
        <f t="shared" si="2"/>
        <v>0</v>
      </c>
      <c r="L23" s="587">
        <f t="shared" si="2"/>
        <v>0</v>
      </c>
      <c r="M23" s="509">
        <f t="shared" si="2"/>
        <v>0</v>
      </c>
      <c r="N23" s="510">
        <f t="shared" si="2"/>
        <v>0</v>
      </c>
      <c r="O23" s="635">
        <f t="shared" si="2"/>
        <v>0</v>
      </c>
      <c r="P23" s="4"/>
      <c r="R23" s="351"/>
      <c r="S23" s="352"/>
      <c r="T23" s="352"/>
      <c r="U23" s="352"/>
      <c r="V23" s="352"/>
      <c r="W23" s="352"/>
      <c r="X23" s="352"/>
      <c r="Y23" s="352"/>
      <c r="Z23" s="321"/>
      <c r="AA23" s="322"/>
      <c r="AB23" s="351"/>
      <c r="AC23" s="352"/>
      <c r="AD23" s="316"/>
      <c r="AG23" s="67">
        <f t="shared" si="6"/>
        <v>0</v>
      </c>
      <c r="AH23" s="67">
        <f t="shared" si="9"/>
        <v>0</v>
      </c>
      <c r="AI23" s="67">
        <f t="shared" si="10"/>
        <v>0</v>
      </c>
      <c r="AJ23" s="67">
        <f t="shared" si="11"/>
        <v>0</v>
      </c>
      <c r="AK23" s="67">
        <f t="shared" si="12"/>
        <v>0</v>
      </c>
      <c r="AL23" s="67">
        <f t="shared" si="13"/>
        <v>0</v>
      </c>
      <c r="AM23" s="67">
        <f t="shared" si="14"/>
        <v>0</v>
      </c>
      <c r="AN23" s="67">
        <f t="shared" si="15"/>
        <v>0</v>
      </c>
      <c r="AO23" s="67">
        <f t="shared" si="16"/>
        <v>0</v>
      </c>
      <c r="AP23" s="67">
        <f t="shared" si="17"/>
        <v>0</v>
      </c>
      <c r="AQ23" s="67">
        <f t="shared" si="18"/>
        <v>0</v>
      </c>
      <c r="AR23" s="67">
        <f t="shared" si="4"/>
        <v>0</v>
      </c>
      <c r="AS23" s="67">
        <f t="shared" si="5"/>
        <v>0</v>
      </c>
      <c r="AT23" s="67"/>
    </row>
    <row r="24" spans="1:46" ht="12" customHeight="1">
      <c r="A24" s="56" t="s">
        <v>20</v>
      </c>
      <c r="B24" s="481" t="s">
        <v>68</v>
      </c>
      <c r="C24" s="509">
        <f t="shared" si="19"/>
        <v>0</v>
      </c>
      <c r="D24" s="510">
        <f t="shared" si="19"/>
        <v>0</v>
      </c>
      <c r="E24" s="510">
        <f t="shared" si="19"/>
        <v>0</v>
      </c>
      <c r="F24" s="510">
        <f t="shared" si="19"/>
        <v>0</v>
      </c>
      <c r="G24" s="510">
        <f t="shared" si="19"/>
        <v>0</v>
      </c>
      <c r="H24" s="510">
        <f t="shared" si="19"/>
        <v>0</v>
      </c>
      <c r="I24" s="510">
        <f t="shared" si="19"/>
        <v>0</v>
      </c>
      <c r="J24" s="510">
        <f t="shared" si="19"/>
        <v>0</v>
      </c>
      <c r="K24" s="497">
        <f t="shared" si="2"/>
        <v>0</v>
      </c>
      <c r="L24" s="587">
        <f t="shared" si="2"/>
        <v>0</v>
      </c>
      <c r="M24" s="509">
        <f t="shared" si="2"/>
        <v>0</v>
      </c>
      <c r="N24" s="510">
        <f t="shared" si="2"/>
        <v>0</v>
      </c>
      <c r="O24" s="635">
        <f t="shared" si="2"/>
        <v>0</v>
      </c>
      <c r="P24" s="4"/>
      <c r="R24" s="351"/>
      <c r="S24" s="352"/>
      <c r="T24" s="352"/>
      <c r="U24" s="352"/>
      <c r="V24" s="352"/>
      <c r="W24" s="352"/>
      <c r="X24" s="352"/>
      <c r="Y24" s="352"/>
      <c r="Z24" s="321"/>
      <c r="AA24" s="322"/>
      <c r="AB24" s="351"/>
      <c r="AC24" s="352"/>
      <c r="AD24" s="316"/>
      <c r="AG24" s="67">
        <f t="shared" si="6"/>
        <v>0</v>
      </c>
      <c r="AH24" s="67">
        <f t="shared" si="9"/>
        <v>0</v>
      </c>
      <c r="AI24" s="67">
        <f t="shared" si="10"/>
        <v>0</v>
      </c>
      <c r="AJ24" s="67">
        <f t="shared" si="11"/>
        <v>0</v>
      </c>
      <c r="AK24" s="67">
        <f t="shared" si="12"/>
        <v>0</v>
      </c>
      <c r="AL24" s="67">
        <f t="shared" si="13"/>
        <v>0</v>
      </c>
      <c r="AM24" s="67">
        <f t="shared" si="14"/>
        <v>0</v>
      </c>
      <c r="AN24" s="67">
        <f t="shared" si="15"/>
        <v>0</v>
      </c>
      <c r="AO24" s="67">
        <f t="shared" si="16"/>
        <v>0</v>
      </c>
      <c r="AP24" s="67">
        <f t="shared" si="17"/>
        <v>0</v>
      </c>
      <c r="AQ24" s="67">
        <f t="shared" si="18"/>
        <v>0</v>
      </c>
      <c r="AR24" s="67">
        <f t="shared" si="4"/>
        <v>0</v>
      </c>
      <c r="AS24" s="67">
        <f t="shared" si="5"/>
        <v>0</v>
      </c>
      <c r="AT24" s="67"/>
    </row>
    <row r="25" spans="1:46" ht="12" customHeight="1">
      <c r="A25" s="199" t="s">
        <v>21</v>
      </c>
      <c r="B25" s="481" t="s">
        <v>55</v>
      </c>
      <c r="C25" s="509">
        <f>VLOOKUP($A25,bankBaltics,C$1,FALSE)</f>
        <v>0</v>
      </c>
      <c r="D25" s="510">
        <f>VLOOKUP($A25,bankBaltics,D$1,FALSE)</f>
        <v>0</v>
      </c>
      <c r="E25" s="510">
        <f t="shared" si="19"/>
        <v>0</v>
      </c>
      <c r="F25" s="510">
        <f t="shared" si="19"/>
        <v>0</v>
      </c>
      <c r="G25" s="510">
        <f t="shared" si="19"/>
        <v>0</v>
      </c>
      <c r="H25" s="510">
        <f t="shared" si="19"/>
        <v>0</v>
      </c>
      <c r="I25" s="510">
        <f t="shared" si="19"/>
        <v>0</v>
      </c>
      <c r="J25" s="510">
        <f t="shared" si="19"/>
        <v>0</v>
      </c>
      <c r="K25" s="497">
        <f t="shared" si="2"/>
        <v>0</v>
      </c>
      <c r="L25" s="587">
        <f t="shared" si="2"/>
        <v>0</v>
      </c>
      <c r="M25" s="509">
        <f t="shared" si="2"/>
        <v>0</v>
      </c>
      <c r="N25" s="510">
        <f t="shared" si="2"/>
        <v>0</v>
      </c>
      <c r="O25" s="635">
        <f t="shared" si="2"/>
        <v>0</v>
      </c>
      <c r="P25" s="4"/>
      <c r="R25" s="351"/>
      <c r="S25" s="352"/>
      <c r="T25" s="352"/>
      <c r="U25" s="352"/>
      <c r="V25" s="352"/>
      <c r="W25" s="352"/>
      <c r="X25" s="352"/>
      <c r="Y25" s="352"/>
      <c r="Z25" s="321"/>
      <c r="AA25" s="322"/>
      <c r="AB25" s="351"/>
      <c r="AC25" s="352"/>
      <c r="AD25" s="316"/>
      <c r="AG25" s="67">
        <f t="shared" ref="AG25:AS25" si="20">C25-R25</f>
        <v>0</v>
      </c>
      <c r="AH25" s="67">
        <f t="shared" si="20"/>
        <v>0</v>
      </c>
      <c r="AI25" s="67">
        <f t="shared" si="20"/>
        <v>0</v>
      </c>
      <c r="AJ25" s="67">
        <f t="shared" si="20"/>
        <v>0</v>
      </c>
      <c r="AK25" s="67">
        <f t="shared" si="20"/>
        <v>0</v>
      </c>
      <c r="AL25" s="67">
        <f t="shared" si="20"/>
        <v>0</v>
      </c>
      <c r="AM25" s="67">
        <f t="shared" si="20"/>
        <v>0</v>
      </c>
      <c r="AN25" s="67">
        <f t="shared" si="20"/>
        <v>0</v>
      </c>
      <c r="AO25" s="67">
        <f t="shared" si="20"/>
        <v>0</v>
      </c>
      <c r="AP25" s="67">
        <f t="shared" si="20"/>
        <v>0</v>
      </c>
      <c r="AQ25" s="67">
        <f t="shared" si="20"/>
        <v>0</v>
      </c>
      <c r="AR25" s="67">
        <f t="shared" si="20"/>
        <v>0</v>
      </c>
      <c r="AS25" s="67">
        <f t="shared" si="20"/>
        <v>0</v>
      </c>
      <c r="AT25" s="67"/>
    </row>
    <row r="26" spans="1:46" ht="12" customHeight="1">
      <c r="A26" s="62" t="s">
        <v>25</v>
      </c>
      <c r="B26" s="491" t="s">
        <v>56</v>
      </c>
      <c r="C26" s="518">
        <f>VLOOKUP($A26,bankBaltics,C$1,FALSE)</f>
        <v>0</v>
      </c>
      <c r="D26" s="519">
        <f t="shared" si="19"/>
        <v>0</v>
      </c>
      <c r="E26" s="519">
        <f t="shared" si="19"/>
        <v>0</v>
      </c>
      <c r="F26" s="519">
        <f t="shared" si="19"/>
        <v>0</v>
      </c>
      <c r="G26" s="519">
        <f t="shared" si="19"/>
        <v>0</v>
      </c>
      <c r="H26" s="519">
        <f t="shared" si="19"/>
        <v>0</v>
      </c>
      <c r="I26" s="519">
        <f t="shared" si="19"/>
        <v>0</v>
      </c>
      <c r="J26" s="519">
        <f t="shared" si="19"/>
        <v>0</v>
      </c>
      <c r="K26" s="614">
        <f t="shared" si="2"/>
        <v>0</v>
      </c>
      <c r="L26" s="615">
        <f t="shared" si="2"/>
        <v>0</v>
      </c>
      <c r="M26" s="518">
        <f t="shared" si="2"/>
        <v>0</v>
      </c>
      <c r="N26" s="519">
        <f t="shared" si="2"/>
        <v>0</v>
      </c>
      <c r="O26" s="639">
        <f t="shared" si="2"/>
        <v>0</v>
      </c>
      <c r="P26" s="4"/>
      <c r="R26" s="353"/>
      <c r="S26" s="354"/>
      <c r="T26" s="354"/>
      <c r="U26" s="354"/>
      <c r="V26" s="354"/>
      <c r="W26" s="354"/>
      <c r="X26" s="354"/>
      <c r="Y26" s="354"/>
      <c r="Z26" s="324"/>
      <c r="AA26" s="325"/>
      <c r="AB26" s="353"/>
      <c r="AC26" s="354"/>
      <c r="AD26" s="328"/>
      <c r="AG26" s="67">
        <f t="shared" si="6"/>
        <v>0</v>
      </c>
      <c r="AH26" s="67">
        <f t="shared" si="9"/>
        <v>0</v>
      </c>
      <c r="AI26" s="67">
        <f t="shared" si="10"/>
        <v>0</v>
      </c>
      <c r="AJ26" s="67">
        <f t="shared" si="11"/>
        <v>0</v>
      </c>
      <c r="AK26" s="67">
        <f t="shared" si="12"/>
        <v>0</v>
      </c>
      <c r="AL26" s="67">
        <f t="shared" si="13"/>
        <v>0</v>
      </c>
      <c r="AM26" s="67">
        <f t="shared" si="14"/>
        <v>0</v>
      </c>
      <c r="AN26" s="67">
        <f t="shared" si="15"/>
        <v>0</v>
      </c>
      <c r="AO26" s="67">
        <f t="shared" si="16"/>
        <v>0</v>
      </c>
      <c r="AP26" s="67">
        <f t="shared" si="17"/>
        <v>0</v>
      </c>
      <c r="AQ26" s="67">
        <f t="shared" si="18"/>
        <v>0</v>
      </c>
      <c r="AR26" s="67">
        <f t="shared" si="4"/>
        <v>0</v>
      </c>
      <c r="AS26" s="67">
        <f t="shared" si="5"/>
        <v>0</v>
      </c>
      <c r="AT26" s="67"/>
    </row>
    <row r="27" spans="1:46" ht="12" customHeight="1">
      <c r="A27" s="56" t="s">
        <v>17</v>
      </c>
      <c r="B27" s="481" t="s">
        <v>57</v>
      </c>
      <c r="C27" s="543">
        <f t="shared" si="19"/>
        <v>0</v>
      </c>
      <c r="D27" s="510">
        <f t="shared" si="19"/>
        <v>0</v>
      </c>
      <c r="E27" s="510">
        <f t="shared" si="19"/>
        <v>0</v>
      </c>
      <c r="F27" s="510">
        <f t="shared" si="19"/>
        <v>0</v>
      </c>
      <c r="G27" s="510">
        <f t="shared" si="19"/>
        <v>0</v>
      </c>
      <c r="H27" s="510">
        <f t="shared" si="19"/>
        <v>0</v>
      </c>
      <c r="I27" s="510">
        <f t="shared" si="19"/>
        <v>0</v>
      </c>
      <c r="J27" s="510">
        <f t="shared" si="19"/>
        <v>0</v>
      </c>
      <c r="K27" s="497">
        <f t="shared" si="2"/>
        <v>0</v>
      </c>
      <c r="L27" s="587">
        <f t="shared" si="2"/>
        <v>0</v>
      </c>
      <c r="M27" s="543">
        <f t="shared" si="2"/>
        <v>0</v>
      </c>
      <c r="N27" s="510">
        <f t="shared" si="2"/>
        <v>0</v>
      </c>
      <c r="O27" s="635">
        <f t="shared" si="2"/>
        <v>0</v>
      </c>
      <c r="P27" s="4"/>
      <c r="R27" s="351"/>
      <c r="S27" s="352"/>
      <c r="T27" s="352"/>
      <c r="U27" s="352"/>
      <c r="V27" s="352"/>
      <c r="W27" s="352"/>
      <c r="X27" s="352"/>
      <c r="Y27" s="352"/>
      <c r="Z27" s="321"/>
      <c r="AA27" s="322"/>
      <c r="AB27" s="351"/>
      <c r="AC27" s="352"/>
      <c r="AD27" s="316"/>
      <c r="AG27" s="67">
        <f t="shared" si="6"/>
        <v>0</v>
      </c>
      <c r="AH27" s="67">
        <f t="shared" si="9"/>
        <v>0</v>
      </c>
      <c r="AI27" s="67">
        <f t="shared" si="10"/>
        <v>0</v>
      </c>
      <c r="AJ27" s="67">
        <f t="shared" si="11"/>
        <v>0</v>
      </c>
      <c r="AK27" s="67">
        <f t="shared" si="12"/>
        <v>0</v>
      </c>
      <c r="AL27" s="67">
        <f t="shared" si="13"/>
        <v>0</v>
      </c>
      <c r="AM27" s="67">
        <f t="shared" si="14"/>
        <v>0</v>
      </c>
      <c r="AN27" s="67">
        <f t="shared" si="15"/>
        <v>0</v>
      </c>
      <c r="AO27" s="67">
        <f t="shared" si="16"/>
        <v>0</v>
      </c>
      <c r="AP27" s="67">
        <f t="shared" si="17"/>
        <v>0</v>
      </c>
      <c r="AQ27" s="67">
        <f t="shared" si="18"/>
        <v>0</v>
      </c>
      <c r="AR27" s="67">
        <f t="shared" si="4"/>
        <v>0</v>
      </c>
      <c r="AS27" s="67">
        <f t="shared" si="5"/>
        <v>0</v>
      </c>
      <c r="AT27" s="67"/>
    </row>
    <row r="28" spans="1:46" ht="12" customHeight="1">
      <c r="A28" s="56" t="s">
        <v>16</v>
      </c>
      <c r="B28" s="481" t="s">
        <v>58</v>
      </c>
      <c r="C28" s="509">
        <f t="shared" si="19"/>
        <v>0</v>
      </c>
      <c r="D28" s="510">
        <f t="shared" si="19"/>
        <v>0</v>
      </c>
      <c r="E28" s="510">
        <f t="shared" si="19"/>
        <v>0</v>
      </c>
      <c r="F28" s="510">
        <f t="shared" si="19"/>
        <v>0</v>
      </c>
      <c r="G28" s="510">
        <f t="shared" si="19"/>
        <v>0</v>
      </c>
      <c r="H28" s="510">
        <f t="shared" si="19"/>
        <v>0</v>
      </c>
      <c r="I28" s="510">
        <f t="shared" si="19"/>
        <v>0</v>
      </c>
      <c r="J28" s="510">
        <f t="shared" si="19"/>
        <v>0</v>
      </c>
      <c r="K28" s="497">
        <f t="shared" si="2"/>
        <v>0</v>
      </c>
      <c r="L28" s="587">
        <f t="shared" si="2"/>
        <v>0</v>
      </c>
      <c r="M28" s="509">
        <f t="shared" si="2"/>
        <v>0</v>
      </c>
      <c r="N28" s="510">
        <f t="shared" si="2"/>
        <v>0</v>
      </c>
      <c r="O28" s="635">
        <f t="shared" si="2"/>
        <v>0</v>
      </c>
      <c r="P28" s="4"/>
      <c r="R28" s="351"/>
      <c r="S28" s="352"/>
      <c r="T28" s="352"/>
      <c r="U28" s="352"/>
      <c r="V28" s="352"/>
      <c r="W28" s="352"/>
      <c r="X28" s="352"/>
      <c r="Y28" s="352"/>
      <c r="Z28" s="321"/>
      <c r="AA28" s="322"/>
      <c r="AB28" s="351"/>
      <c r="AC28" s="352"/>
      <c r="AD28" s="316"/>
      <c r="AG28" s="67">
        <f t="shared" si="6"/>
        <v>0</v>
      </c>
      <c r="AH28" s="67">
        <f t="shared" si="9"/>
        <v>0</v>
      </c>
      <c r="AI28" s="67">
        <f t="shared" si="10"/>
        <v>0</v>
      </c>
      <c r="AJ28" s="67">
        <f t="shared" si="11"/>
        <v>0</v>
      </c>
      <c r="AK28" s="67">
        <f t="shared" si="12"/>
        <v>0</v>
      </c>
      <c r="AL28" s="67">
        <f t="shared" si="13"/>
        <v>0</v>
      </c>
      <c r="AM28" s="67">
        <f t="shared" si="14"/>
        <v>0</v>
      </c>
      <c r="AN28" s="67">
        <f t="shared" si="15"/>
        <v>0</v>
      </c>
      <c r="AO28" s="67">
        <f t="shared" si="16"/>
        <v>0</v>
      </c>
      <c r="AP28" s="67">
        <f t="shared" si="17"/>
        <v>0</v>
      </c>
      <c r="AQ28" s="67">
        <f t="shared" si="18"/>
        <v>0</v>
      </c>
      <c r="AR28" s="67">
        <f t="shared" si="4"/>
        <v>0</v>
      </c>
      <c r="AS28" s="67">
        <f t="shared" si="5"/>
        <v>0</v>
      </c>
      <c r="AT28" s="67"/>
    </row>
    <row r="29" spans="1:46" ht="12" customHeight="1">
      <c r="A29" s="62" t="s">
        <v>15</v>
      </c>
      <c r="B29" s="498" t="s">
        <v>59</v>
      </c>
      <c r="C29" s="520">
        <f t="shared" si="19"/>
        <v>0</v>
      </c>
      <c r="D29" s="521">
        <f t="shared" si="19"/>
        <v>0</v>
      </c>
      <c r="E29" s="521">
        <f t="shared" si="19"/>
        <v>0</v>
      </c>
      <c r="F29" s="521">
        <f t="shared" si="19"/>
        <v>0</v>
      </c>
      <c r="G29" s="521">
        <f t="shared" si="19"/>
        <v>0</v>
      </c>
      <c r="H29" s="521">
        <f t="shared" si="19"/>
        <v>0</v>
      </c>
      <c r="I29" s="521">
        <f t="shared" si="19"/>
        <v>0</v>
      </c>
      <c r="J29" s="521">
        <f t="shared" si="19"/>
        <v>0</v>
      </c>
      <c r="K29" s="621">
        <f t="shared" si="2"/>
        <v>0</v>
      </c>
      <c r="L29" s="505">
        <f t="shared" si="2"/>
        <v>0</v>
      </c>
      <c r="M29" s="520">
        <f t="shared" si="2"/>
        <v>0</v>
      </c>
      <c r="N29" s="521">
        <f t="shared" si="2"/>
        <v>0</v>
      </c>
      <c r="O29" s="643">
        <f t="shared" si="2"/>
        <v>0</v>
      </c>
      <c r="P29" s="4"/>
      <c r="R29" s="355"/>
      <c r="S29" s="356"/>
      <c r="T29" s="356"/>
      <c r="U29" s="356"/>
      <c r="V29" s="356"/>
      <c r="W29" s="356"/>
      <c r="X29" s="356"/>
      <c r="Y29" s="356"/>
      <c r="Z29" s="336"/>
      <c r="AA29" s="739"/>
      <c r="AB29" s="355"/>
      <c r="AC29" s="356"/>
      <c r="AD29" s="339"/>
      <c r="AG29" s="67">
        <f t="shared" si="6"/>
        <v>0</v>
      </c>
      <c r="AH29" s="67">
        <f t="shared" si="9"/>
        <v>0</v>
      </c>
      <c r="AI29" s="67">
        <f t="shared" si="10"/>
        <v>0</v>
      </c>
      <c r="AJ29" s="67">
        <f t="shared" si="11"/>
        <v>0</v>
      </c>
      <c r="AK29" s="67">
        <f t="shared" si="12"/>
        <v>0</v>
      </c>
      <c r="AL29" s="67">
        <f t="shared" si="13"/>
        <v>0</v>
      </c>
      <c r="AM29" s="67">
        <f t="shared" si="14"/>
        <v>0</v>
      </c>
      <c r="AN29" s="67">
        <f t="shared" si="15"/>
        <v>0</v>
      </c>
      <c r="AO29" s="67">
        <f t="shared" si="16"/>
        <v>0</v>
      </c>
      <c r="AP29" s="67">
        <f t="shared" si="17"/>
        <v>0</v>
      </c>
      <c r="AQ29" s="67">
        <f t="shared" si="18"/>
        <v>0</v>
      </c>
      <c r="AR29" s="67">
        <f t="shared" si="4"/>
        <v>0</v>
      </c>
      <c r="AS29" s="67">
        <f t="shared" si="5"/>
        <v>0</v>
      </c>
      <c r="AT29" s="67"/>
    </row>
    <row r="30" spans="1:46" ht="12" customHeight="1">
      <c r="A30" s="77"/>
      <c r="B30" s="1307" t="s">
        <v>145</v>
      </c>
      <c r="C30" s="1307"/>
      <c r="D30" s="1307"/>
      <c r="E30" s="1307"/>
      <c r="F30" s="1307"/>
      <c r="G30" s="1307"/>
      <c r="H30" s="1307"/>
      <c r="I30" s="1307"/>
      <c r="J30" s="1307"/>
      <c r="K30" s="1307"/>
      <c r="L30" s="1307"/>
      <c r="M30" s="1307"/>
      <c r="N30" s="1307"/>
      <c r="O30" s="1307"/>
      <c r="P30" s="4"/>
    </row>
    <row r="31" spans="1:46">
      <c r="A31" s="77"/>
      <c r="B31" s="708"/>
      <c r="C31" s="708"/>
      <c r="D31" s="708"/>
      <c r="E31" s="708"/>
      <c r="F31" s="708"/>
      <c r="G31" s="708"/>
      <c r="H31" s="708"/>
      <c r="I31" s="708"/>
      <c r="J31" s="708"/>
      <c r="K31" s="708"/>
      <c r="L31" s="708"/>
      <c r="M31" s="708"/>
      <c r="N31" s="708"/>
      <c r="O31" s="708"/>
      <c r="P31" s="708"/>
    </row>
    <row r="32" spans="1:46">
      <c r="A32" s="77"/>
      <c r="B32" s="13"/>
      <c r="C32" s="13"/>
      <c r="D32" s="13"/>
      <c r="E32" s="13"/>
      <c r="F32" s="13"/>
      <c r="G32" s="13"/>
      <c r="H32" s="13"/>
      <c r="I32" s="13"/>
      <c r="J32" s="13"/>
      <c r="K32" s="192"/>
      <c r="L32" s="192"/>
      <c r="M32" s="13"/>
      <c r="N32" s="13"/>
    </row>
    <row r="33" spans="1:21">
      <c r="A33" s="77"/>
      <c r="B33" s="13"/>
      <c r="C33" s="19"/>
      <c r="D33" s="19"/>
      <c r="E33" s="9"/>
      <c r="F33" s="15"/>
      <c r="G33" s="15"/>
      <c r="H33" s="15"/>
      <c r="I33" s="15"/>
      <c r="J33" s="15"/>
      <c r="K33" s="192"/>
      <c r="L33" s="192"/>
      <c r="M33" s="13"/>
      <c r="N33" s="13"/>
    </row>
    <row r="34" spans="1:21">
      <c r="B34" s="13"/>
      <c r="C34" s="19"/>
      <c r="D34" s="19"/>
      <c r="E34" s="19"/>
      <c r="F34" s="15"/>
      <c r="G34" s="15"/>
      <c r="H34" s="9"/>
      <c r="I34" s="9"/>
      <c r="J34" s="9"/>
      <c r="K34" s="192"/>
      <c r="L34" s="192"/>
      <c r="M34" s="13"/>
      <c r="N34" s="13"/>
    </row>
    <row r="35" spans="1:21">
      <c r="B35" s="13"/>
      <c r="C35" s="19"/>
      <c r="D35" s="19"/>
      <c r="E35" s="19"/>
      <c r="F35" s="15"/>
      <c r="G35" s="15"/>
      <c r="H35" s="9"/>
      <c r="I35" s="9"/>
      <c r="J35" s="9"/>
      <c r="K35" s="192"/>
      <c r="L35" s="192"/>
      <c r="M35" s="13"/>
      <c r="N35" s="13"/>
    </row>
    <row r="36" spans="1:21">
      <c r="B36" s="13"/>
      <c r="C36" s="19"/>
      <c r="D36" s="19"/>
      <c r="E36" s="19"/>
      <c r="F36" s="120"/>
      <c r="G36" s="15"/>
      <c r="H36" s="9"/>
      <c r="I36" s="9"/>
      <c r="J36" s="9"/>
      <c r="K36" s="192"/>
      <c r="L36" s="192"/>
      <c r="M36" s="13"/>
      <c r="N36" s="13"/>
      <c r="S36" s="94"/>
    </row>
    <row r="37" spans="1:21">
      <c r="B37" s="13"/>
      <c r="C37" s="24"/>
      <c r="D37" s="24"/>
      <c r="E37" s="24"/>
      <c r="F37" s="121"/>
      <c r="G37" s="121"/>
      <c r="H37" s="12"/>
      <c r="I37" s="12"/>
      <c r="J37" s="12"/>
      <c r="K37" s="192"/>
      <c r="L37" s="192"/>
      <c r="M37" s="13"/>
      <c r="N37" s="13"/>
      <c r="S37" s="94"/>
    </row>
    <row r="38" spans="1:21">
      <c r="B38" s="13"/>
      <c r="C38" s="19"/>
      <c r="D38" s="19"/>
      <c r="E38" s="9"/>
      <c r="F38" s="15"/>
      <c r="G38" s="15"/>
      <c r="H38" s="9"/>
      <c r="I38" s="9"/>
      <c r="J38" s="9"/>
      <c r="K38" s="192"/>
      <c r="L38" s="192"/>
      <c r="M38" s="13"/>
      <c r="N38" s="13"/>
      <c r="S38" s="94"/>
    </row>
    <row r="39" spans="1:21">
      <c r="B39" s="13"/>
      <c r="C39" s="24"/>
      <c r="D39" s="24"/>
      <c r="E39" s="12"/>
      <c r="F39" s="121"/>
      <c r="G39" s="121"/>
      <c r="H39" s="12"/>
      <c r="I39" s="12"/>
      <c r="J39" s="12"/>
      <c r="K39" s="192"/>
      <c r="L39" s="192"/>
      <c r="M39" s="13"/>
      <c r="N39" s="13"/>
      <c r="S39" s="94"/>
    </row>
    <row r="40" spans="1:21">
      <c r="B40" s="13"/>
      <c r="C40" s="24"/>
      <c r="D40" s="24"/>
      <c r="E40" s="12"/>
      <c r="F40" s="12"/>
      <c r="G40" s="12"/>
      <c r="H40" s="12"/>
      <c r="I40" s="12"/>
      <c r="J40" s="12"/>
      <c r="K40" s="192"/>
      <c r="L40" s="192"/>
      <c r="M40" s="13"/>
      <c r="N40" s="13"/>
      <c r="S40" s="94"/>
    </row>
    <row r="41" spans="1:21">
      <c r="B41" s="13"/>
      <c r="C41" s="19"/>
      <c r="D41" s="19"/>
      <c r="E41" s="9"/>
      <c r="F41" s="122"/>
      <c r="G41" s="122"/>
      <c r="H41" s="9"/>
      <c r="I41" s="9"/>
      <c r="J41" s="9"/>
      <c r="K41" s="192"/>
      <c r="L41" s="192"/>
      <c r="M41" s="13"/>
      <c r="N41" s="13"/>
      <c r="S41" s="94"/>
    </row>
    <row r="42" spans="1:21">
      <c r="B42" s="13"/>
      <c r="C42" s="24"/>
      <c r="D42" s="24"/>
      <c r="E42" s="12"/>
      <c r="F42" s="121"/>
      <c r="G42" s="121"/>
      <c r="H42" s="12"/>
      <c r="I42" s="12"/>
      <c r="J42" s="12"/>
      <c r="K42" s="192"/>
      <c r="L42" s="192"/>
      <c r="M42" s="13"/>
      <c r="N42" s="13"/>
      <c r="S42" s="94"/>
    </row>
    <row r="43" spans="1:21">
      <c r="B43" s="13"/>
      <c r="C43" s="15"/>
      <c r="D43" s="15"/>
      <c r="E43" s="15"/>
      <c r="F43" s="15"/>
      <c r="G43" s="15"/>
      <c r="H43" s="15"/>
      <c r="I43" s="15"/>
      <c r="J43" s="15"/>
      <c r="K43" s="192"/>
      <c r="L43" s="192"/>
      <c r="M43" s="13"/>
      <c r="N43" s="13"/>
      <c r="S43" s="94"/>
    </row>
    <row r="44" spans="1:21">
      <c r="B44" s="13"/>
      <c r="C44" s="15"/>
      <c r="D44" s="15"/>
      <c r="E44" s="15"/>
      <c r="F44" s="15"/>
      <c r="G44" s="15"/>
      <c r="H44" s="15"/>
      <c r="I44" s="15"/>
      <c r="J44" s="15"/>
      <c r="K44" s="192"/>
      <c r="L44" s="192"/>
      <c r="M44" s="13"/>
      <c r="N44" s="13"/>
      <c r="S44" s="94"/>
    </row>
    <row r="45" spans="1:21">
      <c r="B45" s="13"/>
      <c r="C45" s="122"/>
      <c r="D45" s="122"/>
      <c r="E45" s="122"/>
      <c r="F45" s="122"/>
      <c r="G45" s="122"/>
      <c r="H45" s="122"/>
      <c r="I45" s="122"/>
      <c r="J45" s="122"/>
      <c r="K45" s="192"/>
      <c r="L45" s="192"/>
      <c r="M45" s="13"/>
      <c r="N45" s="13"/>
      <c r="S45" s="94"/>
    </row>
    <row r="46" spans="1:21">
      <c r="B46" s="13"/>
      <c r="C46" s="9"/>
      <c r="D46" s="9"/>
      <c r="E46" s="9"/>
      <c r="F46" s="9"/>
      <c r="G46" s="9"/>
      <c r="H46" s="9"/>
      <c r="I46" s="9"/>
      <c r="J46" s="9"/>
      <c r="K46" s="192"/>
      <c r="L46" s="192"/>
      <c r="M46" s="13"/>
      <c r="N46" s="13"/>
      <c r="S46" s="94"/>
      <c r="U46" s="53"/>
    </row>
    <row r="47" spans="1:21">
      <c r="B47" s="13"/>
      <c r="C47" s="123"/>
      <c r="D47" s="123"/>
      <c r="E47" s="123"/>
      <c r="F47" s="123"/>
      <c r="G47" s="123"/>
      <c r="H47" s="123"/>
      <c r="I47" s="123"/>
      <c r="J47" s="123"/>
      <c r="K47" s="192"/>
      <c r="L47" s="192"/>
      <c r="M47" s="13"/>
      <c r="N47" s="13"/>
      <c r="S47" s="94"/>
    </row>
    <row r="48" spans="1:21">
      <c r="B48" s="13"/>
      <c r="C48" s="123"/>
      <c r="D48" s="123"/>
      <c r="E48" s="123"/>
      <c r="F48" s="123"/>
      <c r="G48" s="123"/>
      <c r="H48" s="123"/>
      <c r="I48" s="123"/>
      <c r="J48" s="123"/>
      <c r="K48" s="192"/>
      <c r="L48" s="192"/>
      <c r="M48" s="13"/>
      <c r="N48" s="13"/>
      <c r="S48" s="94"/>
    </row>
    <row r="49" spans="2:19">
      <c r="B49" s="13"/>
      <c r="C49" s="124"/>
      <c r="D49" s="124"/>
      <c r="E49" s="124"/>
      <c r="F49" s="124"/>
      <c r="G49" s="124"/>
      <c r="H49" s="124"/>
      <c r="I49" s="124"/>
      <c r="J49" s="124"/>
      <c r="K49" s="192"/>
      <c r="L49" s="192"/>
      <c r="M49" s="13"/>
      <c r="N49" s="13"/>
      <c r="S49" s="94"/>
    </row>
    <row r="50" spans="2:19">
      <c r="B50" s="13"/>
      <c r="C50" s="123"/>
      <c r="D50" s="123"/>
      <c r="E50" s="123"/>
      <c r="F50" s="123"/>
      <c r="G50" s="123"/>
      <c r="H50" s="123"/>
      <c r="I50" s="123"/>
      <c r="J50" s="123"/>
      <c r="K50" s="192"/>
      <c r="L50" s="192"/>
      <c r="M50" s="13"/>
      <c r="N50" s="13"/>
      <c r="S50" s="94"/>
    </row>
    <row r="51" spans="2:19">
      <c r="B51" s="13"/>
      <c r="C51" s="123"/>
      <c r="D51" s="123"/>
      <c r="E51" s="123"/>
      <c r="F51" s="123"/>
      <c r="G51" s="123"/>
      <c r="H51" s="123"/>
      <c r="I51" s="123"/>
      <c r="J51" s="123"/>
      <c r="K51" s="192"/>
      <c r="L51" s="192"/>
      <c r="M51" s="13"/>
      <c r="N51" s="13"/>
      <c r="S51" s="94"/>
    </row>
    <row r="52" spans="2:19">
      <c r="B52" s="13"/>
      <c r="C52" s="124"/>
      <c r="D52" s="124"/>
      <c r="E52" s="124"/>
      <c r="F52" s="124"/>
      <c r="G52" s="124"/>
      <c r="H52" s="124"/>
      <c r="I52" s="124"/>
      <c r="J52" s="124"/>
      <c r="K52" s="192"/>
      <c r="L52" s="192"/>
      <c r="M52" s="13"/>
      <c r="N52" s="13"/>
      <c r="S52" s="94"/>
    </row>
    <row r="53" spans="2:19">
      <c r="B53" s="13"/>
      <c r="C53" s="123"/>
      <c r="D53" s="123"/>
      <c r="E53" s="9"/>
      <c r="F53" s="9"/>
      <c r="G53" s="9"/>
      <c r="H53" s="12"/>
      <c r="I53" s="12"/>
      <c r="J53" s="12"/>
      <c r="K53" s="192"/>
      <c r="L53" s="192"/>
      <c r="M53" s="13"/>
      <c r="N53" s="13"/>
      <c r="S53" s="94"/>
    </row>
    <row r="54" spans="2:19">
      <c r="B54" s="13"/>
      <c r="C54" s="125"/>
      <c r="D54" s="125"/>
      <c r="E54" s="125"/>
      <c r="F54" s="125"/>
      <c r="G54" s="125"/>
      <c r="H54" s="125"/>
      <c r="I54" s="125"/>
      <c r="J54" s="125"/>
      <c r="K54" s="192"/>
      <c r="L54" s="192"/>
      <c r="M54" s="13"/>
      <c r="N54" s="13"/>
      <c r="S54" s="94"/>
    </row>
    <row r="55" spans="2:19">
      <c r="B55" s="13"/>
      <c r="C55" s="125"/>
      <c r="D55" s="125"/>
      <c r="E55" s="125"/>
      <c r="F55" s="125"/>
      <c r="G55" s="125"/>
      <c r="H55" s="125"/>
      <c r="I55" s="125"/>
      <c r="J55" s="125"/>
      <c r="K55" s="192"/>
      <c r="L55" s="192"/>
      <c r="M55" s="13"/>
      <c r="N55" s="13"/>
      <c r="S55" s="94"/>
    </row>
    <row r="56" spans="2:19">
      <c r="B56" s="13"/>
      <c r="C56" s="125"/>
      <c r="D56" s="125"/>
      <c r="E56" s="125"/>
      <c r="F56" s="125"/>
      <c r="G56" s="125"/>
      <c r="H56" s="125"/>
      <c r="I56" s="125"/>
      <c r="J56" s="125"/>
      <c r="K56" s="192"/>
      <c r="L56" s="192"/>
      <c r="M56" s="13"/>
      <c r="N56" s="13"/>
      <c r="S56" s="94"/>
    </row>
    <row r="57" spans="2:19">
      <c r="B57" s="13"/>
      <c r="C57" s="126"/>
      <c r="D57" s="126"/>
      <c r="E57" s="126"/>
      <c r="F57" s="126"/>
      <c r="G57" s="126"/>
      <c r="H57" s="126"/>
      <c r="I57" s="126"/>
      <c r="J57" s="126"/>
      <c r="K57" s="192"/>
      <c r="L57" s="192"/>
      <c r="M57" s="13"/>
      <c r="N57" s="13"/>
      <c r="S57" s="94"/>
    </row>
    <row r="58" spans="2:19">
      <c r="B58" s="13"/>
      <c r="C58" s="125"/>
      <c r="D58" s="125"/>
      <c r="E58" s="125"/>
      <c r="F58" s="125"/>
      <c r="G58" s="125"/>
      <c r="H58" s="125"/>
      <c r="I58" s="125"/>
      <c r="J58" s="125"/>
      <c r="K58" s="192"/>
      <c r="L58" s="192"/>
      <c r="M58" s="13"/>
      <c r="N58" s="13"/>
      <c r="S58" s="94"/>
    </row>
    <row r="59" spans="2:19">
      <c r="B59" s="13"/>
      <c r="C59" s="125"/>
      <c r="D59" s="125"/>
      <c r="E59" s="125"/>
      <c r="F59" s="125"/>
      <c r="G59" s="125"/>
      <c r="H59" s="125"/>
      <c r="I59" s="125"/>
      <c r="J59" s="125"/>
      <c r="K59" s="192"/>
      <c r="L59" s="192"/>
      <c r="M59" s="13"/>
      <c r="N59" s="13"/>
      <c r="S59" s="94"/>
    </row>
    <row r="60" spans="2:19">
      <c r="B60" s="13"/>
      <c r="C60" s="126"/>
      <c r="D60" s="126"/>
      <c r="E60" s="126"/>
      <c r="F60" s="126"/>
      <c r="G60" s="126"/>
      <c r="H60" s="126"/>
      <c r="I60" s="126"/>
      <c r="J60" s="126"/>
      <c r="K60" s="192"/>
      <c r="L60" s="192"/>
      <c r="M60" s="13"/>
      <c r="N60" s="13"/>
      <c r="S60" s="94"/>
    </row>
    <row r="61" spans="2:19">
      <c r="B61" s="13"/>
      <c r="C61" s="9"/>
      <c r="D61" s="9"/>
      <c r="E61" s="9"/>
      <c r="F61" s="9"/>
      <c r="G61" s="9"/>
      <c r="H61" s="9"/>
      <c r="I61" s="9"/>
      <c r="J61" s="9"/>
      <c r="K61" s="192"/>
      <c r="L61" s="192"/>
      <c r="M61" s="13"/>
      <c r="N61" s="13"/>
      <c r="S61" s="94"/>
    </row>
    <row r="62" spans="2:19">
      <c r="B62" s="13"/>
      <c r="C62" s="13"/>
      <c r="D62" s="13"/>
      <c r="E62" s="13"/>
      <c r="F62" s="13"/>
      <c r="G62" s="13"/>
      <c r="H62" s="13"/>
      <c r="I62" s="13"/>
      <c r="J62" s="13"/>
      <c r="K62" s="192"/>
      <c r="L62" s="192"/>
      <c r="M62" s="13"/>
      <c r="N62" s="13"/>
      <c r="S62" s="94"/>
    </row>
    <row r="63" spans="2:19">
      <c r="B63" s="13"/>
      <c r="C63" s="13"/>
      <c r="D63" s="13"/>
      <c r="E63" s="13"/>
      <c r="F63" s="13"/>
      <c r="G63" s="13"/>
      <c r="H63" s="13"/>
      <c r="I63" s="13"/>
      <c r="J63" s="13"/>
      <c r="K63" s="192"/>
      <c r="L63" s="192"/>
      <c r="M63" s="13"/>
      <c r="N63" s="13"/>
      <c r="S63" s="94"/>
    </row>
    <row r="64" spans="2:19">
      <c r="B64" s="13"/>
      <c r="C64" s="13"/>
      <c r="D64" s="13"/>
      <c r="E64" s="13"/>
      <c r="F64" s="13"/>
      <c r="G64" s="13"/>
      <c r="H64" s="13"/>
      <c r="I64" s="13"/>
      <c r="J64" s="13"/>
      <c r="K64" s="192"/>
      <c r="L64" s="192"/>
      <c r="M64" s="13"/>
      <c r="N64" s="13"/>
      <c r="S64" s="94"/>
    </row>
    <row r="65" spans="2:19">
      <c r="B65" s="13"/>
      <c r="C65" s="13"/>
      <c r="D65" s="13"/>
      <c r="E65" s="13"/>
      <c r="F65" s="13"/>
      <c r="G65" s="13"/>
      <c r="H65" s="13"/>
      <c r="I65" s="13"/>
      <c r="J65" s="13"/>
      <c r="K65" s="192"/>
      <c r="L65" s="192"/>
      <c r="M65" s="13"/>
      <c r="N65" s="13"/>
      <c r="S65" s="94"/>
    </row>
    <row r="66" spans="2:19">
      <c r="S66" s="94"/>
    </row>
    <row r="94" spans="8:10">
      <c r="H94" s="67"/>
      <c r="I94" s="67"/>
      <c r="J94" s="67"/>
    </row>
    <row r="65524" spans="1:24">
      <c r="A65524" s="97"/>
      <c r="B65524" s="98"/>
      <c r="C65524" s="98"/>
      <c r="D65524" s="98"/>
      <c r="E65524" s="98"/>
      <c r="F65524" s="98"/>
      <c r="G65524" s="98"/>
      <c r="H65524" s="98"/>
      <c r="I65524" s="98"/>
      <c r="J65524" s="98"/>
      <c r="K65524" s="195"/>
      <c r="L65524" s="195"/>
      <c r="M65524" s="98"/>
      <c r="N65524" s="98"/>
      <c r="O65524" s="98"/>
      <c r="P65524" s="98"/>
      <c r="Q65524" s="98"/>
      <c r="R65524" s="98"/>
      <c r="S65524" s="98"/>
      <c r="T65524" s="98"/>
      <c r="U65524" s="195"/>
      <c r="V65524" s="195"/>
      <c r="W65524" s="98"/>
      <c r="X65524" s="98"/>
    </row>
  </sheetData>
  <mergeCells count="1">
    <mergeCell ref="B30:O30"/>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ignoredErrors>
    <ignoredError sqref="C10:H12 E22:H22 C29:H29 D18:H21 D23:H24 C18:C24 C4:H8 D26:H28 C27:C28 C15:C16 D15:H16 D13:H13 C13" unlocked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96">
    <tabColor rgb="FF92D050"/>
    <pageSetUpPr fitToPage="1"/>
  </sheetPr>
  <dimension ref="A1:AS41"/>
  <sheetViews>
    <sheetView zoomScaleNormal="100" workbookViewId="0">
      <selection activeCell="B2" sqref="B2"/>
    </sheetView>
  </sheetViews>
  <sheetFormatPr defaultColWidth="9.33203125" defaultRowHeight="12" outlineLevelRow="1"/>
  <cols>
    <col min="1" max="1" width="23.33203125" style="52" customWidth="1"/>
    <col min="2" max="2" width="40" style="53" customWidth="1"/>
    <col min="3" max="7" width="7.44140625" style="53" customWidth="1"/>
    <col min="8" max="10" width="6.6640625" style="53" hidden="1" customWidth="1"/>
    <col min="11" max="12" width="7.44140625" style="191" customWidth="1"/>
    <col min="13" max="15" width="8.44140625" style="53" customWidth="1"/>
    <col min="16" max="16" width="13.44140625" style="53" customWidth="1"/>
    <col min="17" max="20" width="9.33203125" style="53"/>
    <col min="21" max="22" width="7" style="191" customWidth="1"/>
    <col min="23" max="16384" width="9.33203125" style="53"/>
  </cols>
  <sheetData>
    <row r="1" spans="1:45" ht="10.5" customHeight="1">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189">
        <f t="shared" si="0"/>
        <v>11</v>
      </c>
      <c r="L1" s="189">
        <f t="shared" si="0"/>
        <v>12</v>
      </c>
      <c r="M1" s="50">
        <f t="shared" si="0"/>
        <v>13</v>
      </c>
      <c r="N1" s="50">
        <f t="shared" si="0"/>
        <v>14</v>
      </c>
      <c r="O1" s="197">
        <f>+N1+1</f>
        <v>15</v>
      </c>
      <c r="P1" s="52">
        <v>18</v>
      </c>
      <c r="Q1" s="52">
        <v>19</v>
      </c>
      <c r="R1" s="52">
        <v>20</v>
      </c>
      <c r="S1" s="52">
        <v>21</v>
      </c>
      <c r="T1" s="52">
        <v>22</v>
      </c>
      <c r="U1" s="190">
        <v>23</v>
      </c>
      <c r="V1" s="190">
        <v>24</v>
      </c>
      <c r="W1" s="52">
        <v>25</v>
      </c>
      <c r="X1" s="52">
        <v>26</v>
      </c>
      <c r="Y1" s="52">
        <v>27</v>
      </c>
      <c r="Z1" s="52">
        <v>28</v>
      </c>
      <c r="AA1" s="52">
        <v>29</v>
      </c>
      <c r="AB1" s="52">
        <v>30</v>
      </c>
      <c r="AC1" s="52">
        <v>31</v>
      </c>
      <c r="AD1" s="52">
        <v>32</v>
      </c>
      <c r="AE1" s="52">
        <v>33</v>
      </c>
      <c r="AF1" s="52">
        <v>34</v>
      </c>
      <c r="AG1" s="52">
        <v>35</v>
      </c>
      <c r="AH1" s="52">
        <v>36</v>
      </c>
      <c r="AI1" s="52">
        <v>37</v>
      </c>
      <c r="AJ1" s="52">
        <v>38</v>
      </c>
    </row>
    <row r="2" spans="1:45" ht="10.5" customHeight="1">
      <c r="B2" s="381" t="s">
        <v>132</v>
      </c>
      <c r="C2" s="383"/>
      <c r="D2" s="383"/>
      <c r="E2" s="383"/>
      <c r="F2" s="383"/>
      <c r="G2" s="383"/>
      <c r="H2" s="383"/>
      <c r="I2" s="383"/>
      <c r="J2" s="383"/>
      <c r="K2" s="420"/>
      <c r="L2" s="420"/>
      <c r="M2" s="365"/>
      <c r="N2" s="365"/>
      <c r="O2" s="365"/>
      <c r="R2" s="282" t="s">
        <v>94</v>
      </c>
    </row>
    <row r="3" spans="1:45" ht="24.75" customHeight="1">
      <c r="A3" s="179" t="str">
        <f>+"topheading"&amp;$A$1</f>
        <v>topheadingSWE</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4" t="e">
        <f>'Banking Baltics Swe'!M3</f>
        <v>#REF!</v>
      </c>
      <c r="N3" s="842" t="e">
        <f>'Banking Baltics Swe'!N3</f>
        <v>#REF!</v>
      </c>
      <c r="O3" s="783" t="e">
        <f>'Banking Baltics Swe'!O3</f>
        <v>#REF!</v>
      </c>
      <c r="R3" s="454" t="e">
        <f>C3</f>
        <v>#REF!</v>
      </c>
      <c r="S3" s="455" t="e">
        <f t="shared" ref="S3:AD3" si="1">D3</f>
        <v>#REF!</v>
      </c>
      <c r="T3" s="455" t="e">
        <f t="shared" si="1"/>
        <v>#REF!</v>
      </c>
      <c r="U3" s="455" t="e">
        <f t="shared" si="1"/>
        <v>#REF!</v>
      </c>
      <c r="V3" s="455" t="e">
        <f t="shared" si="1"/>
        <v>#REF!</v>
      </c>
      <c r="W3" s="455" t="e">
        <f t="shared" si="1"/>
        <v>#REF!</v>
      </c>
      <c r="X3" s="455" t="e">
        <f t="shared" si="1"/>
        <v>#REF!</v>
      </c>
      <c r="Y3" s="455" t="e">
        <f t="shared" si="1"/>
        <v>#REF!</v>
      </c>
      <c r="Z3" s="456" t="e">
        <f t="shared" si="1"/>
        <v>#REF!</v>
      </c>
      <c r="AA3" s="457" t="e">
        <f t="shared" si="1"/>
        <v>#REF!</v>
      </c>
      <c r="AB3" s="456" t="e">
        <f t="shared" si="1"/>
        <v>#REF!</v>
      </c>
      <c r="AC3" s="457" t="e">
        <f t="shared" si="1"/>
        <v>#REF!</v>
      </c>
      <c r="AD3" s="450" t="e">
        <f t="shared" si="1"/>
        <v>#REF!</v>
      </c>
    </row>
    <row r="4" spans="1:45" ht="10.5" customHeight="1">
      <c r="A4" s="56" t="s">
        <v>7</v>
      </c>
      <c r="B4" s="481" t="s">
        <v>64</v>
      </c>
      <c r="C4" s="585">
        <f t="shared" ref="C4:L17" si="2">VLOOKUP($A4,RBother2,C$1,FALSE)</f>
        <v>0</v>
      </c>
      <c r="D4" s="482">
        <f t="shared" si="2"/>
        <v>-2</v>
      </c>
      <c r="E4" s="483">
        <f t="shared" si="2"/>
        <v>-5</v>
      </c>
      <c r="F4" s="483">
        <f t="shared" si="2"/>
        <v>0</v>
      </c>
      <c r="G4" s="483">
        <f t="shared" si="2"/>
        <v>-3</v>
      </c>
      <c r="H4" s="484">
        <f t="shared" si="2"/>
        <v>-5</v>
      </c>
      <c r="I4" s="484">
        <f t="shared" si="2"/>
        <v>-3</v>
      </c>
      <c r="J4" s="484">
        <f t="shared" si="2"/>
        <v>1</v>
      </c>
      <c r="K4" s="610">
        <f t="shared" si="2"/>
        <v>0</v>
      </c>
      <c r="L4" s="675">
        <f t="shared" si="2"/>
        <v>0</v>
      </c>
      <c r="M4" s="676">
        <f t="shared" ref="M4:O17" si="3">VLOOKUP($A4,RBother2,M$1,FALSE)</f>
        <v>0</v>
      </c>
      <c r="N4" s="677">
        <f t="shared" si="3"/>
        <v>0</v>
      </c>
      <c r="O4" s="634">
        <f t="shared" si="3"/>
        <v>0</v>
      </c>
      <c r="P4" s="7"/>
      <c r="Q4" s="115"/>
      <c r="R4" s="748"/>
      <c r="S4" s="977"/>
      <c r="T4" s="978"/>
      <c r="U4" s="978"/>
      <c r="V4" s="978"/>
      <c r="W4" s="979"/>
      <c r="X4" s="979"/>
      <c r="Y4" s="979"/>
      <c r="Z4" s="711"/>
      <c r="AA4" s="727"/>
      <c r="AB4" s="748"/>
      <c r="AC4" s="977"/>
      <c r="AD4" s="792"/>
      <c r="AF4" s="67">
        <f>C4-R4</f>
        <v>0</v>
      </c>
      <c r="AG4" s="67">
        <f t="shared" ref="AG4:AR17" si="4">D4-S4</f>
        <v>-2</v>
      </c>
      <c r="AH4" s="67">
        <f t="shared" si="4"/>
        <v>-5</v>
      </c>
      <c r="AI4" s="67">
        <f t="shared" si="4"/>
        <v>0</v>
      </c>
      <c r="AJ4" s="67">
        <f t="shared" si="4"/>
        <v>-3</v>
      </c>
      <c r="AK4" s="67">
        <f t="shared" si="4"/>
        <v>-5</v>
      </c>
      <c r="AL4" s="67">
        <f t="shared" si="4"/>
        <v>-3</v>
      </c>
      <c r="AM4" s="67">
        <f t="shared" si="4"/>
        <v>1</v>
      </c>
      <c r="AN4" s="67">
        <f t="shared" si="4"/>
        <v>0</v>
      </c>
      <c r="AO4" s="67">
        <f t="shared" si="4"/>
        <v>0</v>
      </c>
      <c r="AP4" s="67">
        <f t="shared" si="4"/>
        <v>0</v>
      </c>
      <c r="AQ4" s="67">
        <f t="shared" si="4"/>
        <v>0</v>
      </c>
      <c r="AR4" s="67">
        <f t="shared" si="4"/>
        <v>0</v>
      </c>
      <c r="AS4" s="67"/>
    </row>
    <row r="5" spans="1:45" ht="10.5" customHeight="1">
      <c r="A5" s="56" t="s">
        <v>2</v>
      </c>
      <c r="B5" s="481" t="s">
        <v>49</v>
      </c>
      <c r="C5" s="602">
        <f t="shared" si="2"/>
        <v>0</v>
      </c>
      <c r="D5" s="488">
        <f t="shared" si="2"/>
        <v>2</v>
      </c>
      <c r="E5" s="489">
        <f t="shared" si="2"/>
        <v>-1</v>
      </c>
      <c r="F5" s="484">
        <f t="shared" si="2"/>
        <v>-3</v>
      </c>
      <c r="G5" s="484">
        <f t="shared" si="2"/>
        <v>-5</v>
      </c>
      <c r="H5" s="489">
        <f t="shared" si="2"/>
        <v>2</v>
      </c>
      <c r="I5" s="489">
        <f t="shared" si="2"/>
        <v>-1</v>
      </c>
      <c r="J5" s="489">
        <f t="shared" si="2"/>
        <v>-4</v>
      </c>
      <c r="K5" s="497">
        <f t="shared" si="2"/>
        <v>0</v>
      </c>
      <c r="L5" s="587">
        <f t="shared" si="2"/>
        <v>0</v>
      </c>
      <c r="M5" s="678">
        <f t="shared" si="3"/>
        <v>0</v>
      </c>
      <c r="N5" s="636">
        <f t="shared" si="3"/>
        <v>0</v>
      </c>
      <c r="O5" s="635">
        <f t="shared" si="3"/>
        <v>0</v>
      </c>
      <c r="P5" s="7"/>
      <c r="Q5" s="115"/>
      <c r="R5" s="368"/>
      <c r="S5" s="374"/>
      <c r="T5" s="376"/>
      <c r="U5" s="720"/>
      <c r="V5" s="720"/>
      <c r="W5" s="376"/>
      <c r="X5" s="376"/>
      <c r="Y5" s="376"/>
      <c r="Z5" s="321"/>
      <c r="AA5" s="322"/>
      <c r="AB5" s="368"/>
      <c r="AC5" s="374"/>
      <c r="AD5" s="798"/>
      <c r="AF5" s="67">
        <f t="shared" ref="AF5:AF17" si="5">C5-R5</f>
        <v>0</v>
      </c>
      <c r="AG5" s="67">
        <f t="shared" si="4"/>
        <v>2</v>
      </c>
      <c r="AH5" s="67">
        <f t="shared" si="4"/>
        <v>-1</v>
      </c>
      <c r="AI5" s="67">
        <f t="shared" si="4"/>
        <v>-3</v>
      </c>
      <c r="AJ5" s="67">
        <f t="shared" si="4"/>
        <v>-5</v>
      </c>
      <c r="AK5" s="67">
        <f t="shared" si="4"/>
        <v>2</v>
      </c>
      <c r="AL5" s="67">
        <f t="shared" si="4"/>
        <v>-1</v>
      </c>
      <c r="AM5" s="67">
        <f t="shared" si="4"/>
        <v>-4</v>
      </c>
      <c r="AN5" s="67">
        <f t="shared" si="4"/>
        <v>0</v>
      </c>
      <c r="AO5" s="67">
        <f t="shared" si="4"/>
        <v>0</v>
      </c>
      <c r="AP5" s="67">
        <f t="shared" si="4"/>
        <v>0</v>
      </c>
      <c r="AQ5" s="67">
        <f t="shared" si="4"/>
        <v>0</v>
      </c>
      <c r="AR5" s="67">
        <f t="shared" si="4"/>
        <v>0</v>
      </c>
      <c r="AS5" s="67"/>
    </row>
    <row r="6" spans="1:45" ht="10.5" customHeight="1">
      <c r="A6" s="56" t="s">
        <v>0</v>
      </c>
      <c r="B6" s="481" t="s">
        <v>50</v>
      </c>
      <c r="C6" s="602">
        <f t="shared" si="2"/>
        <v>0</v>
      </c>
      <c r="D6" s="488">
        <f t="shared" si="2"/>
        <v>2</v>
      </c>
      <c r="E6" s="489">
        <f t="shared" si="2"/>
        <v>-2</v>
      </c>
      <c r="F6" s="484">
        <f t="shared" si="2"/>
        <v>3</v>
      </c>
      <c r="G6" s="484">
        <f t="shared" si="2"/>
        <v>0</v>
      </c>
      <c r="H6" s="489">
        <f t="shared" si="2"/>
        <v>-2</v>
      </c>
      <c r="I6" s="489">
        <f t="shared" si="2"/>
        <v>-1</v>
      </c>
      <c r="J6" s="489">
        <f t="shared" si="2"/>
        <v>0</v>
      </c>
      <c r="K6" s="497">
        <f t="shared" si="2"/>
        <v>0</v>
      </c>
      <c r="L6" s="587">
        <f t="shared" si="2"/>
        <v>0</v>
      </c>
      <c r="M6" s="678">
        <f t="shared" si="3"/>
        <v>0</v>
      </c>
      <c r="N6" s="636">
        <f t="shared" si="3"/>
        <v>0</v>
      </c>
      <c r="O6" s="637">
        <f t="shared" si="3"/>
        <v>0</v>
      </c>
      <c r="P6" s="7"/>
      <c r="Q6" s="115"/>
      <c r="R6" s="368"/>
      <c r="S6" s="374"/>
      <c r="T6" s="376"/>
      <c r="U6" s="720"/>
      <c r="V6" s="720"/>
      <c r="W6" s="376"/>
      <c r="X6" s="376"/>
      <c r="Y6" s="376"/>
      <c r="Z6" s="321"/>
      <c r="AA6" s="322"/>
      <c r="AB6" s="368"/>
      <c r="AC6" s="374"/>
      <c r="AD6" s="798"/>
      <c r="AF6" s="67">
        <f t="shared" si="5"/>
        <v>0</v>
      </c>
      <c r="AG6" s="67">
        <f t="shared" si="4"/>
        <v>2</v>
      </c>
      <c r="AH6" s="67">
        <f t="shared" si="4"/>
        <v>-2</v>
      </c>
      <c r="AI6" s="67">
        <f t="shared" si="4"/>
        <v>3</v>
      </c>
      <c r="AJ6" s="67">
        <f t="shared" si="4"/>
        <v>0</v>
      </c>
      <c r="AK6" s="67">
        <f t="shared" si="4"/>
        <v>-2</v>
      </c>
      <c r="AL6" s="67">
        <f t="shared" si="4"/>
        <v>-1</v>
      </c>
      <c r="AM6" s="67">
        <f t="shared" si="4"/>
        <v>0</v>
      </c>
      <c r="AN6" s="67">
        <f t="shared" si="4"/>
        <v>0</v>
      </c>
      <c r="AO6" s="67">
        <f t="shared" si="4"/>
        <v>0</v>
      </c>
      <c r="AP6" s="67">
        <f t="shared" si="4"/>
        <v>0</v>
      </c>
      <c r="AQ6" s="67">
        <f t="shared" si="4"/>
        <v>0</v>
      </c>
      <c r="AR6" s="67">
        <f t="shared" si="4"/>
        <v>0</v>
      </c>
      <c r="AS6" s="67"/>
    </row>
    <row r="7" spans="1:45" ht="10.5" customHeight="1">
      <c r="A7" s="56" t="s">
        <v>18</v>
      </c>
      <c r="B7" s="481" t="s">
        <v>79</v>
      </c>
      <c r="C7" s="602">
        <f t="shared" si="2"/>
        <v>0</v>
      </c>
      <c r="D7" s="488">
        <f t="shared" si="2"/>
        <v>0</v>
      </c>
      <c r="E7" s="489">
        <f t="shared" si="2"/>
        <v>0</v>
      </c>
      <c r="F7" s="484">
        <f t="shared" si="2"/>
        <v>0</v>
      </c>
      <c r="G7" s="484">
        <f t="shared" si="2"/>
        <v>0</v>
      </c>
      <c r="H7" s="489">
        <f t="shared" si="2"/>
        <v>0</v>
      </c>
      <c r="I7" s="489">
        <f t="shared" si="2"/>
        <v>0</v>
      </c>
      <c r="J7" s="489">
        <f t="shared" si="2"/>
        <v>-1</v>
      </c>
      <c r="K7" s="497">
        <f t="shared" si="2"/>
        <v>0</v>
      </c>
      <c r="L7" s="587">
        <f t="shared" si="2"/>
        <v>0</v>
      </c>
      <c r="M7" s="678">
        <f t="shared" si="3"/>
        <v>0</v>
      </c>
      <c r="N7" s="636">
        <f t="shared" si="3"/>
        <v>0</v>
      </c>
      <c r="O7" s="635">
        <f t="shared" si="3"/>
        <v>0</v>
      </c>
      <c r="P7" s="7"/>
      <c r="Q7" s="115"/>
      <c r="R7" s="368"/>
      <c r="S7" s="374"/>
      <c r="T7" s="376"/>
      <c r="U7" s="720"/>
      <c r="V7" s="720"/>
      <c r="W7" s="376"/>
      <c r="X7" s="376"/>
      <c r="Y7" s="376"/>
      <c r="Z7" s="321"/>
      <c r="AA7" s="322"/>
      <c r="AB7" s="368"/>
      <c r="AC7" s="374"/>
      <c r="AD7" s="798"/>
      <c r="AF7" s="67">
        <f t="shared" si="5"/>
        <v>0</v>
      </c>
      <c r="AG7" s="67">
        <f t="shared" si="4"/>
        <v>0</v>
      </c>
      <c r="AH7" s="67">
        <f t="shared" si="4"/>
        <v>0</v>
      </c>
      <c r="AI7" s="67">
        <f t="shared" si="4"/>
        <v>0</v>
      </c>
      <c r="AJ7" s="67">
        <f t="shared" si="4"/>
        <v>0</v>
      </c>
      <c r="AK7" s="67">
        <f t="shared" si="4"/>
        <v>0</v>
      </c>
      <c r="AL7" s="67">
        <f t="shared" si="4"/>
        <v>0</v>
      </c>
      <c r="AM7" s="67">
        <f t="shared" si="4"/>
        <v>-1</v>
      </c>
      <c r="AN7" s="67">
        <f t="shared" si="4"/>
        <v>0</v>
      </c>
      <c r="AO7" s="67">
        <f t="shared" si="4"/>
        <v>0</v>
      </c>
      <c r="AP7" s="67">
        <f t="shared" si="4"/>
        <v>0</v>
      </c>
      <c r="AQ7" s="67">
        <f t="shared" si="4"/>
        <v>0</v>
      </c>
      <c r="AR7" s="67">
        <f t="shared" si="4"/>
        <v>0</v>
      </c>
      <c r="AS7" s="67"/>
    </row>
    <row r="8" spans="1:45" ht="10.5" customHeight="1">
      <c r="A8" s="62" t="s">
        <v>8</v>
      </c>
      <c r="B8" s="491" t="s">
        <v>65</v>
      </c>
      <c r="C8" s="603">
        <f t="shared" si="2"/>
        <v>0</v>
      </c>
      <c r="D8" s="495">
        <f t="shared" si="2"/>
        <v>2</v>
      </c>
      <c r="E8" s="496">
        <f t="shared" si="2"/>
        <v>-8</v>
      </c>
      <c r="F8" s="480">
        <f t="shared" si="2"/>
        <v>0</v>
      </c>
      <c r="G8" s="480">
        <f t="shared" si="2"/>
        <v>-8</v>
      </c>
      <c r="H8" s="496">
        <f t="shared" si="2"/>
        <v>-5</v>
      </c>
      <c r="I8" s="496">
        <f t="shared" si="2"/>
        <v>-5</v>
      </c>
      <c r="J8" s="496">
        <f t="shared" si="2"/>
        <v>-4</v>
      </c>
      <c r="K8" s="614">
        <f t="shared" si="2"/>
        <v>0</v>
      </c>
      <c r="L8" s="615">
        <f t="shared" si="2"/>
        <v>0</v>
      </c>
      <c r="M8" s="640">
        <f t="shared" si="3"/>
        <v>0</v>
      </c>
      <c r="N8" s="641">
        <f t="shared" si="3"/>
        <v>0</v>
      </c>
      <c r="O8" s="639">
        <f t="shared" si="3"/>
        <v>0</v>
      </c>
      <c r="P8" s="7"/>
      <c r="Q8" s="115"/>
      <c r="R8" s="329"/>
      <c r="S8" s="769"/>
      <c r="T8" s="741"/>
      <c r="U8" s="770"/>
      <c r="V8" s="770"/>
      <c r="W8" s="741"/>
      <c r="X8" s="741"/>
      <c r="Y8" s="741"/>
      <c r="Z8" s="324"/>
      <c r="AA8" s="325"/>
      <c r="AB8" s="329"/>
      <c r="AC8" s="769"/>
      <c r="AD8" s="730"/>
      <c r="AF8" s="67">
        <f t="shared" si="5"/>
        <v>0</v>
      </c>
      <c r="AG8" s="67">
        <f t="shared" si="4"/>
        <v>2</v>
      </c>
      <c r="AH8" s="67">
        <f t="shared" si="4"/>
        <v>-8</v>
      </c>
      <c r="AI8" s="67">
        <f t="shared" si="4"/>
        <v>0</v>
      </c>
      <c r="AJ8" s="67">
        <f t="shared" si="4"/>
        <v>-8</v>
      </c>
      <c r="AK8" s="67">
        <f t="shared" si="4"/>
        <v>-5</v>
      </c>
      <c r="AL8" s="67">
        <f t="shared" si="4"/>
        <v>-5</v>
      </c>
      <c r="AM8" s="67">
        <f t="shared" si="4"/>
        <v>-4</v>
      </c>
      <c r="AN8" s="67">
        <f t="shared" si="4"/>
        <v>0</v>
      </c>
      <c r="AO8" s="67">
        <f t="shared" si="4"/>
        <v>0</v>
      </c>
      <c r="AP8" s="67">
        <f t="shared" si="4"/>
        <v>0</v>
      </c>
      <c r="AQ8" s="67">
        <f t="shared" si="4"/>
        <v>0</v>
      </c>
      <c r="AR8" s="67">
        <f t="shared" si="4"/>
        <v>0</v>
      </c>
      <c r="AS8" s="67"/>
    </row>
    <row r="9" spans="1:45" ht="10.5" customHeight="1">
      <c r="A9" s="56" t="s">
        <v>3</v>
      </c>
      <c r="B9" s="481" t="s">
        <v>35</v>
      </c>
      <c r="C9" s="602">
        <f t="shared" si="2"/>
        <v>0</v>
      </c>
      <c r="D9" s="488">
        <f t="shared" si="2"/>
        <v>0</v>
      </c>
      <c r="E9" s="489">
        <f t="shared" si="2"/>
        <v>0</v>
      </c>
      <c r="F9" s="484">
        <f t="shared" si="2"/>
        <v>0</v>
      </c>
      <c r="G9" s="484">
        <f t="shared" si="2"/>
        <v>0</v>
      </c>
      <c r="H9" s="489">
        <f t="shared" si="2"/>
        <v>0</v>
      </c>
      <c r="I9" s="489">
        <f t="shared" si="2"/>
        <v>0</v>
      </c>
      <c r="J9" s="489">
        <f t="shared" si="2"/>
        <v>0</v>
      </c>
      <c r="K9" s="497">
        <f t="shared" si="2"/>
        <v>0</v>
      </c>
      <c r="L9" s="587">
        <f t="shared" si="2"/>
        <v>0</v>
      </c>
      <c r="M9" s="678">
        <f t="shared" si="3"/>
        <v>0</v>
      </c>
      <c r="N9" s="636">
        <f t="shared" si="3"/>
        <v>0</v>
      </c>
      <c r="O9" s="635">
        <f t="shared" si="3"/>
        <v>0</v>
      </c>
      <c r="P9" s="7"/>
      <c r="Q9" s="115"/>
      <c r="R9" s="318"/>
      <c r="S9" s="374"/>
      <c r="T9" s="376"/>
      <c r="U9" s="720"/>
      <c r="V9" s="720"/>
      <c r="W9" s="376"/>
      <c r="X9" s="376"/>
      <c r="Y9" s="376"/>
      <c r="Z9" s="321"/>
      <c r="AA9" s="322"/>
      <c r="AB9" s="318"/>
      <c r="AC9" s="374"/>
      <c r="AD9" s="798"/>
      <c r="AF9" s="67">
        <f t="shared" si="5"/>
        <v>0</v>
      </c>
      <c r="AG9" s="67">
        <f t="shared" si="4"/>
        <v>0</v>
      </c>
      <c r="AH9" s="67">
        <f t="shared" si="4"/>
        <v>0</v>
      </c>
      <c r="AI9" s="67">
        <f t="shared" si="4"/>
        <v>0</v>
      </c>
      <c r="AJ9" s="67">
        <f t="shared" si="4"/>
        <v>0</v>
      </c>
      <c r="AK9" s="67">
        <f t="shared" si="4"/>
        <v>0</v>
      </c>
      <c r="AL9" s="67">
        <f t="shared" si="4"/>
        <v>0</v>
      </c>
      <c r="AM9" s="67">
        <f t="shared" si="4"/>
        <v>0</v>
      </c>
      <c r="AN9" s="67">
        <f t="shared" si="4"/>
        <v>0</v>
      </c>
      <c r="AO9" s="67">
        <f t="shared" si="4"/>
        <v>0</v>
      </c>
      <c r="AP9" s="67">
        <f t="shared" si="4"/>
        <v>0</v>
      </c>
      <c r="AQ9" s="67">
        <f t="shared" si="4"/>
        <v>0</v>
      </c>
      <c r="AR9" s="67">
        <f t="shared" si="4"/>
        <v>0</v>
      </c>
      <c r="AS9" s="67"/>
    </row>
    <row r="10" spans="1:45" ht="10.5" customHeight="1">
      <c r="A10" s="188" t="s">
        <v>84</v>
      </c>
      <c r="B10" s="618" t="s">
        <v>85</v>
      </c>
      <c r="C10" s="602">
        <f t="shared" si="2"/>
        <v>0</v>
      </c>
      <c r="D10" s="488">
        <f t="shared" si="2"/>
        <v>0</v>
      </c>
      <c r="E10" s="489">
        <f t="shared" si="2"/>
        <v>0</v>
      </c>
      <c r="F10" s="484">
        <f t="shared" si="2"/>
        <v>0</v>
      </c>
      <c r="G10" s="484">
        <f t="shared" si="2"/>
        <v>0</v>
      </c>
      <c r="H10" s="489">
        <f t="shared" si="2"/>
        <v>0</v>
      </c>
      <c r="I10" s="489">
        <f t="shared" si="2"/>
        <v>0</v>
      </c>
      <c r="J10" s="489">
        <f t="shared" si="2"/>
        <v>0</v>
      </c>
      <c r="K10" s="497">
        <f t="shared" si="2"/>
        <v>0</v>
      </c>
      <c r="L10" s="587">
        <f t="shared" si="2"/>
        <v>0</v>
      </c>
      <c r="M10" s="678">
        <f t="shared" si="3"/>
        <v>0</v>
      </c>
      <c r="N10" s="636">
        <f t="shared" si="3"/>
        <v>0</v>
      </c>
      <c r="O10" s="635">
        <f t="shared" si="3"/>
        <v>0</v>
      </c>
      <c r="P10" s="7"/>
      <c r="Q10" s="115"/>
      <c r="R10" s="318"/>
      <c r="S10" s="374"/>
      <c r="T10" s="376"/>
      <c r="U10" s="720"/>
      <c r="V10" s="720"/>
      <c r="W10" s="376"/>
      <c r="X10" s="376"/>
      <c r="Y10" s="376"/>
      <c r="Z10" s="321"/>
      <c r="AA10" s="322"/>
      <c r="AB10" s="318"/>
      <c r="AC10" s="374"/>
      <c r="AD10" s="798"/>
      <c r="AF10" s="67">
        <f t="shared" si="5"/>
        <v>0</v>
      </c>
      <c r="AG10" s="67">
        <f t="shared" si="4"/>
        <v>0</v>
      </c>
      <c r="AH10" s="67">
        <f t="shared" si="4"/>
        <v>0</v>
      </c>
      <c r="AI10" s="67">
        <f t="shared" si="4"/>
        <v>0</v>
      </c>
      <c r="AJ10" s="67">
        <f t="shared" si="4"/>
        <v>0</v>
      </c>
      <c r="AK10" s="67">
        <f t="shared" si="4"/>
        <v>0</v>
      </c>
      <c r="AL10" s="67">
        <f t="shared" si="4"/>
        <v>0</v>
      </c>
      <c r="AM10" s="67">
        <f t="shared" si="4"/>
        <v>0</v>
      </c>
      <c r="AN10" s="67">
        <f t="shared" si="4"/>
        <v>0</v>
      </c>
      <c r="AO10" s="67">
        <f t="shared" si="4"/>
        <v>0</v>
      </c>
      <c r="AP10" s="67">
        <f t="shared" si="4"/>
        <v>0</v>
      </c>
      <c r="AQ10" s="67">
        <f t="shared" si="4"/>
        <v>0</v>
      </c>
      <c r="AR10" s="67">
        <f t="shared" si="4"/>
        <v>0</v>
      </c>
      <c r="AS10" s="67"/>
    </row>
    <row r="11" spans="1:45" ht="10.5" customHeight="1">
      <c r="A11" s="62" t="s">
        <v>24</v>
      </c>
      <c r="B11" s="491" t="s">
        <v>66</v>
      </c>
      <c r="C11" s="603">
        <f t="shared" si="2"/>
        <v>0</v>
      </c>
      <c r="D11" s="495">
        <f t="shared" si="2"/>
        <v>-23</v>
      </c>
      <c r="E11" s="496">
        <f t="shared" si="2"/>
        <v>5</v>
      </c>
      <c r="F11" s="480">
        <f t="shared" si="2"/>
        <v>5</v>
      </c>
      <c r="G11" s="480">
        <f t="shared" si="2"/>
        <v>-30</v>
      </c>
      <c r="H11" s="496">
        <f t="shared" si="2"/>
        <v>-27</v>
      </c>
      <c r="I11" s="496">
        <f t="shared" si="2"/>
        <v>-9</v>
      </c>
      <c r="J11" s="496">
        <f t="shared" si="2"/>
        <v>-8</v>
      </c>
      <c r="K11" s="614">
        <f t="shared" si="2"/>
        <v>0</v>
      </c>
      <c r="L11" s="615">
        <f t="shared" si="2"/>
        <v>0</v>
      </c>
      <c r="M11" s="640">
        <f t="shared" si="3"/>
        <v>0</v>
      </c>
      <c r="N11" s="641">
        <f t="shared" si="3"/>
        <v>0</v>
      </c>
      <c r="O11" s="639">
        <f t="shared" si="3"/>
        <v>0</v>
      </c>
      <c r="P11" s="7"/>
      <c r="Q11" s="115"/>
      <c r="R11" s="329"/>
      <c r="S11" s="769"/>
      <c r="T11" s="741"/>
      <c r="U11" s="770"/>
      <c r="V11" s="770"/>
      <c r="W11" s="741"/>
      <c r="X11" s="741"/>
      <c r="Y11" s="741"/>
      <c r="Z11" s="324"/>
      <c r="AA11" s="325"/>
      <c r="AB11" s="329"/>
      <c r="AC11" s="769"/>
      <c r="AD11" s="730"/>
      <c r="AF11" s="67">
        <f t="shared" si="5"/>
        <v>0</v>
      </c>
      <c r="AG11" s="67">
        <f t="shared" si="4"/>
        <v>-23</v>
      </c>
      <c r="AH11" s="67">
        <f t="shared" si="4"/>
        <v>5</v>
      </c>
      <c r="AI11" s="67">
        <f t="shared" si="4"/>
        <v>5</v>
      </c>
      <c r="AJ11" s="67">
        <f t="shared" si="4"/>
        <v>-30</v>
      </c>
      <c r="AK11" s="67">
        <f t="shared" si="4"/>
        <v>-27</v>
      </c>
      <c r="AL11" s="67">
        <f t="shared" si="4"/>
        <v>-9</v>
      </c>
      <c r="AM11" s="67">
        <f t="shared" si="4"/>
        <v>-8</v>
      </c>
      <c r="AN11" s="67">
        <f t="shared" si="4"/>
        <v>0</v>
      </c>
      <c r="AO11" s="67">
        <f t="shared" si="4"/>
        <v>0</v>
      </c>
      <c r="AP11" s="67">
        <f t="shared" si="4"/>
        <v>0</v>
      </c>
      <c r="AQ11" s="67">
        <f t="shared" si="4"/>
        <v>0</v>
      </c>
      <c r="AR11" s="67">
        <f t="shared" si="4"/>
        <v>0</v>
      </c>
      <c r="AS11" s="67"/>
    </row>
    <row r="12" spans="1:45" ht="10.5" customHeight="1">
      <c r="A12" s="62" t="s">
        <v>13</v>
      </c>
      <c r="B12" s="491" t="s">
        <v>67</v>
      </c>
      <c r="C12" s="603">
        <f t="shared" si="2"/>
        <v>0</v>
      </c>
      <c r="D12" s="495">
        <f t="shared" si="2"/>
        <v>-21</v>
      </c>
      <c r="E12" s="496">
        <f t="shared" si="2"/>
        <v>-3</v>
      </c>
      <c r="F12" s="496">
        <f t="shared" si="2"/>
        <v>5</v>
      </c>
      <c r="G12" s="496">
        <f t="shared" si="2"/>
        <v>-38</v>
      </c>
      <c r="H12" s="496">
        <f t="shared" si="2"/>
        <v>-32</v>
      </c>
      <c r="I12" s="496">
        <f t="shared" si="2"/>
        <v>-14</v>
      </c>
      <c r="J12" s="496">
        <f t="shared" si="2"/>
        <v>-12</v>
      </c>
      <c r="K12" s="614">
        <f t="shared" si="2"/>
        <v>0</v>
      </c>
      <c r="L12" s="615">
        <f t="shared" si="2"/>
        <v>0</v>
      </c>
      <c r="M12" s="640">
        <f t="shared" si="3"/>
        <v>0</v>
      </c>
      <c r="N12" s="641">
        <f t="shared" si="3"/>
        <v>0</v>
      </c>
      <c r="O12" s="639">
        <f t="shared" si="3"/>
        <v>0</v>
      </c>
      <c r="P12" s="7"/>
      <c r="Q12" s="115"/>
      <c r="R12" s="329"/>
      <c r="S12" s="769"/>
      <c r="T12" s="741"/>
      <c r="U12" s="741"/>
      <c r="V12" s="741"/>
      <c r="W12" s="741"/>
      <c r="X12" s="741"/>
      <c r="Y12" s="741"/>
      <c r="Z12" s="324"/>
      <c r="AA12" s="325"/>
      <c r="AB12" s="329"/>
      <c r="AC12" s="769"/>
      <c r="AD12" s="730"/>
      <c r="AF12" s="67">
        <f t="shared" si="5"/>
        <v>0</v>
      </c>
      <c r="AG12" s="67">
        <f t="shared" si="4"/>
        <v>-21</v>
      </c>
      <c r="AH12" s="67">
        <f t="shared" si="4"/>
        <v>-3</v>
      </c>
      <c r="AI12" s="67">
        <f t="shared" si="4"/>
        <v>5</v>
      </c>
      <c r="AJ12" s="67">
        <f t="shared" si="4"/>
        <v>-38</v>
      </c>
      <c r="AK12" s="67">
        <f t="shared" si="4"/>
        <v>-32</v>
      </c>
      <c r="AL12" s="67">
        <f t="shared" si="4"/>
        <v>-14</v>
      </c>
      <c r="AM12" s="67">
        <f t="shared" si="4"/>
        <v>-12</v>
      </c>
      <c r="AN12" s="67">
        <f t="shared" si="4"/>
        <v>0</v>
      </c>
      <c r="AO12" s="67">
        <f t="shared" si="4"/>
        <v>0</v>
      </c>
      <c r="AP12" s="67">
        <f t="shared" si="4"/>
        <v>0</v>
      </c>
      <c r="AQ12" s="67">
        <f t="shared" si="4"/>
        <v>0</v>
      </c>
      <c r="AR12" s="67">
        <f t="shared" si="4"/>
        <v>0</v>
      </c>
      <c r="AS12" s="67"/>
    </row>
    <row r="13" spans="1:45" ht="10.5" customHeight="1">
      <c r="A13" s="56" t="s">
        <v>23</v>
      </c>
      <c r="B13" s="481" t="s">
        <v>51</v>
      </c>
      <c r="C13" s="602">
        <f t="shared" si="2"/>
        <v>0</v>
      </c>
      <c r="D13" s="488">
        <f t="shared" si="2"/>
        <v>1</v>
      </c>
      <c r="E13" s="489">
        <f t="shared" si="2"/>
        <v>1</v>
      </c>
      <c r="F13" s="483">
        <f t="shared" si="2"/>
        <v>-1</v>
      </c>
      <c r="G13" s="483">
        <f t="shared" si="2"/>
        <v>-1</v>
      </c>
      <c r="H13" s="489">
        <f t="shared" si="2"/>
        <v>0</v>
      </c>
      <c r="I13" s="489">
        <f t="shared" si="2"/>
        <v>-1</v>
      </c>
      <c r="J13" s="489">
        <f t="shared" si="2"/>
        <v>1</v>
      </c>
      <c r="K13" s="497">
        <f t="shared" si="2"/>
        <v>0</v>
      </c>
      <c r="L13" s="587">
        <f t="shared" si="2"/>
        <v>0</v>
      </c>
      <c r="M13" s="678">
        <f t="shared" si="3"/>
        <v>0</v>
      </c>
      <c r="N13" s="636">
        <f t="shared" si="3"/>
        <v>0</v>
      </c>
      <c r="O13" s="635">
        <f t="shared" si="3"/>
        <v>0</v>
      </c>
      <c r="P13" s="7"/>
      <c r="Q13" s="115"/>
      <c r="R13" s="318"/>
      <c r="S13" s="374"/>
      <c r="T13" s="376"/>
      <c r="U13" s="369"/>
      <c r="V13" s="369"/>
      <c r="W13" s="376"/>
      <c r="X13" s="376"/>
      <c r="Y13" s="376"/>
      <c r="Z13" s="321"/>
      <c r="AA13" s="322"/>
      <c r="AB13" s="318"/>
      <c r="AC13" s="374"/>
      <c r="AD13" s="798"/>
      <c r="AF13" s="67">
        <f t="shared" si="5"/>
        <v>0</v>
      </c>
      <c r="AG13" s="67">
        <f t="shared" si="4"/>
        <v>1</v>
      </c>
      <c r="AH13" s="67">
        <f t="shared" si="4"/>
        <v>1</v>
      </c>
      <c r="AI13" s="67">
        <f t="shared" si="4"/>
        <v>-1</v>
      </c>
      <c r="AJ13" s="67">
        <f t="shared" si="4"/>
        <v>-1</v>
      </c>
      <c r="AK13" s="67">
        <f t="shared" si="4"/>
        <v>0</v>
      </c>
      <c r="AL13" s="67">
        <f t="shared" si="4"/>
        <v>-1</v>
      </c>
      <c r="AM13" s="67">
        <f t="shared" si="4"/>
        <v>1</v>
      </c>
      <c r="AN13" s="67">
        <f t="shared" si="4"/>
        <v>0</v>
      </c>
      <c r="AO13" s="67">
        <f t="shared" si="4"/>
        <v>0</v>
      </c>
      <c r="AP13" s="67">
        <f t="shared" si="4"/>
        <v>0</v>
      </c>
      <c r="AQ13" s="67">
        <f t="shared" si="4"/>
        <v>0</v>
      </c>
      <c r="AR13" s="67">
        <f t="shared" si="4"/>
        <v>0</v>
      </c>
      <c r="AS13" s="67"/>
    </row>
    <row r="14" spans="1:45" ht="10.5" hidden="1" customHeight="1" outlineLevel="1">
      <c r="A14" s="56" t="s">
        <v>126</v>
      </c>
      <c r="B14" s="481" t="s">
        <v>127</v>
      </c>
      <c r="C14" s="602">
        <f t="shared" si="2"/>
        <v>0</v>
      </c>
      <c r="D14" s="488">
        <f t="shared" si="2"/>
        <v>0</v>
      </c>
      <c r="E14" s="489">
        <f t="shared" si="2"/>
        <v>0</v>
      </c>
      <c r="F14" s="483">
        <f t="shared" si="2"/>
        <v>0</v>
      </c>
      <c r="G14" s="483">
        <f t="shared" si="2"/>
        <v>0</v>
      </c>
      <c r="H14" s="489">
        <f t="shared" si="2"/>
        <v>0</v>
      </c>
      <c r="I14" s="489">
        <f t="shared" si="2"/>
        <v>0</v>
      </c>
      <c r="J14" s="489">
        <f t="shared" si="2"/>
        <v>0</v>
      </c>
      <c r="K14" s="497">
        <f t="shared" si="2"/>
        <v>0</v>
      </c>
      <c r="L14" s="587">
        <f t="shared" si="2"/>
        <v>0</v>
      </c>
      <c r="M14" s="678">
        <f t="shared" si="3"/>
        <v>0</v>
      </c>
      <c r="N14" s="636">
        <f t="shared" si="3"/>
        <v>0</v>
      </c>
      <c r="O14" s="635">
        <f t="shared" si="3"/>
        <v>0</v>
      </c>
      <c r="P14" s="7"/>
      <c r="Q14" s="115"/>
      <c r="R14" s="318"/>
      <c r="S14" s="374"/>
      <c r="T14" s="376"/>
      <c r="U14" s="369"/>
      <c r="V14" s="369"/>
      <c r="W14" s="376"/>
      <c r="X14" s="376"/>
      <c r="Y14" s="376"/>
      <c r="Z14" s="321"/>
      <c r="AA14" s="322"/>
      <c r="AB14" s="318"/>
      <c r="AC14" s="374"/>
      <c r="AD14" s="798"/>
      <c r="AF14" s="67">
        <f t="shared" ref="AF14:AR14" si="6">C14-R14</f>
        <v>0</v>
      </c>
      <c r="AG14" s="67">
        <f t="shared" si="6"/>
        <v>0</v>
      </c>
      <c r="AH14" s="67">
        <f t="shared" si="6"/>
        <v>0</v>
      </c>
      <c r="AI14" s="67">
        <f t="shared" si="6"/>
        <v>0</v>
      </c>
      <c r="AJ14" s="67">
        <f t="shared" si="6"/>
        <v>0</v>
      </c>
      <c r="AK14" s="67">
        <f t="shared" si="6"/>
        <v>0</v>
      </c>
      <c r="AL14" s="67">
        <f t="shared" si="6"/>
        <v>0</v>
      </c>
      <c r="AM14" s="67">
        <f t="shared" si="6"/>
        <v>0</v>
      </c>
      <c r="AN14" s="67">
        <f t="shared" si="6"/>
        <v>0</v>
      </c>
      <c r="AO14" s="67">
        <f t="shared" si="6"/>
        <v>0</v>
      </c>
      <c r="AP14" s="67">
        <f t="shared" si="6"/>
        <v>0</v>
      </c>
      <c r="AQ14" s="67">
        <f t="shared" si="6"/>
        <v>0</v>
      </c>
      <c r="AR14" s="67">
        <f t="shared" si="6"/>
        <v>0</v>
      </c>
      <c r="AS14" s="67"/>
    </row>
    <row r="15" spans="1:45" ht="10.5" customHeight="1" collapsed="1">
      <c r="A15" s="62" t="s">
        <v>4</v>
      </c>
      <c r="B15" s="498" t="s">
        <v>47</v>
      </c>
      <c r="C15" s="620">
        <f t="shared" si="2"/>
        <v>0</v>
      </c>
      <c r="D15" s="500">
        <f t="shared" si="2"/>
        <v>-20</v>
      </c>
      <c r="E15" s="501">
        <f t="shared" si="2"/>
        <v>-2</v>
      </c>
      <c r="F15" s="502">
        <f t="shared" si="2"/>
        <v>4</v>
      </c>
      <c r="G15" s="502">
        <f t="shared" si="2"/>
        <v>-39</v>
      </c>
      <c r="H15" s="501">
        <f t="shared" si="2"/>
        <v>-32</v>
      </c>
      <c r="I15" s="501">
        <f t="shared" si="2"/>
        <v>-15</v>
      </c>
      <c r="J15" s="501">
        <f t="shared" si="2"/>
        <v>-11</v>
      </c>
      <c r="K15" s="621">
        <f t="shared" si="2"/>
        <v>0</v>
      </c>
      <c r="L15" s="505">
        <f t="shared" si="2"/>
        <v>0</v>
      </c>
      <c r="M15" s="679">
        <f t="shared" si="3"/>
        <v>0</v>
      </c>
      <c r="N15" s="642">
        <f t="shared" si="3"/>
        <v>0</v>
      </c>
      <c r="O15" s="643">
        <f t="shared" si="3"/>
        <v>0</v>
      </c>
      <c r="P15" s="7"/>
      <c r="Q15" s="115"/>
      <c r="R15" s="333"/>
      <c r="S15" s="771"/>
      <c r="T15" s="772"/>
      <c r="U15" s="773"/>
      <c r="V15" s="773"/>
      <c r="W15" s="772"/>
      <c r="X15" s="772"/>
      <c r="Y15" s="772"/>
      <c r="Z15" s="324"/>
      <c r="AA15" s="325"/>
      <c r="AB15" s="333"/>
      <c r="AC15" s="771"/>
      <c r="AD15" s="798"/>
      <c r="AF15" s="67">
        <f t="shared" si="5"/>
        <v>0</v>
      </c>
      <c r="AG15" s="67">
        <f t="shared" si="4"/>
        <v>-20</v>
      </c>
      <c r="AH15" s="67">
        <f t="shared" si="4"/>
        <v>-2</v>
      </c>
      <c r="AI15" s="67">
        <f t="shared" si="4"/>
        <v>4</v>
      </c>
      <c r="AJ15" s="67">
        <f t="shared" si="4"/>
        <v>-39</v>
      </c>
      <c r="AK15" s="67">
        <f t="shared" si="4"/>
        <v>-32</v>
      </c>
      <c r="AL15" s="67">
        <f t="shared" si="4"/>
        <v>-15</v>
      </c>
      <c r="AM15" s="67">
        <f t="shared" si="4"/>
        <v>-11</v>
      </c>
      <c r="AN15" s="67">
        <f t="shared" si="4"/>
        <v>0</v>
      </c>
      <c r="AO15" s="67">
        <f t="shared" si="4"/>
        <v>0</v>
      </c>
      <c r="AP15" s="67">
        <f t="shared" si="4"/>
        <v>0</v>
      </c>
      <c r="AQ15" s="67">
        <f t="shared" si="4"/>
        <v>0</v>
      </c>
      <c r="AR15" s="67">
        <f t="shared" si="4"/>
        <v>0</v>
      </c>
      <c r="AS15" s="67"/>
    </row>
    <row r="16" spans="1:45" ht="10.5" customHeight="1">
      <c r="A16" s="56" t="s">
        <v>28</v>
      </c>
      <c r="B16" s="481" t="s">
        <v>166</v>
      </c>
      <c r="C16" s="474">
        <f t="shared" si="2"/>
        <v>0</v>
      </c>
      <c r="D16" s="483">
        <f t="shared" si="2"/>
        <v>929</v>
      </c>
      <c r="E16" s="483">
        <f t="shared" si="2"/>
        <v>828</v>
      </c>
      <c r="F16" s="483">
        <f t="shared" si="2"/>
        <v>822</v>
      </c>
      <c r="G16" s="483">
        <f t="shared" si="2"/>
        <v>234</v>
      </c>
      <c r="H16" s="483">
        <f t="shared" si="2"/>
        <v>249</v>
      </c>
      <c r="I16" s="483">
        <f t="shared" si="2"/>
        <v>341</v>
      </c>
      <c r="J16" s="483">
        <f t="shared" si="2"/>
        <v>327</v>
      </c>
      <c r="K16" s="497">
        <f t="shared" si="2"/>
        <v>0</v>
      </c>
      <c r="L16" s="587">
        <f t="shared" si="2"/>
        <v>0</v>
      </c>
      <c r="M16" s="680">
        <f t="shared" si="3"/>
        <v>0</v>
      </c>
      <c r="N16" s="681">
        <f t="shared" si="3"/>
        <v>0</v>
      </c>
      <c r="O16" s="668">
        <f t="shared" si="3"/>
        <v>0</v>
      </c>
      <c r="R16" s="329"/>
      <c r="S16" s="769"/>
      <c r="T16" s="741"/>
      <c r="U16" s="770"/>
      <c r="V16" s="770"/>
      <c r="W16" s="741"/>
      <c r="X16" s="741"/>
      <c r="Y16" s="741"/>
      <c r="Z16" s="324"/>
      <c r="AA16" s="325"/>
      <c r="AB16" s="329"/>
      <c r="AC16" s="769"/>
      <c r="AD16" s="798"/>
      <c r="AF16" s="67">
        <f t="shared" si="5"/>
        <v>0</v>
      </c>
      <c r="AG16" s="67">
        <f t="shared" si="4"/>
        <v>929</v>
      </c>
      <c r="AH16" s="67">
        <f t="shared" si="4"/>
        <v>828</v>
      </c>
      <c r="AI16" s="67">
        <f t="shared" si="4"/>
        <v>822</v>
      </c>
      <c r="AJ16" s="67">
        <f t="shared" si="4"/>
        <v>234</v>
      </c>
      <c r="AK16" s="67">
        <f t="shared" si="4"/>
        <v>249</v>
      </c>
      <c r="AL16" s="67">
        <f t="shared" si="4"/>
        <v>341</v>
      </c>
      <c r="AM16" s="67">
        <f t="shared" si="4"/>
        <v>327</v>
      </c>
      <c r="AN16" s="67">
        <f t="shared" si="4"/>
        <v>0</v>
      </c>
      <c r="AO16" s="67">
        <f t="shared" si="4"/>
        <v>0</v>
      </c>
      <c r="AP16" s="67">
        <f t="shared" si="4"/>
        <v>0</v>
      </c>
      <c r="AQ16" s="67">
        <f t="shared" si="4"/>
        <v>0</v>
      </c>
      <c r="AR16" s="67">
        <f t="shared" si="4"/>
        <v>0</v>
      </c>
      <c r="AS16" s="67"/>
    </row>
    <row r="17" spans="1:45" ht="10.5" customHeight="1">
      <c r="A17" s="56" t="s">
        <v>14</v>
      </c>
      <c r="B17" s="511" t="s">
        <v>38</v>
      </c>
      <c r="C17" s="512">
        <f t="shared" ref="C17:J17" si="7">VLOOKUP($A17,RBother2,C$1,FALSE)</f>
        <v>0</v>
      </c>
      <c r="D17" s="513">
        <f t="shared" si="7"/>
        <v>1016</v>
      </c>
      <c r="E17" s="513">
        <f t="shared" si="7"/>
        <v>961</v>
      </c>
      <c r="F17" s="513">
        <f t="shared" si="7"/>
        <v>967</v>
      </c>
      <c r="G17" s="513">
        <f t="shared" si="7"/>
        <v>935</v>
      </c>
      <c r="H17" s="513">
        <f t="shared" si="7"/>
        <v>962</v>
      </c>
      <c r="I17" s="513">
        <f t="shared" si="7"/>
        <v>941</v>
      </c>
      <c r="J17" s="513">
        <f t="shared" si="7"/>
        <v>956</v>
      </c>
      <c r="K17" s="673">
        <f t="shared" si="2"/>
        <v>-1</v>
      </c>
      <c r="L17" s="647">
        <f t="shared" si="2"/>
        <v>-1</v>
      </c>
      <c r="M17" s="682">
        <f t="shared" si="3"/>
        <v>0</v>
      </c>
      <c r="N17" s="683">
        <f t="shared" si="3"/>
        <v>0</v>
      </c>
      <c r="O17" s="648" t="e">
        <f t="shared" si="3"/>
        <v>#DIV/0!</v>
      </c>
      <c r="R17" s="333"/>
      <c r="S17" s="771"/>
      <c r="T17" s="772"/>
      <c r="U17" s="773"/>
      <c r="V17" s="773"/>
      <c r="W17" s="772"/>
      <c r="X17" s="772"/>
      <c r="Y17" s="772"/>
      <c r="Z17" s="336"/>
      <c r="AA17" s="739"/>
      <c r="AB17" s="333"/>
      <c r="AC17" s="771"/>
      <c r="AD17" s="733"/>
      <c r="AF17" s="67">
        <f t="shared" si="5"/>
        <v>0</v>
      </c>
      <c r="AG17" s="67">
        <f t="shared" si="4"/>
        <v>1016</v>
      </c>
      <c r="AH17" s="67">
        <f t="shared" si="4"/>
        <v>961</v>
      </c>
      <c r="AI17" s="67">
        <f t="shared" si="4"/>
        <v>967</v>
      </c>
      <c r="AJ17" s="67">
        <f t="shared" si="4"/>
        <v>935</v>
      </c>
      <c r="AK17" s="67">
        <f t="shared" si="4"/>
        <v>962</v>
      </c>
      <c r="AL17" s="67">
        <f t="shared" si="4"/>
        <v>941</v>
      </c>
      <c r="AM17" s="67">
        <f t="shared" si="4"/>
        <v>956</v>
      </c>
      <c r="AN17" s="67">
        <f t="shared" si="4"/>
        <v>-1</v>
      </c>
      <c r="AO17" s="67">
        <f t="shared" si="4"/>
        <v>-1</v>
      </c>
      <c r="AP17" s="67">
        <f t="shared" si="4"/>
        <v>0</v>
      </c>
      <c r="AQ17" s="67">
        <f t="shared" si="4"/>
        <v>0</v>
      </c>
      <c r="AR17" s="67" t="e">
        <f t="shared" si="4"/>
        <v>#DIV/0!</v>
      </c>
      <c r="AS17" s="67"/>
    </row>
    <row r="18" spans="1:45" ht="10.5" hidden="1" customHeight="1">
      <c r="A18" s="62" t="s">
        <v>22</v>
      </c>
      <c r="B18" s="387" t="s">
        <v>22</v>
      </c>
      <c r="C18" s="350"/>
      <c r="D18" s="320"/>
      <c r="E18" s="320"/>
      <c r="F18" s="320"/>
      <c r="G18" s="320"/>
      <c r="H18" s="320"/>
      <c r="I18" s="320"/>
      <c r="J18" s="320"/>
      <c r="K18" s="332" t="str">
        <f t="shared" ref="K18:K25" si="8">+IF(ISERROR(IF(OR(AND(C18&lt;0,D18&gt;0),AND(C18&gt;0,D18&lt;0),ABS(C18/D18)&gt;2.9999),"",C18/D18-1)),"",IF(OR(AND(C18&lt;0,D18&gt;0),AND(C18&gt;0,D18&lt;0),ABS(C18/D18)&gt;2.9999),"",(C18-D18)/D18))</f>
        <v/>
      </c>
      <c r="L18" s="397" t="str">
        <f t="shared" ref="L18:L25" si="9">+IF(ISERROR(IF(OR(AND(C18&lt;0,G18&gt;0),AND(C18&gt;0,G18&lt;0),ABS(C18/G18)&gt;2.9999),"",C18/G18-1)),"",IF(OR(AND(C18&lt;0,G18&gt;0),AND(C18&gt;0,G18&lt;0),ABS(C18/G18)&gt;2.9999),"",(C18-G18)/G18))</f>
        <v/>
      </c>
      <c r="M18" s="389"/>
      <c r="N18" s="390"/>
      <c r="O18" s="365"/>
      <c r="R18" s="428">
        <v>18</v>
      </c>
      <c r="S18" s="755">
        <v>13</v>
      </c>
      <c r="T18" s="369">
        <v>73</v>
      </c>
      <c r="U18" s="369">
        <v>13</v>
      </c>
      <c r="V18" s="369">
        <v>89</v>
      </c>
      <c r="W18" s="369">
        <v>91</v>
      </c>
      <c r="X18" s="369"/>
      <c r="Y18" s="369"/>
      <c r="Z18" s="321">
        <v>0.38461538461538464</v>
      </c>
      <c r="AA18" s="322">
        <v>-0.797752808988764</v>
      </c>
      <c r="AB18" s="428">
        <v>18</v>
      </c>
      <c r="AC18" s="755">
        <v>89</v>
      </c>
      <c r="AD18" s="798">
        <v>-0.797752808988764</v>
      </c>
    </row>
    <row r="19" spans="1:45" ht="10.5" hidden="1" customHeight="1">
      <c r="A19" s="56" t="s">
        <v>19</v>
      </c>
      <c r="B19" s="385" t="s">
        <v>19</v>
      </c>
      <c r="C19" s="351">
        <f t="shared" ref="C19:J25" si="10">VLOOKUP($A19,RBother2,C$1,FALSE)</f>
        <v>0</v>
      </c>
      <c r="D19" s="352">
        <f t="shared" si="10"/>
        <v>1</v>
      </c>
      <c r="E19" s="352">
        <f t="shared" si="10"/>
        <v>0</v>
      </c>
      <c r="F19" s="352">
        <f t="shared" si="10"/>
        <v>1</v>
      </c>
      <c r="G19" s="352">
        <f t="shared" si="10"/>
        <v>1</v>
      </c>
      <c r="H19" s="352">
        <f t="shared" si="10"/>
        <v>0</v>
      </c>
      <c r="I19" s="352">
        <f t="shared" si="10"/>
        <v>0</v>
      </c>
      <c r="J19" s="352">
        <f t="shared" si="10"/>
        <v>0</v>
      </c>
      <c r="K19" s="332">
        <f t="shared" si="8"/>
        <v>-1</v>
      </c>
      <c r="L19" s="397">
        <f t="shared" si="9"/>
        <v>-1</v>
      </c>
      <c r="M19" s="389"/>
      <c r="N19" s="390"/>
      <c r="O19" s="365"/>
      <c r="R19" s="428">
        <v>-1</v>
      </c>
      <c r="S19" s="755">
        <v>0</v>
      </c>
      <c r="T19" s="369">
        <v>0</v>
      </c>
      <c r="U19" s="369">
        <v>1</v>
      </c>
      <c r="V19" s="369">
        <v>1</v>
      </c>
      <c r="W19" s="369">
        <v>0</v>
      </c>
      <c r="X19" s="369"/>
      <c r="Y19" s="369"/>
      <c r="Z19" s="321"/>
      <c r="AA19" s="322"/>
      <c r="AB19" s="428">
        <v>-1</v>
      </c>
      <c r="AC19" s="755">
        <v>1</v>
      </c>
      <c r="AD19" s="729"/>
    </row>
    <row r="20" spans="1:45" ht="10.5" hidden="1" customHeight="1">
      <c r="A20" s="56" t="s">
        <v>20</v>
      </c>
      <c r="B20" s="385" t="s">
        <v>48</v>
      </c>
      <c r="C20" s="351">
        <f t="shared" si="10"/>
        <v>4550</v>
      </c>
      <c r="D20" s="352">
        <f t="shared" si="10"/>
        <v>4550</v>
      </c>
      <c r="E20" s="352">
        <f t="shared" si="10"/>
        <v>4562</v>
      </c>
      <c r="F20" s="352">
        <f t="shared" si="10"/>
        <v>4537</v>
      </c>
      <c r="G20" s="352">
        <f t="shared" si="10"/>
        <v>4380</v>
      </c>
      <c r="H20" s="352">
        <f t="shared" si="10"/>
        <v>4350</v>
      </c>
      <c r="I20" s="352">
        <f t="shared" si="10"/>
        <v>0</v>
      </c>
      <c r="J20" s="352">
        <f t="shared" si="10"/>
        <v>0</v>
      </c>
      <c r="K20" s="332">
        <f t="shared" si="8"/>
        <v>0</v>
      </c>
      <c r="L20" s="397">
        <f t="shared" si="9"/>
        <v>3.8812785388127852E-2</v>
      </c>
      <c r="M20" s="389"/>
      <c r="N20" s="390"/>
      <c r="O20" s="365"/>
      <c r="R20" s="428">
        <v>4550</v>
      </c>
      <c r="S20" s="755">
        <v>4550</v>
      </c>
      <c r="T20" s="369">
        <v>4562</v>
      </c>
      <c r="U20" s="369">
        <v>4537</v>
      </c>
      <c r="V20" s="369">
        <v>4380</v>
      </c>
      <c r="W20" s="370">
        <v>4350</v>
      </c>
      <c r="X20" s="370"/>
      <c r="Y20" s="370"/>
      <c r="Z20" s="321">
        <v>0</v>
      </c>
      <c r="AA20" s="322">
        <v>3.8812785388127852E-2</v>
      </c>
      <c r="AB20" s="774">
        <v>4550</v>
      </c>
      <c r="AC20" s="775">
        <v>4380</v>
      </c>
      <c r="AD20" s="733">
        <v>3.8812785388127852E-2</v>
      </c>
    </row>
    <row r="21" spans="1:45" ht="10.5" hidden="1" customHeight="1">
      <c r="A21" s="56" t="s">
        <v>21</v>
      </c>
      <c r="B21" s="385" t="s">
        <v>21</v>
      </c>
      <c r="C21" s="351">
        <f t="shared" si="10"/>
        <v>0</v>
      </c>
      <c r="D21" s="352">
        <f t="shared" si="10"/>
        <v>0</v>
      </c>
      <c r="E21" s="352">
        <f t="shared" si="10"/>
        <v>0</v>
      </c>
      <c r="F21" s="352">
        <f t="shared" si="10"/>
        <v>0</v>
      </c>
      <c r="G21" s="352">
        <f t="shared" si="10"/>
        <v>0</v>
      </c>
      <c r="H21" s="352">
        <f t="shared" si="10"/>
        <v>0</v>
      </c>
      <c r="I21" s="352">
        <f t="shared" si="10"/>
        <v>0</v>
      </c>
      <c r="J21" s="352">
        <f t="shared" si="10"/>
        <v>0</v>
      </c>
      <c r="K21" s="332" t="str">
        <f t="shared" si="8"/>
        <v/>
      </c>
      <c r="L21" s="397" t="str">
        <f t="shared" si="9"/>
        <v/>
      </c>
      <c r="M21" s="389"/>
      <c r="N21" s="390"/>
      <c r="O21" s="365"/>
    </row>
    <row r="22" spans="1:45" ht="10.5" hidden="1" customHeight="1">
      <c r="A22" s="62" t="s">
        <v>25</v>
      </c>
      <c r="B22" s="387" t="s">
        <v>25</v>
      </c>
      <c r="C22" s="353">
        <f t="shared" si="10"/>
        <v>0</v>
      </c>
      <c r="D22" s="354">
        <f t="shared" si="10"/>
        <v>0</v>
      </c>
      <c r="E22" s="354">
        <f t="shared" si="10"/>
        <v>0</v>
      </c>
      <c r="F22" s="354">
        <f t="shared" si="10"/>
        <v>0</v>
      </c>
      <c r="G22" s="354">
        <f t="shared" si="10"/>
        <v>0</v>
      </c>
      <c r="H22" s="354">
        <f t="shared" si="10"/>
        <v>0</v>
      </c>
      <c r="I22" s="354">
        <f t="shared" si="10"/>
        <v>0</v>
      </c>
      <c r="J22" s="354">
        <f t="shared" si="10"/>
        <v>0</v>
      </c>
      <c r="K22" s="410" t="str">
        <f t="shared" si="8"/>
        <v/>
      </c>
      <c r="L22" s="411" t="str">
        <f t="shared" si="9"/>
        <v/>
      </c>
      <c r="M22" s="389"/>
      <c r="N22" s="390"/>
      <c r="O22" s="365"/>
    </row>
    <row r="23" spans="1:45" ht="10.5" hidden="1" customHeight="1">
      <c r="A23" s="56" t="s">
        <v>17</v>
      </c>
      <c r="B23" s="385" t="s">
        <v>17</v>
      </c>
      <c r="C23" s="351">
        <f t="shared" si="10"/>
        <v>0</v>
      </c>
      <c r="D23" s="352">
        <f t="shared" si="10"/>
        <v>0</v>
      </c>
      <c r="E23" s="352">
        <f t="shared" si="10"/>
        <v>0</v>
      </c>
      <c r="F23" s="352">
        <f t="shared" si="10"/>
        <v>0</v>
      </c>
      <c r="G23" s="352">
        <f t="shared" si="10"/>
        <v>0</v>
      </c>
      <c r="H23" s="352">
        <f t="shared" si="10"/>
        <v>0</v>
      </c>
      <c r="I23" s="352">
        <f t="shared" si="10"/>
        <v>0</v>
      </c>
      <c r="J23" s="352">
        <f t="shared" si="10"/>
        <v>0</v>
      </c>
      <c r="K23" s="332" t="str">
        <f t="shared" si="8"/>
        <v/>
      </c>
      <c r="L23" s="397" t="str">
        <f t="shared" si="9"/>
        <v/>
      </c>
      <c r="M23" s="389"/>
      <c r="N23" s="390"/>
      <c r="O23" s="365"/>
    </row>
    <row r="24" spans="1:45" ht="10.5" hidden="1" customHeight="1">
      <c r="A24" s="56" t="s">
        <v>16</v>
      </c>
      <c r="B24" s="385" t="s">
        <v>16</v>
      </c>
      <c r="C24" s="351">
        <f t="shared" si="10"/>
        <v>0</v>
      </c>
      <c r="D24" s="352">
        <f t="shared" si="10"/>
        <v>0</v>
      </c>
      <c r="E24" s="352">
        <f t="shared" si="10"/>
        <v>0</v>
      </c>
      <c r="F24" s="352">
        <f t="shared" si="10"/>
        <v>0</v>
      </c>
      <c r="G24" s="352">
        <f t="shared" si="10"/>
        <v>0</v>
      </c>
      <c r="H24" s="352">
        <f t="shared" si="10"/>
        <v>0</v>
      </c>
      <c r="I24" s="352">
        <f t="shared" si="10"/>
        <v>0</v>
      </c>
      <c r="J24" s="352">
        <f t="shared" si="10"/>
        <v>0</v>
      </c>
      <c r="K24" s="332" t="str">
        <f t="shared" si="8"/>
        <v/>
      </c>
      <c r="L24" s="397" t="str">
        <f t="shared" si="9"/>
        <v/>
      </c>
      <c r="M24" s="389"/>
      <c r="N24" s="390"/>
      <c r="O24" s="365"/>
    </row>
    <row r="25" spans="1:45" ht="10.5" hidden="1" customHeight="1">
      <c r="A25" s="62" t="s">
        <v>15</v>
      </c>
      <c r="B25" s="388" t="s">
        <v>15</v>
      </c>
      <c r="C25" s="355">
        <f t="shared" si="10"/>
        <v>0</v>
      </c>
      <c r="D25" s="356">
        <f t="shared" si="10"/>
        <v>0</v>
      </c>
      <c r="E25" s="356">
        <f t="shared" si="10"/>
        <v>0</v>
      </c>
      <c r="F25" s="356">
        <f t="shared" si="10"/>
        <v>0</v>
      </c>
      <c r="G25" s="356">
        <f t="shared" si="10"/>
        <v>0</v>
      </c>
      <c r="H25" s="356">
        <f t="shared" si="10"/>
        <v>0</v>
      </c>
      <c r="I25" s="356">
        <f t="shared" si="10"/>
        <v>0</v>
      </c>
      <c r="J25" s="356">
        <f t="shared" si="10"/>
        <v>0</v>
      </c>
      <c r="K25" s="412" t="str">
        <f t="shared" si="8"/>
        <v/>
      </c>
      <c r="L25" s="338" t="str">
        <f t="shared" si="9"/>
        <v/>
      </c>
      <c r="M25" s="389"/>
      <c r="N25" s="390"/>
      <c r="O25" s="365"/>
    </row>
    <row r="26" spans="1:45">
      <c r="A26" s="43"/>
      <c r="B26" s="1307" t="s">
        <v>145</v>
      </c>
      <c r="C26" s="1307"/>
      <c r="D26" s="1307"/>
      <c r="E26" s="1307"/>
      <c r="F26" s="1307"/>
      <c r="G26" s="1307"/>
      <c r="H26" s="1307"/>
      <c r="I26" s="1307"/>
      <c r="J26" s="1307"/>
      <c r="K26" s="1307"/>
      <c r="L26" s="1307"/>
      <c r="M26" s="1307"/>
      <c r="N26" s="1307"/>
      <c r="O26" s="1307"/>
      <c r="P26" s="1307"/>
      <c r="Q26" s="1307"/>
      <c r="R26" s="1307"/>
    </row>
    <row r="27" spans="1:45">
      <c r="B27" s="708"/>
      <c r="C27" s="708"/>
      <c r="D27" s="708"/>
      <c r="E27" s="708"/>
      <c r="F27" s="708"/>
      <c r="G27" s="708"/>
      <c r="H27" s="708"/>
      <c r="I27" s="708"/>
      <c r="J27" s="708"/>
      <c r="K27" s="708"/>
      <c r="L27" s="708"/>
      <c r="M27" s="708"/>
      <c r="N27" s="708"/>
      <c r="O27" s="708"/>
      <c r="P27" s="708"/>
      <c r="Q27" s="100"/>
    </row>
    <row r="28" spans="1:45">
      <c r="B28" s="1"/>
      <c r="C28" s="19"/>
      <c r="D28" s="79"/>
      <c r="E28" s="1"/>
      <c r="F28" s="58"/>
      <c r="G28" s="58"/>
      <c r="H28" s="58"/>
      <c r="I28" s="58"/>
      <c r="J28" s="58"/>
      <c r="K28" s="79"/>
      <c r="L28" s="79"/>
      <c r="M28" s="166"/>
      <c r="N28" s="166"/>
      <c r="O28" s="166"/>
      <c r="P28" s="100"/>
      <c r="Q28" s="100"/>
    </row>
    <row r="29" spans="1:45">
      <c r="B29" s="1"/>
      <c r="C29" s="19"/>
      <c r="D29" s="79"/>
      <c r="E29" s="1"/>
      <c r="F29" s="58"/>
      <c r="G29" s="58"/>
      <c r="H29" s="1"/>
      <c r="I29" s="1"/>
      <c r="J29" s="1"/>
      <c r="K29" s="79"/>
      <c r="L29" s="79"/>
      <c r="M29" s="100"/>
      <c r="N29" s="100"/>
      <c r="O29" s="100"/>
      <c r="P29" s="100"/>
      <c r="Q29" s="100"/>
    </row>
    <row r="30" spans="1:45">
      <c r="B30" s="1"/>
      <c r="C30" s="19"/>
      <c r="D30" s="79"/>
      <c r="E30" s="71"/>
      <c r="F30" s="61"/>
      <c r="G30" s="61"/>
      <c r="H30" s="71"/>
      <c r="I30" s="71"/>
      <c r="J30" s="71"/>
      <c r="K30" s="79"/>
      <c r="L30" s="79"/>
    </row>
    <row r="31" spans="1:45">
      <c r="B31" s="1"/>
      <c r="C31" s="19"/>
      <c r="D31" s="79"/>
      <c r="E31" s="71"/>
      <c r="F31" s="61"/>
      <c r="G31" s="61"/>
      <c r="H31" s="71"/>
      <c r="I31" s="71"/>
      <c r="J31" s="71"/>
      <c r="K31" s="79"/>
      <c r="L31" s="79"/>
    </row>
    <row r="32" spans="1:45">
      <c r="B32" s="1"/>
      <c r="C32" s="24"/>
      <c r="D32" s="101"/>
      <c r="E32" s="82"/>
      <c r="F32" s="80"/>
      <c r="G32" s="80"/>
      <c r="H32" s="82"/>
      <c r="I32" s="82"/>
      <c r="J32" s="82"/>
      <c r="K32" s="79"/>
      <c r="L32" s="79"/>
    </row>
    <row r="33" spans="2:12">
      <c r="B33" s="1"/>
      <c r="C33" s="19"/>
      <c r="D33" s="79"/>
      <c r="E33" s="71"/>
      <c r="F33" s="61"/>
      <c r="G33" s="61"/>
      <c r="H33" s="71"/>
      <c r="I33" s="71"/>
      <c r="J33" s="71"/>
      <c r="K33" s="79"/>
      <c r="L33" s="79"/>
    </row>
    <row r="34" spans="2:12">
      <c r="B34" s="1"/>
      <c r="C34" s="24"/>
      <c r="D34" s="101"/>
      <c r="E34" s="82"/>
      <c r="F34" s="80"/>
      <c r="G34" s="80"/>
      <c r="H34" s="82"/>
      <c r="I34" s="82"/>
      <c r="J34" s="82"/>
      <c r="K34" s="79"/>
      <c r="L34" s="79"/>
    </row>
    <row r="35" spans="2:12">
      <c r="B35" s="1"/>
      <c r="C35" s="24"/>
      <c r="D35" s="101"/>
      <c r="E35" s="82"/>
      <c r="F35" s="82"/>
      <c r="G35" s="82"/>
      <c r="H35" s="82"/>
      <c r="I35" s="82"/>
      <c r="J35" s="82"/>
      <c r="K35" s="79"/>
      <c r="L35" s="79"/>
    </row>
    <row r="36" spans="2:12">
      <c r="B36" s="1"/>
      <c r="C36" s="19"/>
      <c r="D36" s="79"/>
      <c r="E36" s="71"/>
      <c r="F36" s="68"/>
      <c r="G36" s="68"/>
      <c r="H36" s="71"/>
      <c r="I36" s="71"/>
      <c r="J36" s="71"/>
      <c r="K36" s="79"/>
      <c r="L36" s="79"/>
    </row>
    <row r="37" spans="2:12">
      <c r="B37" s="1"/>
      <c r="C37" s="24"/>
      <c r="D37" s="101"/>
      <c r="E37" s="82"/>
      <c r="F37" s="80"/>
      <c r="G37" s="80"/>
      <c r="H37" s="82"/>
      <c r="I37" s="82"/>
      <c r="J37" s="82"/>
      <c r="K37" s="79"/>
      <c r="L37" s="79"/>
    </row>
    <row r="38" spans="2:12">
      <c r="B38" s="1"/>
      <c r="C38" s="22"/>
      <c r="D38" s="61"/>
      <c r="E38" s="61"/>
      <c r="F38" s="61"/>
      <c r="G38" s="61"/>
      <c r="H38" s="61"/>
      <c r="I38" s="61"/>
      <c r="J38" s="61"/>
      <c r="K38" s="79"/>
      <c r="L38" s="79"/>
    </row>
    <row r="39" spans="2:12">
      <c r="B39" s="1"/>
      <c r="C39" s="22"/>
      <c r="D39" s="61"/>
      <c r="E39" s="61"/>
      <c r="F39" s="61"/>
      <c r="G39" s="61"/>
      <c r="H39" s="61"/>
      <c r="I39" s="61"/>
      <c r="J39" s="61"/>
      <c r="K39" s="79"/>
      <c r="L39" s="79"/>
    </row>
    <row r="40" spans="2:12">
      <c r="B40" s="1"/>
      <c r="C40" s="30"/>
      <c r="D40" s="68"/>
      <c r="E40" s="68"/>
      <c r="F40" s="68"/>
      <c r="G40" s="68"/>
      <c r="H40" s="68"/>
      <c r="I40" s="68"/>
      <c r="J40" s="68"/>
      <c r="K40" s="79"/>
      <c r="L40" s="79"/>
    </row>
    <row r="41" spans="2:12">
      <c r="B41" s="1"/>
      <c r="C41" s="30"/>
      <c r="D41" s="68"/>
      <c r="E41" s="68"/>
      <c r="F41" s="68"/>
      <c r="G41" s="68"/>
      <c r="H41" s="68"/>
      <c r="I41" s="68"/>
      <c r="J41" s="68"/>
      <c r="K41" s="79"/>
      <c r="L41" s="79"/>
    </row>
  </sheetData>
  <mergeCells count="1">
    <mergeCell ref="B26:R26"/>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92D050"/>
  </sheetPr>
  <dimension ref="A1:BI96"/>
  <sheetViews>
    <sheetView topLeftCell="B1" workbookViewId="0">
      <selection activeCell="B31" sqref="B31:R31"/>
    </sheetView>
  </sheetViews>
  <sheetFormatPr defaultColWidth="9.33203125" defaultRowHeight="12" outlineLevelRow="1"/>
  <cols>
    <col min="1" max="1" width="23.33203125" style="52" customWidth="1"/>
    <col min="2" max="2" width="40" style="53" customWidth="1"/>
    <col min="3" max="7" width="7.44140625" style="53" bestFit="1" customWidth="1"/>
    <col min="8" max="10" width="6.6640625" style="53" hidden="1" customWidth="1"/>
    <col min="11" max="12" width="7.44140625" style="191" customWidth="1"/>
    <col min="13" max="16" width="8.44140625" style="53" customWidth="1"/>
    <col min="17" max="18" width="7.44140625" style="53" customWidth="1"/>
    <col min="19" max="20" width="9.33203125" style="53"/>
    <col min="21" max="22" width="7" style="191" customWidth="1"/>
    <col min="23" max="16384" width="9.33203125" style="53"/>
  </cols>
  <sheetData>
    <row r="1" spans="1:61">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465">
        <f t="shared" si="0"/>
        <v>11</v>
      </c>
      <c r="L1" s="189">
        <f>1+K1</f>
        <v>12</v>
      </c>
      <c r="M1" s="50">
        <f t="shared" si="0"/>
        <v>13</v>
      </c>
      <c r="N1" s="50">
        <f t="shared" si="0"/>
        <v>14</v>
      </c>
      <c r="O1" s="190">
        <f>+N1+1</f>
        <v>15</v>
      </c>
      <c r="P1" s="190">
        <f>+O1+1</f>
        <v>16</v>
      </c>
      <c r="Q1" s="190">
        <f>+P1+1</f>
        <v>17</v>
      </c>
      <c r="R1" s="190">
        <f>+Q1+1</f>
        <v>18</v>
      </c>
      <c r="S1" s="52"/>
      <c r="T1" s="52"/>
    </row>
    <row r="2" spans="1:61">
      <c r="B2" s="398" t="s">
        <v>133</v>
      </c>
      <c r="C2" s="384"/>
      <c r="D2" s="384"/>
      <c r="E2" s="384"/>
      <c r="F2" s="384"/>
      <c r="G2" s="384"/>
      <c r="H2" s="384"/>
      <c r="I2" s="384"/>
      <c r="J2" s="384"/>
      <c r="K2" s="459"/>
      <c r="L2" s="319"/>
      <c r="M2" s="305"/>
      <c r="N2" s="365"/>
      <c r="O2" s="365"/>
      <c r="P2" s="306"/>
      <c r="Q2" s="365"/>
      <c r="R2" s="365"/>
      <c r="U2" s="793" t="s">
        <v>137</v>
      </c>
    </row>
    <row r="3" spans="1:61" ht="12" customHeight="1">
      <c r="B3" s="445"/>
      <c r="C3" s="446"/>
      <c r="D3" s="442"/>
      <c r="E3" s="442"/>
      <c r="F3" s="442"/>
      <c r="G3" s="444"/>
      <c r="H3" s="442"/>
      <c r="I3" s="442"/>
      <c r="J3" s="442"/>
      <c r="K3" s="460"/>
      <c r="L3" s="462"/>
      <c r="M3" s="1280" t="s">
        <v>109</v>
      </c>
      <c r="N3" s="1281"/>
      <c r="O3" s="1313"/>
      <c r="P3" s="1314"/>
      <c r="Q3" s="1310" t="s">
        <v>154</v>
      </c>
      <c r="R3" s="1311"/>
    </row>
    <row r="4" spans="1:61" ht="24.75" customHeight="1">
      <c r="A4" s="464" t="str">
        <f>+"topheading"&amp;$A$1</f>
        <v>topheadingSWE</v>
      </c>
      <c r="B4" s="451" t="e">
        <f>+VLOOKUP($A4,#REF!,B$1+1,FALSE)</f>
        <v>#REF!</v>
      </c>
      <c r="C4" s="1012" t="e">
        <f>+VLOOKUP($A4,#REF!,C$1+1,FALSE)</f>
        <v>#REF!</v>
      </c>
      <c r="D4" s="1013" t="e">
        <f>+VLOOKUP($A4,#REF!,D$1+1,FALSE)</f>
        <v>#REF!</v>
      </c>
      <c r="E4" s="1013" t="e">
        <f>+VLOOKUP($A4,#REF!,E$1+1,FALSE)</f>
        <v>#REF!</v>
      </c>
      <c r="F4" s="1013" t="e">
        <f>+VLOOKUP($A4,#REF!,F$1+1,FALSE)</f>
        <v>#REF!</v>
      </c>
      <c r="G4" s="1014" t="e">
        <f>+VLOOKUP($A4,#REF!,G$1+1,FALSE)</f>
        <v>#REF!</v>
      </c>
      <c r="H4" s="1013" t="e">
        <f>+VLOOKUP($A4,#REF!,H$1+1,FALSE)</f>
        <v>#REF!</v>
      </c>
      <c r="I4" s="1013" t="e">
        <f>+VLOOKUP($A4,#REF!,I$1+1,FALSE)</f>
        <v>#REF!</v>
      </c>
      <c r="J4" s="1013" t="e">
        <f>+VLOOKUP($A4,#REF!,J$1+1,FALSE)</f>
        <v>#REF!</v>
      </c>
      <c r="K4" s="1010" t="e">
        <f>+VLOOKUP($A4,#REF!,K$1+1,FALSE)</f>
        <v>#REF!</v>
      </c>
      <c r="L4" s="1014" t="e">
        <f>+VLOOKUP($A4,#REF!,L$1+1,FALSE)</f>
        <v>#REF!</v>
      </c>
      <c r="M4" s="461" t="e">
        <f>+K4</f>
        <v>#REF!</v>
      </c>
      <c r="N4" s="1014" t="e">
        <f>L4</f>
        <v>#REF!</v>
      </c>
      <c r="O4" s="1063" t="s">
        <v>157</v>
      </c>
      <c r="P4" s="1064" t="s">
        <v>156</v>
      </c>
      <c r="Q4" s="463" t="s">
        <v>96</v>
      </c>
      <c r="R4" s="1011" t="s">
        <v>97</v>
      </c>
      <c r="S4" s="191"/>
      <c r="U4" s="1012" t="e">
        <f>C4</f>
        <v>#REF!</v>
      </c>
      <c r="V4" s="1013" t="e">
        <f t="shared" ref="V4:AJ4" si="1">D4</f>
        <v>#REF!</v>
      </c>
      <c r="W4" s="1013" t="e">
        <f t="shared" si="1"/>
        <v>#REF!</v>
      </c>
      <c r="X4" s="1013" t="e">
        <f t="shared" si="1"/>
        <v>#REF!</v>
      </c>
      <c r="Y4" s="1013" t="e">
        <f t="shared" si="1"/>
        <v>#REF!</v>
      </c>
      <c r="Z4" s="1013" t="e">
        <f t="shared" si="1"/>
        <v>#REF!</v>
      </c>
      <c r="AA4" s="1013" t="e">
        <f t="shared" si="1"/>
        <v>#REF!</v>
      </c>
      <c r="AB4" s="1013" t="e">
        <f t="shared" si="1"/>
        <v>#REF!</v>
      </c>
      <c r="AC4" s="1010" t="e">
        <f t="shared" si="1"/>
        <v>#REF!</v>
      </c>
      <c r="AD4" s="1011" t="e">
        <f t="shared" si="1"/>
        <v>#REF!</v>
      </c>
      <c r="AE4" s="1010" t="e">
        <f t="shared" si="1"/>
        <v>#REF!</v>
      </c>
      <c r="AF4" s="1011" t="e">
        <f t="shared" si="1"/>
        <v>#REF!</v>
      </c>
      <c r="AG4" s="1010" t="str">
        <f t="shared" si="1"/>
        <v>Jan-dec 17</v>
      </c>
      <c r="AH4" s="1011" t="str">
        <f t="shared" si="1"/>
        <v>Jan-dec 16</v>
      </c>
      <c r="AI4" s="1010" t="str">
        <f t="shared" si="1"/>
        <v>EUR</v>
      </c>
      <c r="AJ4" s="1011" t="str">
        <f t="shared" si="1"/>
        <v>Lokal</v>
      </c>
    </row>
    <row r="5" spans="1:61" ht="12" customHeight="1">
      <c r="A5" s="56" t="s">
        <v>7</v>
      </c>
      <c r="B5" s="481" t="s">
        <v>64</v>
      </c>
      <c r="C5" s="609">
        <f t="shared" ref="C5:R16" si="2">VLOOKUP($A5,Comm_Banking,C$1,FALSE)</f>
        <v>142</v>
      </c>
      <c r="D5" s="489">
        <f t="shared" si="2"/>
        <v>131</v>
      </c>
      <c r="E5" s="489">
        <f t="shared" si="2"/>
        <v>130</v>
      </c>
      <c r="F5" s="484">
        <f t="shared" si="2"/>
        <v>128</v>
      </c>
      <c r="G5" s="484">
        <f t="shared" si="2"/>
        <v>128</v>
      </c>
      <c r="H5" s="484">
        <f t="shared" si="2"/>
        <v>0</v>
      </c>
      <c r="I5" s="484">
        <f t="shared" si="2"/>
        <v>0</v>
      </c>
      <c r="J5" s="484">
        <f t="shared" si="2"/>
        <v>0</v>
      </c>
      <c r="K5" s="610">
        <f t="shared" si="2"/>
        <v>7.8571091660141423E-2</v>
      </c>
      <c r="L5" s="587">
        <f t="shared" si="2"/>
        <v>0.10220550098846148</v>
      </c>
      <c r="M5" s="610">
        <f t="shared" si="2"/>
        <v>8.3288933174290758E-2</v>
      </c>
      <c r="N5" s="587">
        <f t="shared" si="2"/>
        <v>0.13381631782858738</v>
      </c>
      <c r="O5" s="611">
        <f t="shared" si="2"/>
        <v>142</v>
      </c>
      <c r="P5" s="612">
        <f t="shared" si="2"/>
        <v>128</v>
      </c>
      <c r="Q5" s="486">
        <f t="shared" si="2"/>
        <v>0.10220550098846148</v>
      </c>
      <c r="R5" s="490">
        <f t="shared" si="2"/>
        <v>0.13381631782858738</v>
      </c>
      <c r="S5" s="191"/>
      <c r="U5" s="428"/>
      <c r="V5" s="312"/>
      <c r="W5" s="313"/>
      <c r="X5" s="313"/>
      <c r="Y5" s="313"/>
      <c r="Z5" s="314"/>
      <c r="AA5" s="314"/>
      <c r="AB5" s="314"/>
      <c r="AC5" s="711"/>
      <c r="AD5" s="727"/>
      <c r="AE5" s="315"/>
      <c r="AF5" s="712"/>
      <c r="AG5" s="428"/>
      <c r="AH5" s="312"/>
      <c r="AI5" s="742"/>
      <c r="AJ5" s="712"/>
      <c r="AL5" s="119">
        <f t="shared" ref="AL5:AL30" si="3">C5-U5</f>
        <v>142</v>
      </c>
      <c r="AM5" s="119">
        <f t="shared" ref="AM5:BA20" si="4">D5-V5</f>
        <v>131</v>
      </c>
      <c r="AN5" s="119">
        <f t="shared" si="4"/>
        <v>130</v>
      </c>
      <c r="AO5" s="119">
        <f t="shared" si="4"/>
        <v>128</v>
      </c>
      <c r="AP5" s="119">
        <f t="shared" si="4"/>
        <v>128</v>
      </c>
      <c r="AQ5" s="119">
        <f t="shared" si="4"/>
        <v>0</v>
      </c>
      <c r="AR5" s="119">
        <f t="shared" si="4"/>
        <v>0</v>
      </c>
      <c r="AS5" s="119">
        <f t="shared" si="4"/>
        <v>0</v>
      </c>
      <c r="AT5" s="119">
        <f t="shared" si="4"/>
        <v>7.8571091660141423E-2</v>
      </c>
      <c r="AU5" s="119">
        <f t="shared" si="4"/>
        <v>0.10220550098846148</v>
      </c>
      <c r="AV5" s="119">
        <f t="shared" si="4"/>
        <v>8.3288933174290758E-2</v>
      </c>
      <c r="AW5" s="119">
        <f t="shared" si="4"/>
        <v>0.13381631782858738</v>
      </c>
      <c r="AX5" s="119">
        <f t="shared" si="4"/>
        <v>142</v>
      </c>
      <c r="AY5" s="119">
        <f t="shared" si="4"/>
        <v>128</v>
      </c>
      <c r="AZ5" s="119">
        <f>Q5-AI5</f>
        <v>0.10220550098846148</v>
      </c>
      <c r="BA5" s="119">
        <f>R5-AJ5</f>
        <v>0.13381631782858738</v>
      </c>
      <c r="BB5" s="119"/>
      <c r="BC5" s="119"/>
      <c r="BD5" s="119"/>
      <c r="BE5" s="119"/>
      <c r="BF5" s="119"/>
      <c r="BG5" s="119"/>
      <c r="BH5" s="119"/>
      <c r="BI5" s="119"/>
    </row>
    <row r="6" spans="1:61" ht="12" customHeight="1">
      <c r="A6" s="56" t="s">
        <v>2</v>
      </c>
      <c r="B6" s="481" t="s">
        <v>49</v>
      </c>
      <c r="C6" s="602">
        <f t="shared" si="2"/>
        <v>57</v>
      </c>
      <c r="D6" s="488">
        <f t="shared" si="2"/>
        <v>60</v>
      </c>
      <c r="E6" s="489">
        <f t="shared" si="2"/>
        <v>54</v>
      </c>
      <c r="F6" s="484">
        <f t="shared" si="2"/>
        <v>60</v>
      </c>
      <c r="G6" s="484">
        <f t="shared" si="2"/>
        <v>57</v>
      </c>
      <c r="H6" s="489">
        <f t="shared" si="2"/>
        <v>0</v>
      </c>
      <c r="I6" s="489">
        <f t="shared" si="2"/>
        <v>0</v>
      </c>
      <c r="J6" s="489">
        <f t="shared" si="2"/>
        <v>0</v>
      </c>
      <c r="K6" s="497">
        <f t="shared" si="2"/>
        <v>-5.5000266997768277E-2</v>
      </c>
      <c r="L6" s="587">
        <f t="shared" si="2"/>
        <v>-7.0506084354826637E-3</v>
      </c>
      <c r="M6" s="497">
        <f t="shared" si="2"/>
        <v>-4.8735913174431822E-2</v>
      </c>
      <c r="N6" s="587">
        <f t="shared" si="2"/>
        <v>2.5226252818519646E-2</v>
      </c>
      <c r="O6" s="607">
        <f t="shared" si="2"/>
        <v>57</v>
      </c>
      <c r="P6" s="613">
        <f t="shared" si="2"/>
        <v>57</v>
      </c>
      <c r="Q6" s="486">
        <f t="shared" si="2"/>
        <v>-7.0506084354826637E-3</v>
      </c>
      <c r="R6" s="490">
        <f t="shared" si="2"/>
        <v>2.5226252818519646E-2</v>
      </c>
      <c r="S6" s="191"/>
      <c r="T6" s="191"/>
      <c r="U6" s="318"/>
      <c r="V6" s="319"/>
      <c r="W6" s="320"/>
      <c r="X6" s="314"/>
      <c r="Y6" s="314"/>
      <c r="Z6" s="320"/>
      <c r="AA6" s="320"/>
      <c r="AB6" s="320"/>
      <c r="AC6" s="321"/>
      <c r="AD6" s="322"/>
      <c r="AE6" s="315"/>
      <c r="AF6" s="317"/>
      <c r="AG6" s="428"/>
      <c r="AH6" s="312"/>
      <c r="AI6" s="315"/>
      <c r="AJ6" s="317"/>
      <c r="AL6" s="119">
        <f t="shared" si="3"/>
        <v>57</v>
      </c>
      <c r="AM6" s="119">
        <f t="shared" si="4"/>
        <v>60</v>
      </c>
      <c r="AN6" s="119">
        <f t="shared" si="4"/>
        <v>54</v>
      </c>
      <c r="AO6" s="119">
        <f t="shared" si="4"/>
        <v>60</v>
      </c>
      <c r="AP6" s="119">
        <f t="shared" si="4"/>
        <v>57</v>
      </c>
      <c r="AQ6" s="119">
        <f t="shared" si="4"/>
        <v>0</v>
      </c>
      <c r="AR6" s="119">
        <f t="shared" si="4"/>
        <v>0</v>
      </c>
      <c r="AS6" s="119">
        <f t="shared" si="4"/>
        <v>0</v>
      </c>
      <c r="AT6" s="119">
        <f t="shared" si="4"/>
        <v>-5.5000266997768277E-2</v>
      </c>
      <c r="AU6" s="119">
        <f t="shared" si="4"/>
        <v>-7.0506084354826637E-3</v>
      </c>
      <c r="AV6" s="119">
        <f t="shared" si="4"/>
        <v>-4.8735913174431822E-2</v>
      </c>
      <c r="AW6" s="119">
        <f t="shared" si="4"/>
        <v>2.5226252818519646E-2</v>
      </c>
      <c r="AX6" s="119">
        <f t="shared" si="4"/>
        <v>57</v>
      </c>
      <c r="AY6" s="119">
        <f t="shared" si="4"/>
        <v>57</v>
      </c>
      <c r="AZ6" s="119">
        <f t="shared" si="4"/>
        <v>-7.0506084354826637E-3</v>
      </c>
      <c r="BA6" s="119">
        <f t="shared" si="4"/>
        <v>2.5226252818519646E-2</v>
      </c>
      <c r="BB6" s="119"/>
      <c r="BC6" s="119"/>
      <c r="BD6" s="119"/>
      <c r="BE6" s="119"/>
      <c r="BF6" s="119"/>
      <c r="BG6" s="119"/>
      <c r="BH6" s="119"/>
      <c r="BI6" s="119"/>
    </row>
    <row r="7" spans="1:61" ht="12" customHeight="1">
      <c r="A7" s="56" t="s">
        <v>0</v>
      </c>
      <c r="B7" s="481" t="s">
        <v>50</v>
      </c>
      <c r="C7" s="602">
        <f t="shared" si="2"/>
        <v>75</v>
      </c>
      <c r="D7" s="488">
        <f t="shared" si="2"/>
        <v>42</v>
      </c>
      <c r="E7" s="489">
        <f t="shared" si="2"/>
        <v>44</v>
      </c>
      <c r="F7" s="484">
        <f t="shared" si="2"/>
        <v>57</v>
      </c>
      <c r="G7" s="484">
        <f t="shared" si="2"/>
        <v>55</v>
      </c>
      <c r="H7" s="489">
        <f t="shared" si="2"/>
        <v>0</v>
      </c>
      <c r="I7" s="489">
        <f t="shared" si="2"/>
        <v>0</v>
      </c>
      <c r="J7" s="489">
        <f t="shared" si="2"/>
        <v>0</v>
      </c>
      <c r="K7" s="497">
        <f t="shared" si="2"/>
        <v>0.7971222842440211</v>
      </c>
      <c r="L7" s="587">
        <f t="shared" si="2"/>
        <v>0.36684534523753998</v>
      </c>
      <c r="M7" s="497">
        <f t="shared" si="2"/>
        <v>0.81149843480580297</v>
      </c>
      <c r="N7" s="587">
        <f t="shared" si="2"/>
        <v>0.41078435444925665</v>
      </c>
      <c r="O7" s="607">
        <f t="shared" si="2"/>
        <v>75</v>
      </c>
      <c r="P7" s="613">
        <f t="shared" si="2"/>
        <v>55</v>
      </c>
      <c r="Q7" s="486">
        <f t="shared" si="2"/>
        <v>0.36684534523753998</v>
      </c>
      <c r="R7" s="490">
        <f t="shared" si="2"/>
        <v>0.41078435444925665</v>
      </c>
      <c r="S7" s="191"/>
      <c r="T7" s="191"/>
      <c r="U7" s="318"/>
      <c r="V7" s="319"/>
      <c r="W7" s="320"/>
      <c r="X7" s="314"/>
      <c r="Y7" s="314"/>
      <c r="Z7" s="320"/>
      <c r="AA7" s="320"/>
      <c r="AB7" s="320"/>
      <c r="AC7" s="321"/>
      <c r="AD7" s="322"/>
      <c r="AE7" s="315"/>
      <c r="AF7" s="317"/>
      <c r="AG7" s="428"/>
      <c r="AH7" s="312"/>
      <c r="AI7" s="315"/>
      <c r="AJ7" s="317"/>
      <c r="AL7" s="119">
        <f t="shared" si="3"/>
        <v>75</v>
      </c>
      <c r="AM7" s="119">
        <f t="shared" si="4"/>
        <v>42</v>
      </c>
      <c r="AN7" s="119">
        <f t="shared" si="4"/>
        <v>44</v>
      </c>
      <c r="AO7" s="119">
        <f t="shared" si="4"/>
        <v>57</v>
      </c>
      <c r="AP7" s="119">
        <f t="shared" si="4"/>
        <v>55</v>
      </c>
      <c r="AQ7" s="119">
        <f t="shared" si="4"/>
        <v>0</v>
      </c>
      <c r="AR7" s="119">
        <f t="shared" si="4"/>
        <v>0</v>
      </c>
      <c r="AS7" s="119">
        <f t="shared" si="4"/>
        <v>0</v>
      </c>
      <c r="AT7" s="119">
        <f t="shared" si="4"/>
        <v>0.7971222842440211</v>
      </c>
      <c r="AU7" s="119">
        <f t="shared" si="4"/>
        <v>0.36684534523753998</v>
      </c>
      <c r="AV7" s="119">
        <f t="shared" si="4"/>
        <v>0.81149843480580297</v>
      </c>
      <c r="AW7" s="119">
        <f t="shared" si="4"/>
        <v>0.41078435444925665</v>
      </c>
      <c r="AX7" s="119">
        <f t="shared" si="4"/>
        <v>75</v>
      </c>
      <c r="AY7" s="119">
        <f t="shared" si="4"/>
        <v>55</v>
      </c>
      <c r="AZ7" s="119">
        <f t="shared" si="4"/>
        <v>0.36684534523753998</v>
      </c>
      <c r="BA7" s="119">
        <f t="shared" si="4"/>
        <v>0.41078435444925665</v>
      </c>
      <c r="BB7" s="119"/>
      <c r="BC7" s="119"/>
      <c r="BD7" s="119"/>
      <c r="BE7" s="119"/>
      <c r="BF7" s="119"/>
      <c r="BG7" s="119"/>
      <c r="BH7" s="119"/>
      <c r="BI7" s="119"/>
    </row>
    <row r="8" spans="1:61" ht="12" customHeight="1">
      <c r="A8" s="56" t="s">
        <v>18</v>
      </c>
      <c r="B8" s="551" t="s">
        <v>79</v>
      </c>
      <c r="C8" s="602">
        <f t="shared" si="2"/>
        <v>3</v>
      </c>
      <c r="D8" s="488">
        <f t="shared" si="2"/>
        <v>2</v>
      </c>
      <c r="E8" s="489">
        <f t="shared" si="2"/>
        <v>2</v>
      </c>
      <c r="F8" s="484">
        <f t="shared" si="2"/>
        <v>2</v>
      </c>
      <c r="G8" s="484">
        <f t="shared" si="2"/>
        <v>15</v>
      </c>
      <c r="H8" s="489">
        <f t="shared" si="2"/>
        <v>0</v>
      </c>
      <c r="I8" s="489">
        <f t="shared" si="2"/>
        <v>0</v>
      </c>
      <c r="J8" s="489">
        <f t="shared" si="2"/>
        <v>0</v>
      </c>
      <c r="K8" s="497">
        <f t="shared" si="2"/>
        <v>0</v>
      </c>
      <c r="L8" s="587">
        <f t="shared" si="2"/>
        <v>-0.77281044862980153</v>
      </c>
      <c r="M8" s="497">
        <f t="shared" si="2"/>
        <v>0</v>
      </c>
      <c r="N8" s="587">
        <f t="shared" si="2"/>
        <v>-0.77321822022994513</v>
      </c>
      <c r="O8" s="607">
        <f t="shared" si="2"/>
        <v>3</v>
      </c>
      <c r="P8" s="613">
        <f t="shared" si="2"/>
        <v>15</v>
      </c>
      <c r="Q8" s="486">
        <f t="shared" si="2"/>
        <v>-0.77281044862980153</v>
      </c>
      <c r="R8" s="490">
        <f t="shared" si="2"/>
        <v>-0.77321822022994513</v>
      </c>
      <c r="S8" s="191"/>
      <c r="T8" s="191"/>
      <c r="U8" s="318"/>
      <c r="V8" s="319"/>
      <c r="W8" s="320"/>
      <c r="X8" s="314"/>
      <c r="Y8" s="314"/>
      <c r="Z8" s="320"/>
      <c r="AA8" s="320"/>
      <c r="AB8" s="320"/>
      <c r="AC8" s="321"/>
      <c r="AD8" s="322"/>
      <c r="AE8" s="315"/>
      <c r="AF8" s="317"/>
      <c r="AG8" s="428"/>
      <c r="AH8" s="312"/>
      <c r="AI8" s="315"/>
      <c r="AJ8" s="317"/>
      <c r="AL8" s="119">
        <f t="shared" si="3"/>
        <v>3</v>
      </c>
      <c r="AM8" s="119">
        <f t="shared" si="4"/>
        <v>2</v>
      </c>
      <c r="AN8" s="119">
        <f t="shared" si="4"/>
        <v>2</v>
      </c>
      <c r="AO8" s="119">
        <f t="shared" si="4"/>
        <v>2</v>
      </c>
      <c r="AP8" s="119">
        <f t="shared" si="4"/>
        <v>15</v>
      </c>
      <c r="AQ8" s="119">
        <f t="shared" si="4"/>
        <v>0</v>
      </c>
      <c r="AR8" s="119">
        <f t="shared" si="4"/>
        <v>0</v>
      </c>
      <c r="AS8" s="119">
        <f t="shared" si="4"/>
        <v>0</v>
      </c>
      <c r="AT8" s="119">
        <f t="shared" si="4"/>
        <v>0</v>
      </c>
      <c r="AU8" s="119">
        <f t="shared" si="4"/>
        <v>-0.77281044862980153</v>
      </c>
      <c r="AV8" s="119">
        <f t="shared" si="4"/>
        <v>0</v>
      </c>
      <c r="AW8" s="119">
        <f t="shared" si="4"/>
        <v>-0.77321822022994513</v>
      </c>
      <c r="AX8" s="119">
        <f t="shared" si="4"/>
        <v>3</v>
      </c>
      <c r="AY8" s="119">
        <f t="shared" si="4"/>
        <v>15</v>
      </c>
      <c r="AZ8" s="119">
        <f t="shared" si="4"/>
        <v>-0.77281044862980153</v>
      </c>
      <c r="BA8" s="119">
        <f t="shared" si="4"/>
        <v>-0.77321822022994513</v>
      </c>
      <c r="BB8" s="119"/>
      <c r="BC8" s="119"/>
      <c r="BD8" s="119"/>
      <c r="BE8" s="119"/>
      <c r="BF8" s="119"/>
      <c r="BG8" s="119"/>
      <c r="BH8" s="119"/>
      <c r="BI8" s="119"/>
    </row>
    <row r="9" spans="1:61" ht="12" customHeight="1">
      <c r="A9" s="62" t="s">
        <v>8</v>
      </c>
      <c r="B9" s="491" t="s">
        <v>65</v>
      </c>
      <c r="C9" s="476">
        <f t="shared" si="2"/>
        <v>277</v>
      </c>
      <c r="D9" s="477">
        <f t="shared" si="2"/>
        <v>235</v>
      </c>
      <c r="E9" s="480">
        <f t="shared" si="2"/>
        <v>230</v>
      </c>
      <c r="F9" s="480">
        <f t="shared" si="2"/>
        <v>247</v>
      </c>
      <c r="G9" s="480">
        <f t="shared" si="2"/>
        <v>255</v>
      </c>
      <c r="H9" s="496">
        <f t="shared" si="2"/>
        <v>0</v>
      </c>
      <c r="I9" s="496">
        <f t="shared" si="2"/>
        <v>0</v>
      </c>
      <c r="J9" s="496">
        <f t="shared" si="2"/>
        <v>0</v>
      </c>
      <c r="K9" s="614">
        <f t="shared" si="2"/>
        <v>0.17952012352822044</v>
      </c>
      <c r="L9" s="615">
        <f t="shared" si="2"/>
        <v>8.5126177949940596E-2</v>
      </c>
      <c r="M9" s="614">
        <f t="shared" si="2"/>
        <v>0.18623413699983415</v>
      </c>
      <c r="N9" s="615">
        <f t="shared" si="2"/>
        <v>0.11602485072316004</v>
      </c>
      <c r="O9" s="616">
        <f t="shared" si="2"/>
        <v>277</v>
      </c>
      <c r="P9" s="617">
        <f t="shared" si="2"/>
        <v>255</v>
      </c>
      <c r="Q9" s="493">
        <f t="shared" si="2"/>
        <v>8.5126177949940596E-2</v>
      </c>
      <c r="R9" s="494">
        <f t="shared" si="2"/>
        <v>0.11602485072316004</v>
      </c>
      <c r="S9" s="191"/>
      <c r="T9" s="191"/>
      <c r="U9" s="429"/>
      <c r="V9" s="323"/>
      <c r="W9" s="323"/>
      <c r="X9" s="323"/>
      <c r="Y9" s="323"/>
      <c r="Z9" s="323"/>
      <c r="AA9" s="323"/>
      <c r="AB9" s="323"/>
      <c r="AC9" s="324"/>
      <c r="AD9" s="325"/>
      <c r="AE9" s="326"/>
      <c r="AF9" s="327"/>
      <c r="AG9" s="429"/>
      <c r="AH9" s="323"/>
      <c r="AI9" s="326"/>
      <c r="AJ9" s="327"/>
      <c r="AL9" s="119">
        <f t="shared" si="3"/>
        <v>277</v>
      </c>
      <c r="AM9" s="119">
        <f t="shared" si="4"/>
        <v>235</v>
      </c>
      <c r="AN9" s="119">
        <f t="shared" si="4"/>
        <v>230</v>
      </c>
      <c r="AO9" s="119">
        <f t="shared" si="4"/>
        <v>247</v>
      </c>
      <c r="AP9" s="119">
        <f t="shared" si="4"/>
        <v>255</v>
      </c>
      <c r="AQ9" s="119">
        <f t="shared" si="4"/>
        <v>0</v>
      </c>
      <c r="AR9" s="119">
        <f t="shared" si="4"/>
        <v>0</v>
      </c>
      <c r="AS9" s="119">
        <f t="shared" si="4"/>
        <v>0</v>
      </c>
      <c r="AT9" s="119">
        <f t="shared" si="4"/>
        <v>0.17952012352822044</v>
      </c>
      <c r="AU9" s="119">
        <f t="shared" si="4"/>
        <v>8.5126177949940596E-2</v>
      </c>
      <c r="AV9" s="119">
        <f t="shared" si="4"/>
        <v>0.18623413699983415</v>
      </c>
      <c r="AW9" s="119">
        <f t="shared" si="4"/>
        <v>0.11602485072316004</v>
      </c>
      <c r="AX9" s="119">
        <f t="shared" si="4"/>
        <v>277</v>
      </c>
      <c r="AY9" s="119">
        <f t="shared" si="4"/>
        <v>255</v>
      </c>
      <c r="AZ9" s="119">
        <f t="shared" si="4"/>
        <v>8.5126177949940596E-2</v>
      </c>
      <c r="BA9" s="119">
        <f t="shared" si="4"/>
        <v>0.11602485072316004</v>
      </c>
      <c r="BB9" s="119"/>
      <c r="BC9" s="119"/>
      <c r="BD9" s="119"/>
      <c r="BE9" s="119"/>
      <c r="BF9" s="119"/>
      <c r="BG9" s="119"/>
      <c r="BH9" s="119"/>
      <c r="BI9" s="119"/>
    </row>
    <row r="10" spans="1:61" ht="12" customHeight="1">
      <c r="A10" s="56" t="s">
        <v>3</v>
      </c>
      <c r="B10" s="481" t="s">
        <v>35</v>
      </c>
      <c r="C10" s="602">
        <f t="shared" si="2"/>
        <v>-24</v>
      </c>
      <c r="D10" s="488">
        <f t="shared" si="2"/>
        <v>-23</v>
      </c>
      <c r="E10" s="489">
        <f t="shared" si="2"/>
        <v>-24</v>
      </c>
      <c r="F10" s="484">
        <f t="shared" si="2"/>
        <v>-24</v>
      </c>
      <c r="G10" s="484">
        <f t="shared" si="2"/>
        <v>-26</v>
      </c>
      <c r="H10" s="489">
        <f t="shared" si="2"/>
        <v>0</v>
      </c>
      <c r="I10" s="489">
        <f t="shared" si="2"/>
        <v>0</v>
      </c>
      <c r="J10" s="489">
        <f t="shared" si="2"/>
        <v>0</v>
      </c>
      <c r="K10" s="497">
        <f t="shared" si="2"/>
        <v>1.8622221150649043E-2</v>
      </c>
      <c r="L10" s="587">
        <f t="shared" si="2"/>
        <v>-6.9526751682875143E-2</v>
      </c>
      <c r="M10" s="497">
        <f t="shared" si="2"/>
        <v>2.5732205399305652E-2</v>
      </c>
      <c r="N10" s="587">
        <f t="shared" si="2"/>
        <v>-3.698989374941597E-2</v>
      </c>
      <c r="O10" s="607">
        <f t="shared" si="2"/>
        <v>-24</v>
      </c>
      <c r="P10" s="613">
        <f t="shared" si="2"/>
        <v>-26</v>
      </c>
      <c r="Q10" s="486">
        <f t="shared" si="2"/>
        <v>-6.9526751682875143E-2</v>
      </c>
      <c r="R10" s="490">
        <f t="shared" si="2"/>
        <v>-3.698989374941597E-2</v>
      </c>
      <c r="S10" s="191"/>
      <c r="T10" s="191"/>
      <c r="U10" s="318"/>
      <c r="V10" s="319"/>
      <c r="W10" s="320"/>
      <c r="X10" s="314"/>
      <c r="Y10" s="314"/>
      <c r="Z10" s="320"/>
      <c r="AA10" s="320"/>
      <c r="AB10" s="320"/>
      <c r="AC10" s="321"/>
      <c r="AD10" s="322"/>
      <c r="AE10" s="315"/>
      <c r="AF10" s="317"/>
      <c r="AG10" s="428"/>
      <c r="AH10" s="312"/>
      <c r="AI10" s="315"/>
      <c r="AJ10" s="317"/>
      <c r="AL10" s="119">
        <f t="shared" si="3"/>
        <v>-24</v>
      </c>
      <c r="AM10" s="119">
        <f t="shared" si="4"/>
        <v>-23</v>
      </c>
      <c r="AN10" s="119">
        <f t="shared" si="4"/>
        <v>-24</v>
      </c>
      <c r="AO10" s="119">
        <f t="shared" si="4"/>
        <v>-24</v>
      </c>
      <c r="AP10" s="119">
        <f t="shared" si="4"/>
        <v>-26</v>
      </c>
      <c r="AQ10" s="119">
        <f t="shared" si="4"/>
        <v>0</v>
      </c>
      <c r="AR10" s="119">
        <f t="shared" si="4"/>
        <v>0</v>
      </c>
      <c r="AS10" s="119">
        <f t="shared" si="4"/>
        <v>0</v>
      </c>
      <c r="AT10" s="119">
        <f t="shared" si="4"/>
        <v>1.8622221150649043E-2</v>
      </c>
      <c r="AU10" s="119">
        <f t="shared" si="4"/>
        <v>-6.9526751682875143E-2</v>
      </c>
      <c r="AV10" s="119">
        <f t="shared" si="4"/>
        <v>2.5732205399305652E-2</v>
      </c>
      <c r="AW10" s="119">
        <f t="shared" si="4"/>
        <v>-3.698989374941597E-2</v>
      </c>
      <c r="AX10" s="119">
        <f t="shared" si="4"/>
        <v>-24</v>
      </c>
      <c r="AY10" s="119">
        <f t="shared" si="4"/>
        <v>-26</v>
      </c>
      <c r="AZ10" s="119">
        <f t="shared" si="4"/>
        <v>-6.9526751682875143E-2</v>
      </c>
      <c r="BA10" s="119">
        <f t="shared" si="4"/>
        <v>-3.698989374941597E-2</v>
      </c>
      <c r="BB10" s="119"/>
      <c r="BC10" s="119"/>
      <c r="BD10" s="119"/>
      <c r="BE10" s="119"/>
      <c r="BF10" s="119"/>
      <c r="BG10" s="119"/>
      <c r="BH10" s="119"/>
      <c r="BI10" s="119"/>
    </row>
    <row r="11" spans="1:61" ht="12" customHeight="1">
      <c r="A11" s="188" t="s">
        <v>84</v>
      </c>
      <c r="B11" s="618" t="s">
        <v>85</v>
      </c>
      <c r="C11" s="602">
        <f t="shared" si="2"/>
        <v>-101</v>
      </c>
      <c r="D11" s="488">
        <f t="shared" si="2"/>
        <v>-97</v>
      </c>
      <c r="E11" s="489">
        <f t="shared" si="2"/>
        <v>-102</v>
      </c>
      <c r="F11" s="484">
        <f t="shared" si="2"/>
        <v>-105</v>
      </c>
      <c r="G11" s="484">
        <f t="shared" si="2"/>
        <v>-105</v>
      </c>
      <c r="H11" s="489">
        <f t="shared" si="2"/>
        <v>0</v>
      </c>
      <c r="I11" s="489">
        <f t="shared" si="2"/>
        <v>0</v>
      </c>
      <c r="J11" s="489">
        <f t="shared" si="2"/>
        <v>0</v>
      </c>
      <c r="K11" s="497">
        <f t="shared" si="2"/>
        <v>4.3817713122758173E-2</v>
      </c>
      <c r="L11" s="587">
        <f t="shared" si="2"/>
        <v>-3.9855683513121964E-2</v>
      </c>
      <c r="M11" s="497">
        <f t="shared" si="2"/>
        <v>4.9228998310814287E-2</v>
      </c>
      <c r="N11" s="587">
        <f t="shared" si="2"/>
        <v>-1.1308219999031532E-2</v>
      </c>
      <c r="O11" s="607">
        <f t="shared" si="2"/>
        <v>-101</v>
      </c>
      <c r="P11" s="613">
        <f t="shared" si="2"/>
        <v>-105</v>
      </c>
      <c r="Q11" s="486">
        <f t="shared" si="2"/>
        <v>-3.9855683513121964E-2</v>
      </c>
      <c r="R11" s="490">
        <f t="shared" si="2"/>
        <v>-1.1308219999031532E-2</v>
      </c>
      <c r="S11" s="191"/>
      <c r="T11" s="191"/>
      <c r="U11" s="318"/>
      <c r="V11" s="319"/>
      <c r="W11" s="320"/>
      <c r="X11" s="314"/>
      <c r="Y11" s="314"/>
      <c r="Z11" s="320"/>
      <c r="AA11" s="320"/>
      <c r="AB11" s="320"/>
      <c r="AC11" s="321"/>
      <c r="AD11" s="322"/>
      <c r="AE11" s="315"/>
      <c r="AF11" s="317"/>
      <c r="AG11" s="428"/>
      <c r="AH11" s="312"/>
      <c r="AI11" s="315"/>
      <c r="AJ11" s="317"/>
      <c r="AL11" s="119">
        <f t="shared" si="3"/>
        <v>-101</v>
      </c>
      <c r="AM11" s="119">
        <f t="shared" si="4"/>
        <v>-97</v>
      </c>
      <c r="AN11" s="119">
        <f t="shared" si="4"/>
        <v>-102</v>
      </c>
      <c r="AO11" s="119">
        <f t="shared" si="4"/>
        <v>-105</v>
      </c>
      <c r="AP11" s="119">
        <f t="shared" si="4"/>
        <v>-105</v>
      </c>
      <c r="AQ11" s="119">
        <f t="shared" si="4"/>
        <v>0</v>
      </c>
      <c r="AR11" s="119">
        <f t="shared" si="4"/>
        <v>0</v>
      </c>
      <c r="AS11" s="119">
        <f t="shared" si="4"/>
        <v>0</v>
      </c>
      <c r="AT11" s="119">
        <f t="shared" si="4"/>
        <v>4.3817713122758173E-2</v>
      </c>
      <c r="AU11" s="119">
        <f t="shared" si="4"/>
        <v>-3.9855683513121964E-2</v>
      </c>
      <c r="AV11" s="119">
        <f t="shared" si="4"/>
        <v>4.9228998310814287E-2</v>
      </c>
      <c r="AW11" s="119">
        <f t="shared" si="4"/>
        <v>-1.1308219999031532E-2</v>
      </c>
      <c r="AX11" s="119">
        <f t="shared" si="4"/>
        <v>-101</v>
      </c>
      <c r="AY11" s="119">
        <f t="shared" si="4"/>
        <v>-105</v>
      </c>
      <c r="AZ11" s="119">
        <f t="shared" si="4"/>
        <v>-3.9855683513121964E-2</v>
      </c>
      <c r="BA11" s="119">
        <f t="shared" si="4"/>
        <v>-1.1308219999031532E-2</v>
      </c>
      <c r="BB11" s="119"/>
      <c r="BC11" s="119"/>
      <c r="BD11" s="119"/>
      <c r="BE11" s="119"/>
      <c r="BF11" s="119"/>
      <c r="BG11" s="119"/>
      <c r="BH11" s="119"/>
      <c r="BI11" s="119"/>
    </row>
    <row r="12" spans="1:61" ht="12" customHeight="1">
      <c r="A12" s="62" t="s">
        <v>24</v>
      </c>
      <c r="B12" s="491" t="s">
        <v>66</v>
      </c>
      <c r="C12" s="603">
        <f t="shared" si="2"/>
        <v>-126</v>
      </c>
      <c r="D12" s="495">
        <f t="shared" si="2"/>
        <v>-121</v>
      </c>
      <c r="E12" s="496">
        <f t="shared" si="2"/>
        <v>-127</v>
      </c>
      <c r="F12" s="480">
        <f t="shared" si="2"/>
        <v>-129</v>
      </c>
      <c r="G12" s="480">
        <f t="shared" si="2"/>
        <v>-132</v>
      </c>
      <c r="H12" s="496">
        <f t="shared" si="2"/>
        <v>0</v>
      </c>
      <c r="I12" s="496">
        <f t="shared" si="2"/>
        <v>0</v>
      </c>
      <c r="J12" s="496">
        <f t="shared" si="2"/>
        <v>0</v>
      </c>
      <c r="K12" s="614">
        <f t="shared" si="2"/>
        <v>3.8865750029856594E-2</v>
      </c>
      <c r="L12" s="615">
        <f t="shared" si="2"/>
        <v>-4.5273748587337348E-2</v>
      </c>
      <c r="M12" s="614">
        <f t="shared" si="2"/>
        <v>4.4600762846468189E-2</v>
      </c>
      <c r="N12" s="615">
        <f t="shared" si="2"/>
        <v>-1.5993048947441135E-2</v>
      </c>
      <c r="O12" s="616">
        <f t="shared" si="2"/>
        <v>-126</v>
      </c>
      <c r="P12" s="617">
        <f t="shared" si="2"/>
        <v>-132</v>
      </c>
      <c r="Q12" s="493">
        <f t="shared" si="2"/>
        <v>-4.5273748587337348E-2</v>
      </c>
      <c r="R12" s="494">
        <f t="shared" si="2"/>
        <v>-1.5993048947441135E-2</v>
      </c>
      <c r="S12" s="191"/>
      <c r="T12" s="191"/>
      <c r="U12" s="329"/>
      <c r="V12" s="330"/>
      <c r="W12" s="331"/>
      <c r="X12" s="323"/>
      <c r="Y12" s="323"/>
      <c r="Z12" s="331"/>
      <c r="AA12" s="331"/>
      <c r="AB12" s="331"/>
      <c r="AC12" s="324"/>
      <c r="AD12" s="325"/>
      <c r="AE12" s="326"/>
      <c r="AF12" s="327"/>
      <c r="AG12" s="743"/>
      <c r="AH12" s="744"/>
      <c r="AI12" s="326"/>
      <c r="AJ12" s="327"/>
      <c r="AL12" s="119">
        <f t="shared" si="3"/>
        <v>-126</v>
      </c>
      <c r="AM12" s="119">
        <f t="shared" si="4"/>
        <v>-121</v>
      </c>
      <c r="AN12" s="119">
        <f t="shared" si="4"/>
        <v>-127</v>
      </c>
      <c r="AO12" s="119">
        <f t="shared" si="4"/>
        <v>-129</v>
      </c>
      <c r="AP12" s="119">
        <f t="shared" si="4"/>
        <v>-132</v>
      </c>
      <c r="AQ12" s="119">
        <f t="shared" si="4"/>
        <v>0</v>
      </c>
      <c r="AR12" s="119">
        <f t="shared" si="4"/>
        <v>0</v>
      </c>
      <c r="AS12" s="119">
        <f t="shared" si="4"/>
        <v>0</v>
      </c>
      <c r="AT12" s="119">
        <f t="shared" si="4"/>
        <v>3.8865750029856594E-2</v>
      </c>
      <c r="AU12" s="119">
        <f t="shared" si="4"/>
        <v>-4.5273748587337348E-2</v>
      </c>
      <c r="AV12" s="119">
        <f t="shared" si="4"/>
        <v>4.4600762846468189E-2</v>
      </c>
      <c r="AW12" s="119">
        <f t="shared" si="4"/>
        <v>-1.5993048947441135E-2</v>
      </c>
      <c r="AX12" s="119">
        <f t="shared" si="4"/>
        <v>-126</v>
      </c>
      <c r="AY12" s="119">
        <f t="shared" si="4"/>
        <v>-132</v>
      </c>
      <c r="AZ12" s="119">
        <f t="shared" si="4"/>
        <v>-4.5273748587337348E-2</v>
      </c>
      <c r="BA12" s="119">
        <f t="shared" si="4"/>
        <v>-1.5993048947441135E-2</v>
      </c>
      <c r="BB12" s="119"/>
      <c r="BC12" s="119"/>
      <c r="BD12" s="119"/>
      <c r="BE12" s="119"/>
      <c r="BF12" s="119"/>
      <c r="BG12" s="119"/>
      <c r="BH12" s="119"/>
      <c r="BI12" s="119"/>
    </row>
    <row r="13" spans="1:61" ht="12" customHeight="1">
      <c r="A13" s="62" t="s">
        <v>13</v>
      </c>
      <c r="B13" s="491" t="s">
        <v>67</v>
      </c>
      <c r="C13" s="603">
        <f t="shared" si="2"/>
        <v>151</v>
      </c>
      <c r="D13" s="495">
        <f t="shared" si="2"/>
        <v>114</v>
      </c>
      <c r="E13" s="496">
        <f t="shared" si="2"/>
        <v>103</v>
      </c>
      <c r="F13" s="496">
        <f t="shared" si="2"/>
        <v>118</v>
      </c>
      <c r="G13" s="496">
        <f t="shared" si="2"/>
        <v>123</v>
      </c>
      <c r="H13" s="496">
        <f t="shared" si="2"/>
        <v>0</v>
      </c>
      <c r="I13" s="496">
        <f t="shared" si="2"/>
        <v>0</v>
      </c>
      <c r="J13" s="496">
        <f t="shared" si="2"/>
        <v>0</v>
      </c>
      <c r="K13" s="614">
        <f t="shared" si="2"/>
        <v>0.32879878264090157</v>
      </c>
      <c r="L13" s="615">
        <f t="shared" si="2"/>
        <v>0.22382129807531403</v>
      </c>
      <c r="M13" s="614">
        <f t="shared" si="2"/>
        <v>0.33701300872076723</v>
      </c>
      <c r="N13" s="615">
        <f t="shared" si="2"/>
        <v>0.25620436265637325</v>
      </c>
      <c r="O13" s="616">
        <f t="shared" si="2"/>
        <v>151</v>
      </c>
      <c r="P13" s="617">
        <f t="shared" si="2"/>
        <v>123</v>
      </c>
      <c r="Q13" s="493">
        <f t="shared" si="2"/>
        <v>0.22382129807531403</v>
      </c>
      <c r="R13" s="494">
        <f t="shared" si="2"/>
        <v>0.25620436265637325</v>
      </c>
      <c r="S13" s="191"/>
      <c r="T13" s="191"/>
      <c r="U13" s="329"/>
      <c r="V13" s="330"/>
      <c r="W13" s="331"/>
      <c r="X13" s="331"/>
      <c r="Y13" s="331"/>
      <c r="Z13" s="331"/>
      <c r="AA13" s="331"/>
      <c r="AB13" s="331"/>
      <c r="AC13" s="324"/>
      <c r="AD13" s="325"/>
      <c r="AE13" s="326"/>
      <c r="AF13" s="327"/>
      <c r="AG13" s="743"/>
      <c r="AH13" s="744"/>
      <c r="AI13" s="326"/>
      <c r="AJ13" s="327"/>
      <c r="AL13" s="119">
        <f t="shared" si="3"/>
        <v>151</v>
      </c>
      <c r="AM13" s="119">
        <f t="shared" si="4"/>
        <v>114</v>
      </c>
      <c r="AN13" s="119">
        <f t="shared" si="4"/>
        <v>103</v>
      </c>
      <c r="AO13" s="119">
        <f t="shared" si="4"/>
        <v>118</v>
      </c>
      <c r="AP13" s="119">
        <f t="shared" si="4"/>
        <v>123</v>
      </c>
      <c r="AQ13" s="119">
        <f t="shared" si="4"/>
        <v>0</v>
      </c>
      <c r="AR13" s="119">
        <f t="shared" si="4"/>
        <v>0</v>
      </c>
      <c r="AS13" s="119">
        <f t="shared" si="4"/>
        <v>0</v>
      </c>
      <c r="AT13" s="119">
        <f t="shared" si="4"/>
        <v>0.32879878264090157</v>
      </c>
      <c r="AU13" s="119">
        <f t="shared" si="4"/>
        <v>0.22382129807531403</v>
      </c>
      <c r="AV13" s="119">
        <f t="shared" si="4"/>
        <v>0.33701300872076723</v>
      </c>
      <c r="AW13" s="119">
        <f t="shared" si="4"/>
        <v>0.25620436265637325</v>
      </c>
      <c r="AX13" s="119">
        <f t="shared" si="4"/>
        <v>151</v>
      </c>
      <c r="AY13" s="119">
        <f t="shared" si="4"/>
        <v>123</v>
      </c>
      <c r="AZ13" s="119">
        <f t="shared" si="4"/>
        <v>0.22382129807531403</v>
      </c>
      <c r="BA13" s="119">
        <f t="shared" si="4"/>
        <v>0.25620436265637325</v>
      </c>
      <c r="BB13" s="119"/>
      <c r="BC13" s="119"/>
      <c r="BD13" s="119"/>
      <c r="BE13" s="119"/>
      <c r="BF13" s="119"/>
      <c r="BG13" s="119"/>
      <c r="BH13" s="119"/>
      <c r="BI13" s="119"/>
    </row>
    <row r="14" spans="1:61" ht="12" customHeight="1">
      <c r="A14" s="56" t="s">
        <v>23</v>
      </c>
      <c r="B14" s="481" t="s">
        <v>51</v>
      </c>
      <c r="C14" s="619">
        <f t="shared" si="2"/>
        <v>28</v>
      </c>
      <c r="D14" s="488">
        <f t="shared" si="2"/>
        <v>-27</v>
      </c>
      <c r="E14" s="489">
        <f t="shared" si="2"/>
        <v>-23</v>
      </c>
      <c r="F14" s="483">
        <f t="shared" si="2"/>
        <v>-14</v>
      </c>
      <c r="G14" s="483">
        <f t="shared" si="2"/>
        <v>-25</v>
      </c>
      <c r="H14" s="489">
        <f t="shared" si="2"/>
        <v>0</v>
      </c>
      <c r="I14" s="489">
        <f t="shared" si="2"/>
        <v>0</v>
      </c>
      <c r="J14" s="489">
        <f t="shared" si="2"/>
        <v>0</v>
      </c>
      <c r="K14" s="497">
        <f t="shared" si="2"/>
        <v>0</v>
      </c>
      <c r="L14" s="587">
        <f t="shared" si="2"/>
        <v>0</v>
      </c>
      <c r="M14" s="497">
        <f t="shared" si="2"/>
        <v>0</v>
      </c>
      <c r="N14" s="587">
        <f t="shared" si="2"/>
        <v>0</v>
      </c>
      <c r="O14" s="607">
        <f t="shared" si="2"/>
        <v>28</v>
      </c>
      <c r="P14" s="613">
        <f t="shared" si="2"/>
        <v>-25</v>
      </c>
      <c r="Q14" s="486">
        <f t="shared" si="2"/>
        <v>0</v>
      </c>
      <c r="R14" s="490">
        <f t="shared" si="2"/>
        <v>0</v>
      </c>
      <c r="S14" s="191"/>
      <c r="T14" s="191"/>
      <c r="U14" s="318"/>
      <c r="V14" s="319"/>
      <c r="W14" s="320"/>
      <c r="X14" s="313"/>
      <c r="Y14" s="313"/>
      <c r="Z14" s="320"/>
      <c r="AA14" s="320"/>
      <c r="AB14" s="320"/>
      <c r="AC14" s="321"/>
      <c r="AD14" s="322"/>
      <c r="AE14" s="332"/>
      <c r="AF14" s="317"/>
      <c r="AG14" s="428"/>
      <c r="AH14" s="312"/>
      <c r="AI14" s="315"/>
      <c r="AJ14" s="317"/>
      <c r="AL14" s="119">
        <f t="shared" si="3"/>
        <v>28</v>
      </c>
      <c r="AM14" s="119">
        <f t="shared" si="4"/>
        <v>-27</v>
      </c>
      <c r="AN14" s="119">
        <f t="shared" si="4"/>
        <v>-23</v>
      </c>
      <c r="AO14" s="119">
        <f t="shared" si="4"/>
        <v>-14</v>
      </c>
      <c r="AP14" s="119">
        <f t="shared" si="4"/>
        <v>-25</v>
      </c>
      <c r="AQ14" s="119">
        <f t="shared" si="4"/>
        <v>0</v>
      </c>
      <c r="AR14" s="119">
        <f t="shared" si="4"/>
        <v>0</v>
      </c>
      <c r="AS14" s="119">
        <f t="shared" si="4"/>
        <v>0</v>
      </c>
      <c r="AT14" s="119">
        <f t="shared" si="4"/>
        <v>0</v>
      </c>
      <c r="AU14" s="119">
        <f t="shared" si="4"/>
        <v>0</v>
      </c>
      <c r="AV14" s="119">
        <f t="shared" si="4"/>
        <v>0</v>
      </c>
      <c r="AW14" s="119">
        <f t="shared" si="4"/>
        <v>0</v>
      </c>
      <c r="AX14" s="119">
        <f t="shared" si="4"/>
        <v>28</v>
      </c>
      <c r="AY14" s="119">
        <f t="shared" si="4"/>
        <v>-25</v>
      </c>
      <c r="AZ14" s="119">
        <f t="shared" si="4"/>
        <v>0</v>
      </c>
      <c r="BA14" s="119">
        <f t="shared" si="4"/>
        <v>0</v>
      </c>
      <c r="BB14" s="119"/>
      <c r="BC14" s="119"/>
      <c r="BD14" s="119"/>
      <c r="BE14" s="119"/>
      <c r="BF14" s="119"/>
      <c r="BG14" s="119"/>
      <c r="BH14" s="119"/>
      <c r="BI14" s="119"/>
    </row>
    <row r="15" spans="1:61" ht="12" hidden="1" customHeight="1" outlineLevel="1">
      <c r="A15" s="56" t="s">
        <v>126</v>
      </c>
      <c r="B15" s="481" t="s">
        <v>127</v>
      </c>
      <c r="C15" s="619" t="e">
        <f t="shared" si="2"/>
        <v>#N/A</v>
      </c>
      <c r="D15" s="488" t="e">
        <f t="shared" si="2"/>
        <v>#N/A</v>
      </c>
      <c r="E15" s="489" t="e">
        <f t="shared" si="2"/>
        <v>#N/A</v>
      </c>
      <c r="F15" s="483" t="e">
        <f t="shared" si="2"/>
        <v>#N/A</v>
      </c>
      <c r="G15" s="483" t="e">
        <f t="shared" si="2"/>
        <v>#N/A</v>
      </c>
      <c r="H15" s="489">
        <f t="shared" si="2"/>
        <v>0</v>
      </c>
      <c r="I15" s="489">
        <f t="shared" si="2"/>
        <v>0</v>
      </c>
      <c r="J15" s="489">
        <f t="shared" si="2"/>
        <v>0</v>
      </c>
      <c r="K15" s="497" t="e">
        <f t="shared" si="2"/>
        <v>#N/A</v>
      </c>
      <c r="L15" s="587" t="e">
        <f t="shared" si="2"/>
        <v>#N/A</v>
      </c>
      <c r="M15" s="497" t="e">
        <f t="shared" si="2"/>
        <v>#N/A</v>
      </c>
      <c r="N15" s="587" t="e">
        <f t="shared" si="2"/>
        <v>#N/A</v>
      </c>
      <c r="O15" s="607" t="e">
        <f t="shared" si="2"/>
        <v>#N/A</v>
      </c>
      <c r="P15" s="613" t="e">
        <f t="shared" si="2"/>
        <v>#N/A</v>
      </c>
      <c r="Q15" s="486" t="e">
        <f t="shared" si="2"/>
        <v>#N/A</v>
      </c>
      <c r="R15" s="490" t="e">
        <f t="shared" si="2"/>
        <v>#N/A</v>
      </c>
      <c r="S15" s="191"/>
      <c r="T15" s="191"/>
      <c r="U15" s="318"/>
      <c r="V15" s="319"/>
      <c r="W15" s="320"/>
      <c r="X15" s="313"/>
      <c r="Y15" s="313"/>
      <c r="Z15" s="320"/>
      <c r="AA15" s="320"/>
      <c r="AB15" s="320"/>
      <c r="AC15" s="321"/>
      <c r="AD15" s="322"/>
      <c r="AE15" s="332"/>
      <c r="AF15" s="317"/>
      <c r="AG15" s="428"/>
      <c r="AH15" s="312"/>
      <c r="AI15" s="315"/>
      <c r="AJ15" s="317"/>
      <c r="AL15" s="119" t="e">
        <f t="shared" si="3"/>
        <v>#N/A</v>
      </c>
      <c r="AM15" s="119" t="e">
        <f t="shared" si="4"/>
        <v>#N/A</v>
      </c>
      <c r="AN15" s="119" t="e">
        <f t="shared" si="4"/>
        <v>#N/A</v>
      </c>
      <c r="AO15" s="119" t="e">
        <f t="shared" si="4"/>
        <v>#N/A</v>
      </c>
      <c r="AP15" s="119" t="e">
        <f t="shared" si="4"/>
        <v>#N/A</v>
      </c>
      <c r="AQ15" s="119">
        <f t="shared" si="4"/>
        <v>0</v>
      </c>
      <c r="AR15" s="119">
        <f t="shared" si="4"/>
        <v>0</v>
      </c>
      <c r="AS15" s="119">
        <f t="shared" si="4"/>
        <v>0</v>
      </c>
      <c r="AT15" s="119" t="e">
        <f t="shared" si="4"/>
        <v>#N/A</v>
      </c>
      <c r="AU15" s="119" t="e">
        <f t="shared" si="4"/>
        <v>#N/A</v>
      </c>
      <c r="AV15" s="119" t="e">
        <f t="shared" si="4"/>
        <v>#N/A</v>
      </c>
      <c r="AW15" s="119" t="e">
        <f t="shared" si="4"/>
        <v>#N/A</v>
      </c>
      <c r="AX15" s="119" t="e">
        <f t="shared" si="4"/>
        <v>#N/A</v>
      </c>
      <c r="AY15" s="119" t="e">
        <f t="shared" si="4"/>
        <v>#N/A</v>
      </c>
      <c r="AZ15" s="119" t="e">
        <f t="shared" si="4"/>
        <v>#N/A</v>
      </c>
      <c r="BA15" s="119" t="e">
        <f t="shared" si="4"/>
        <v>#N/A</v>
      </c>
      <c r="BB15" s="119"/>
      <c r="BC15" s="119"/>
      <c r="BD15" s="119"/>
      <c r="BE15" s="119"/>
      <c r="BF15" s="119"/>
      <c r="BG15" s="119"/>
      <c r="BH15" s="119"/>
      <c r="BI15" s="119"/>
    </row>
    <row r="16" spans="1:61" ht="12" customHeight="1" collapsed="1">
      <c r="A16" s="62" t="s">
        <v>4</v>
      </c>
      <c r="B16" s="498" t="s">
        <v>47</v>
      </c>
      <c r="C16" s="620">
        <f t="shared" si="2"/>
        <v>179</v>
      </c>
      <c r="D16" s="500">
        <f t="shared" si="2"/>
        <v>87</v>
      </c>
      <c r="E16" s="501">
        <f t="shared" si="2"/>
        <v>80</v>
      </c>
      <c r="F16" s="502">
        <f t="shared" si="2"/>
        <v>104</v>
      </c>
      <c r="G16" s="502">
        <f t="shared" si="2"/>
        <v>98</v>
      </c>
      <c r="H16" s="501">
        <f t="shared" si="2"/>
        <v>0</v>
      </c>
      <c r="I16" s="501">
        <f t="shared" si="2"/>
        <v>0</v>
      </c>
      <c r="J16" s="501">
        <f t="shared" si="2"/>
        <v>0</v>
      </c>
      <c r="K16" s="621">
        <f t="shared" si="2"/>
        <v>1.0515546633195911</v>
      </c>
      <c r="L16" s="505">
        <f t="shared" si="2"/>
        <v>0.82211670180094787</v>
      </c>
      <c r="M16" s="621">
        <f t="shared" si="2"/>
        <v>1.0650736505956755</v>
      </c>
      <c r="N16" s="505">
        <f t="shared" si="2"/>
        <v>0.86512495323661609</v>
      </c>
      <c r="O16" s="622">
        <f t="shared" si="2"/>
        <v>179</v>
      </c>
      <c r="P16" s="623">
        <f t="shared" si="2"/>
        <v>98</v>
      </c>
      <c r="Q16" s="504">
        <f t="shared" si="2"/>
        <v>0.82211670180094787</v>
      </c>
      <c r="R16" s="506">
        <f t="shared" si="2"/>
        <v>0.86512495323661609</v>
      </c>
      <c r="S16" s="191"/>
      <c r="T16" s="191"/>
      <c r="U16" s="333"/>
      <c r="V16" s="334"/>
      <c r="W16" s="302"/>
      <c r="X16" s="335"/>
      <c r="Y16" s="335"/>
      <c r="Z16" s="302"/>
      <c r="AA16" s="302"/>
      <c r="AB16" s="302"/>
      <c r="AC16" s="336"/>
      <c r="AD16" s="739"/>
      <c r="AE16" s="337"/>
      <c r="AF16" s="338"/>
      <c r="AG16" s="745"/>
      <c r="AH16" s="746"/>
      <c r="AI16" s="337"/>
      <c r="AJ16" s="357"/>
      <c r="AL16" s="119">
        <f t="shared" si="3"/>
        <v>179</v>
      </c>
      <c r="AM16" s="119">
        <f t="shared" si="4"/>
        <v>87</v>
      </c>
      <c r="AN16" s="119">
        <f t="shared" si="4"/>
        <v>80</v>
      </c>
      <c r="AO16" s="119">
        <f t="shared" si="4"/>
        <v>104</v>
      </c>
      <c r="AP16" s="119">
        <f t="shared" si="4"/>
        <v>98</v>
      </c>
      <c r="AQ16" s="119">
        <f t="shared" si="4"/>
        <v>0</v>
      </c>
      <c r="AR16" s="119">
        <f t="shared" si="4"/>
        <v>0</v>
      </c>
      <c r="AS16" s="119">
        <f t="shared" si="4"/>
        <v>0</v>
      </c>
      <c r="AT16" s="119">
        <f t="shared" si="4"/>
        <v>1.0515546633195911</v>
      </c>
      <c r="AU16" s="119">
        <f t="shared" si="4"/>
        <v>0.82211670180094787</v>
      </c>
      <c r="AV16" s="119">
        <f t="shared" si="4"/>
        <v>1.0650736505956755</v>
      </c>
      <c r="AW16" s="119">
        <f t="shared" si="4"/>
        <v>0.86512495323661609</v>
      </c>
      <c r="AX16" s="119">
        <f t="shared" si="4"/>
        <v>179</v>
      </c>
      <c r="AY16" s="119">
        <f t="shared" si="4"/>
        <v>98</v>
      </c>
      <c r="AZ16" s="119">
        <f t="shared" si="4"/>
        <v>0.82211670180094787</v>
      </c>
      <c r="BA16" s="119">
        <f t="shared" si="4"/>
        <v>0.86512495323661609</v>
      </c>
      <c r="BB16" s="119"/>
      <c r="BC16" s="119"/>
      <c r="BD16" s="119"/>
      <c r="BE16" s="119"/>
      <c r="BF16" s="119"/>
      <c r="BG16" s="119"/>
      <c r="BH16" s="119"/>
      <c r="BI16" s="119"/>
    </row>
    <row r="17" spans="1:61" ht="12" customHeight="1">
      <c r="A17" s="56" t="s">
        <v>9</v>
      </c>
      <c r="B17" s="481" t="s">
        <v>45</v>
      </c>
      <c r="C17" s="507">
        <f t="shared" ref="C17:J22" si="5">VLOOKUP($A17,Comm_Banking,C$1,FALSE)</f>
        <v>45.5</v>
      </c>
      <c r="D17" s="484">
        <f t="shared" si="5"/>
        <v>51.5</v>
      </c>
      <c r="E17" s="484">
        <f t="shared" si="5"/>
        <v>55.2</v>
      </c>
      <c r="F17" s="484">
        <f t="shared" si="5"/>
        <v>52.2</v>
      </c>
      <c r="G17" s="484">
        <f t="shared" si="5"/>
        <v>51.8</v>
      </c>
      <c r="H17" s="484">
        <f t="shared" si="5"/>
        <v>0</v>
      </c>
      <c r="I17" s="484">
        <f t="shared" si="5"/>
        <v>0</v>
      </c>
      <c r="J17" s="484">
        <f t="shared" si="5"/>
        <v>0</v>
      </c>
      <c r="K17" s="497"/>
      <c r="L17" s="587"/>
      <c r="M17" s="497"/>
      <c r="N17" s="587"/>
      <c r="O17" s="607">
        <f t="shared" ref="O17:P22" si="6">VLOOKUP($A17,Comm_Banking,O$1,FALSE)</f>
        <v>45.5</v>
      </c>
      <c r="P17" s="613">
        <f t="shared" si="6"/>
        <v>51.8</v>
      </c>
      <c r="Q17" s="486"/>
      <c r="R17" s="490"/>
      <c r="S17" s="191"/>
      <c r="T17" s="191"/>
      <c r="U17" s="340"/>
      <c r="V17" s="314"/>
      <c r="W17" s="314"/>
      <c r="X17" s="314"/>
      <c r="Y17" s="314"/>
      <c r="Z17" s="314"/>
      <c r="AA17" s="314"/>
      <c r="AB17" s="314"/>
      <c r="AC17" s="315"/>
      <c r="AD17" s="317"/>
      <c r="AE17" s="315"/>
      <c r="AF17" s="317"/>
      <c r="AG17" s="340"/>
      <c r="AH17" s="314"/>
      <c r="AI17" s="315"/>
      <c r="AJ17" s="344"/>
      <c r="AL17" s="119">
        <f t="shared" si="3"/>
        <v>45.5</v>
      </c>
      <c r="AM17" s="119">
        <f t="shared" si="4"/>
        <v>51.5</v>
      </c>
      <c r="AN17" s="119">
        <f t="shared" si="4"/>
        <v>55.2</v>
      </c>
      <c r="AO17" s="119">
        <f t="shared" si="4"/>
        <v>52.2</v>
      </c>
      <c r="AP17" s="119">
        <f t="shared" si="4"/>
        <v>51.8</v>
      </c>
      <c r="AQ17" s="119">
        <f t="shared" si="4"/>
        <v>0</v>
      </c>
      <c r="AR17" s="119">
        <f t="shared" si="4"/>
        <v>0</v>
      </c>
      <c r="AS17" s="119">
        <f t="shared" si="4"/>
        <v>0</v>
      </c>
      <c r="AT17" s="119">
        <f t="shared" si="4"/>
        <v>0</v>
      </c>
      <c r="AU17" s="119">
        <f t="shared" si="4"/>
        <v>0</v>
      </c>
      <c r="AV17" s="119">
        <f t="shared" si="4"/>
        <v>0</v>
      </c>
      <c r="AW17" s="119">
        <f t="shared" si="4"/>
        <v>0</v>
      </c>
      <c r="AX17" s="119">
        <f t="shared" si="4"/>
        <v>45.5</v>
      </c>
      <c r="AY17" s="119">
        <f t="shared" si="4"/>
        <v>51.8</v>
      </c>
      <c r="AZ17" s="119">
        <f t="shared" si="4"/>
        <v>0</v>
      </c>
      <c r="BA17" s="119">
        <f t="shared" si="4"/>
        <v>0</v>
      </c>
      <c r="BB17" s="119"/>
      <c r="BC17" s="119"/>
      <c r="BD17" s="119"/>
      <c r="BE17" s="119"/>
      <c r="BF17" s="119"/>
      <c r="BG17" s="119"/>
      <c r="BH17" s="119"/>
      <c r="BI17" s="119"/>
    </row>
    <row r="18" spans="1:61" ht="12" customHeight="1">
      <c r="A18" s="56" t="s">
        <v>5</v>
      </c>
      <c r="B18" s="481" t="s">
        <v>106</v>
      </c>
      <c r="C18" s="507">
        <f t="shared" si="5"/>
        <v>14.987203733148908</v>
      </c>
      <c r="D18" s="484">
        <f t="shared" si="5"/>
        <v>7.2028556569074471</v>
      </c>
      <c r="E18" s="484">
        <f t="shared" si="5"/>
        <v>6.3011971302542875</v>
      </c>
      <c r="F18" s="484">
        <f t="shared" si="5"/>
        <v>8.1076113108048187</v>
      </c>
      <c r="G18" s="484">
        <f t="shared" si="5"/>
        <v>7.7618298474735727</v>
      </c>
      <c r="H18" s="484">
        <f t="shared" si="5"/>
        <v>0</v>
      </c>
      <c r="I18" s="484">
        <f t="shared" si="5"/>
        <v>0</v>
      </c>
      <c r="J18" s="484">
        <f t="shared" si="5"/>
        <v>0</v>
      </c>
      <c r="K18" s="497"/>
      <c r="L18" s="587"/>
      <c r="M18" s="497"/>
      <c r="N18" s="587"/>
      <c r="O18" s="607">
        <f t="shared" si="6"/>
        <v>15.105991382296411</v>
      </c>
      <c r="P18" s="613">
        <f t="shared" si="6"/>
        <v>7.8208364273553519</v>
      </c>
      <c r="Q18" s="486"/>
      <c r="R18" s="490"/>
      <c r="S18" s="191"/>
      <c r="T18" s="191"/>
      <c r="U18" s="351"/>
      <c r="V18" s="352"/>
      <c r="W18" s="352"/>
      <c r="X18" s="352"/>
      <c r="Y18" s="352"/>
      <c r="Z18" s="314"/>
      <c r="AA18" s="314"/>
      <c r="AB18" s="314"/>
      <c r="AC18" s="315"/>
      <c r="AD18" s="317"/>
      <c r="AE18" s="315"/>
      <c r="AF18" s="317"/>
      <c r="AG18" s="351"/>
      <c r="AH18" s="352"/>
      <c r="AI18" s="315"/>
      <c r="AJ18" s="344"/>
      <c r="AL18" s="119">
        <f t="shared" si="3"/>
        <v>14.987203733148908</v>
      </c>
      <c r="AM18" s="119">
        <f t="shared" si="4"/>
        <v>7.2028556569074471</v>
      </c>
      <c r="AN18" s="119">
        <f t="shared" si="4"/>
        <v>6.3011971302542875</v>
      </c>
      <c r="AO18" s="119">
        <f t="shared" si="4"/>
        <v>8.1076113108048187</v>
      </c>
      <c r="AP18" s="119">
        <f t="shared" si="4"/>
        <v>7.7618298474735727</v>
      </c>
      <c r="AQ18" s="119">
        <f t="shared" si="4"/>
        <v>0</v>
      </c>
      <c r="AR18" s="119">
        <f t="shared" si="4"/>
        <v>0</v>
      </c>
      <c r="AS18" s="119">
        <f t="shared" si="4"/>
        <v>0</v>
      </c>
      <c r="AT18" s="119">
        <f t="shared" si="4"/>
        <v>0</v>
      </c>
      <c r="AU18" s="119">
        <f t="shared" si="4"/>
        <v>0</v>
      </c>
      <c r="AV18" s="119">
        <f t="shared" si="4"/>
        <v>0</v>
      </c>
      <c r="AW18" s="119">
        <f t="shared" si="4"/>
        <v>0</v>
      </c>
      <c r="AX18" s="119">
        <f t="shared" si="4"/>
        <v>15.105991382296411</v>
      </c>
      <c r="AY18" s="119">
        <f t="shared" si="4"/>
        <v>7.8208364273553519</v>
      </c>
      <c r="AZ18" s="119">
        <f t="shared" si="4"/>
        <v>0</v>
      </c>
      <c r="BA18" s="119">
        <f t="shared" si="4"/>
        <v>0</v>
      </c>
      <c r="BB18" s="119"/>
      <c r="BC18" s="119"/>
      <c r="BD18" s="119"/>
      <c r="BE18" s="119"/>
      <c r="BF18" s="119"/>
      <c r="BG18" s="119"/>
      <c r="BH18" s="119"/>
      <c r="BI18" s="119"/>
    </row>
    <row r="19" spans="1:61" ht="12" hidden="1" customHeight="1" outlineLevel="1">
      <c r="A19" s="56" t="s">
        <v>5</v>
      </c>
      <c r="B19" s="481" t="s">
        <v>5</v>
      </c>
      <c r="C19" s="507">
        <f t="shared" si="5"/>
        <v>14.987203733148908</v>
      </c>
      <c r="D19" s="484">
        <f t="shared" si="5"/>
        <v>7.2028556569074471</v>
      </c>
      <c r="E19" s="484">
        <f t="shared" si="5"/>
        <v>6.3011971302542875</v>
      </c>
      <c r="F19" s="484">
        <f t="shared" si="5"/>
        <v>8.1076113108048187</v>
      </c>
      <c r="G19" s="484">
        <f t="shared" si="5"/>
        <v>7.7618298474735727</v>
      </c>
      <c r="H19" s="484">
        <f t="shared" si="5"/>
        <v>0</v>
      </c>
      <c r="I19" s="484">
        <f t="shared" si="5"/>
        <v>0</v>
      </c>
      <c r="J19" s="484">
        <f t="shared" si="5"/>
        <v>0</v>
      </c>
      <c r="K19" s="497"/>
      <c r="L19" s="587"/>
      <c r="M19" s="497"/>
      <c r="N19" s="587"/>
      <c r="O19" s="607">
        <f t="shared" si="6"/>
        <v>15.105991382296411</v>
      </c>
      <c r="P19" s="613">
        <f t="shared" si="6"/>
        <v>7.8208364273553519</v>
      </c>
      <c r="Q19" s="486"/>
      <c r="R19" s="490"/>
      <c r="S19" s="191"/>
      <c r="T19" s="191"/>
      <c r="U19" s="351"/>
      <c r="V19" s="352"/>
      <c r="W19" s="352"/>
      <c r="X19" s="352"/>
      <c r="Y19" s="352"/>
      <c r="Z19" s="314"/>
      <c r="AA19" s="314"/>
      <c r="AB19" s="314"/>
      <c r="AC19" s="315"/>
      <c r="AD19" s="317"/>
      <c r="AE19" s="315"/>
      <c r="AF19" s="317"/>
      <c r="AG19" s="351"/>
      <c r="AH19" s="352"/>
      <c r="AI19" s="315"/>
      <c r="AJ19" s="344"/>
      <c r="AL19" s="119">
        <f t="shared" si="3"/>
        <v>14.987203733148908</v>
      </c>
      <c r="AM19" s="119">
        <f t="shared" si="4"/>
        <v>7.2028556569074471</v>
      </c>
      <c r="AN19" s="119">
        <f t="shared" si="4"/>
        <v>6.3011971302542875</v>
      </c>
      <c r="AO19" s="119">
        <f t="shared" si="4"/>
        <v>8.1076113108048187</v>
      </c>
      <c r="AP19" s="119">
        <f t="shared" si="4"/>
        <v>7.7618298474735727</v>
      </c>
      <c r="AQ19" s="119">
        <f t="shared" si="4"/>
        <v>0</v>
      </c>
      <c r="AR19" s="119">
        <f t="shared" si="4"/>
        <v>0</v>
      </c>
      <c r="AS19" s="119">
        <f t="shared" si="4"/>
        <v>0</v>
      </c>
      <c r="AT19" s="119">
        <f t="shared" si="4"/>
        <v>0</v>
      </c>
      <c r="AU19" s="119">
        <f t="shared" si="4"/>
        <v>0</v>
      </c>
      <c r="AV19" s="119">
        <f t="shared" si="4"/>
        <v>0</v>
      </c>
      <c r="AW19" s="119">
        <f t="shared" si="4"/>
        <v>0</v>
      </c>
      <c r="AX19" s="119">
        <f t="shared" si="4"/>
        <v>15.105991382296411</v>
      </c>
      <c r="AY19" s="119">
        <f t="shared" si="4"/>
        <v>7.8208364273553519</v>
      </c>
      <c r="AZ19" s="119">
        <f t="shared" si="4"/>
        <v>0</v>
      </c>
      <c r="BA19" s="119">
        <f t="shared" si="4"/>
        <v>0</v>
      </c>
      <c r="BB19" s="119"/>
      <c r="BC19" s="119"/>
      <c r="BD19" s="119"/>
      <c r="BE19" s="119"/>
      <c r="BF19" s="119"/>
      <c r="BG19" s="119"/>
      <c r="BH19" s="119"/>
      <c r="BI19" s="119"/>
    </row>
    <row r="20" spans="1:61" ht="12" customHeight="1" collapsed="1">
      <c r="A20" s="56" t="s">
        <v>28</v>
      </c>
      <c r="B20" s="481" t="s">
        <v>46</v>
      </c>
      <c r="C20" s="474">
        <f t="shared" si="5"/>
        <v>3609</v>
      </c>
      <c r="D20" s="483">
        <f t="shared" si="5"/>
        <v>3667</v>
      </c>
      <c r="E20" s="483">
        <f t="shared" si="5"/>
        <v>3713</v>
      </c>
      <c r="F20" s="483">
        <f t="shared" si="5"/>
        <v>3999</v>
      </c>
      <c r="G20" s="483">
        <f t="shared" si="5"/>
        <v>3826</v>
      </c>
      <c r="H20" s="483">
        <f t="shared" si="5"/>
        <v>0</v>
      </c>
      <c r="I20" s="483">
        <f t="shared" si="5"/>
        <v>0</v>
      </c>
      <c r="J20" s="483">
        <f t="shared" si="5"/>
        <v>0</v>
      </c>
      <c r="K20" s="497">
        <f t="shared" ref="K20:N22" si="7">VLOOKUP($A20,Comm_Banking,K$1,FALSE)</f>
        <v>-1.5604515363036864E-2</v>
      </c>
      <c r="L20" s="587">
        <f t="shared" si="7"/>
        <v>-5.6634131736735704E-2</v>
      </c>
      <c r="M20" s="497">
        <f t="shared" si="7"/>
        <v>-1.013160002295177E-2</v>
      </c>
      <c r="N20" s="587">
        <f t="shared" si="7"/>
        <v>-5.1941456737200853E-2</v>
      </c>
      <c r="O20" s="607">
        <f t="shared" si="6"/>
        <v>3609</v>
      </c>
      <c r="P20" s="613">
        <f t="shared" si="6"/>
        <v>3826</v>
      </c>
      <c r="Q20" s="486">
        <f t="shared" ref="Q20:R22" si="8">VLOOKUP($A20,Comm_Banking,Q$1,FALSE)</f>
        <v>-5.6634131736735704E-2</v>
      </c>
      <c r="R20" s="490">
        <f t="shared" si="8"/>
        <v>-5.1941456737200853E-2</v>
      </c>
      <c r="S20" s="191"/>
      <c r="T20" s="191"/>
      <c r="U20" s="343"/>
      <c r="V20" s="313"/>
      <c r="W20" s="313"/>
      <c r="X20" s="313"/>
      <c r="Y20" s="313"/>
      <c r="Z20" s="313"/>
      <c r="AA20" s="313"/>
      <c r="AB20" s="313"/>
      <c r="AC20" s="321"/>
      <c r="AD20" s="322"/>
      <c r="AE20" s="315"/>
      <c r="AF20" s="317"/>
      <c r="AG20" s="343"/>
      <c r="AH20" s="313"/>
      <c r="AI20" s="315"/>
      <c r="AJ20" s="317"/>
      <c r="AL20" s="119">
        <f t="shared" si="3"/>
        <v>3609</v>
      </c>
      <c r="AM20" s="119">
        <f t="shared" si="4"/>
        <v>3667</v>
      </c>
      <c r="AN20" s="119">
        <f t="shared" si="4"/>
        <v>3713</v>
      </c>
      <c r="AO20" s="119">
        <f t="shared" si="4"/>
        <v>3999</v>
      </c>
      <c r="AP20" s="119">
        <f t="shared" si="4"/>
        <v>3826</v>
      </c>
      <c r="AQ20" s="119">
        <f t="shared" si="4"/>
        <v>0</v>
      </c>
      <c r="AR20" s="119">
        <f t="shared" si="4"/>
        <v>0</v>
      </c>
      <c r="AS20" s="119">
        <f t="shared" si="4"/>
        <v>0</v>
      </c>
      <c r="AT20" s="119">
        <f t="shared" si="4"/>
        <v>-1.5604515363036864E-2</v>
      </c>
      <c r="AU20" s="119">
        <f t="shared" si="4"/>
        <v>-5.6634131736735704E-2</v>
      </c>
      <c r="AV20" s="119">
        <f t="shared" si="4"/>
        <v>-1.013160002295177E-2</v>
      </c>
      <c r="AW20" s="119">
        <f t="shared" si="4"/>
        <v>-5.1941456737200853E-2</v>
      </c>
      <c r="AX20" s="119">
        <f t="shared" si="4"/>
        <v>3609</v>
      </c>
      <c r="AY20" s="119">
        <f t="shared" si="4"/>
        <v>3826</v>
      </c>
      <c r="AZ20" s="119">
        <f t="shared" si="4"/>
        <v>-5.6634131736735704E-2</v>
      </c>
      <c r="BA20" s="119">
        <f t="shared" si="4"/>
        <v>-5.1941456737200853E-2</v>
      </c>
      <c r="BB20" s="119"/>
      <c r="BC20" s="119"/>
      <c r="BD20" s="119"/>
      <c r="BE20" s="119"/>
      <c r="BF20" s="119"/>
      <c r="BG20" s="119"/>
      <c r="BH20" s="119"/>
      <c r="BI20" s="119"/>
    </row>
    <row r="21" spans="1:61" ht="12" customHeight="1">
      <c r="A21" s="56" t="s">
        <v>27</v>
      </c>
      <c r="B21" s="481" t="s">
        <v>91</v>
      </c>
      <c r="C21" s="474">
        <f t="shared" si="5"/>
        <v>20059</v>
      </c>
      <c r="D21" s="483">
        <f t="shared" si="5"/>
        <v>20818</v>
      </c>
      <c r="E21" s="483">
        <f t="shared" si="5"/>
        <v>21322</v>
      </c>
      <c r="F21" s="483">
        <f t="shared" si="5"/>
        <v>21396</v>
      </c>
      <c r="G21" s="483">
        <f t="shared" si="5"/>
        <v>20971</v>
      </c>
      <c r="H21" s="483">
        <f t="shared" si="5"/>
        <v>0</v>
      </c>
      <c r="I21" s="483">
        <f t="shared" si="5"/>
        <v>0</v>
      </c>
      <c r="J21" s="483">
        <f t="shared" si="5"/>
        <v>0</v>
      </c>
      <c r="K21" s="497">
        <f t="shared" si="7"/>
        <v>-3.6470621854243879E-2</v>
      </c>
      <c r="L21" s="587">
        <f t="shared" si="7"/>
        <v>-4.350223082893101E-2</v>
      </c>
      <c r="M21" s="497">
        <f t="shared" si="7"/>
        <v>-3.2148112509950422E-2</v>
      </c>
      <c r="N21" s="587">
        <f t="shared" si="7"/>
        <v>-1.1514729350149411E-2</v>
      </c>
      <c r="O21" s="607">
        <f t="shared" si="6"/>
        <v>20059</v>
      </c>
      <c r="P21" s="613">
        <f t="shared" si="6"/>
        <v>20971</v>
      </c>
      <c r="Q21" s="486">
        <f t="shared" si="8"/>
        <v>-4.350223082893101E-2</v>
      </c>
      <c r="R21" s="490">
        <f t="shared" si="8"/>
        <v>-1.1514729350149411E-2</v>
      </c>
      <c r="S21" s="191"/>
      <c r="T21" s="191"/>
      <c r="U21" s="343"/>
      <c r="V21" s="313"/>
      <c r="W21" s="313"/>
      <c r="X21" s="313"/>
      <c r="Y21" s="313"/>
      <c r="Z21" s="313"/>
      <c r="AA21" s="313"/>
      <c r="AB21" s="313"/>
      <c r="AC21" s="321"/>
      <c r="AD21" s="322"/>
      <c r="AE21" s="315"/>
      <c r="AF21" s="317"/>
      <c r="AG21" s="343"/>
      <c r="AH21" s="313"/>
      <c r="AI21" s="315"/>
      <c r="AJ21" s="317"/>
      <c r="AL21" s="119">
        <f t="shared" si="3"/>
        <v>20059</v>
      </c>
      <c r="AM21" s="119">
        <f t="shared" ref="AM21:AM30" si="9">D21-V21</f>
        <v>20818</v>
      </c>
      <c r="AN21" s="119">
        <f t="shared" ref="AN21:AN30" si="10">E21-W21</f>
        <v>21322</v>
      </c>
      <c r="AO21" s="119">
        <f t="shared" ref="AO21:AO30" si="11">F21-X21</f>
        <v>21396</v>
      </c>
      <c r="AP21" s="119">
        <f t="shared" ref="AP21:AP30" si="12">G21-Y21</f>
        <v>20971</v>
      </c>
      <c r="AQ21" s="119">
        <f t="shared" ref="AQ21:AQ30" si="13">H21-Z21</f>
        <v>0</v>
      </c>
      <c r="AR21" s="119">
        <f t="shared" ref="AR21:AR30" si="14">I21-AA21</f>
        <v>0</v>
      </c>
      <c r="AS21" s="119">
        <f t="shared" ref="AS21:AS30" si="15">J21-AB21</f>
        <v>0</v>
      </c>
      <c r="AT21" s="119">
        <f t="shared" ref="AT21:AT30" si="16">K21-AC21</f>
        <v>-3.6470621854243879E-2</v>
      </c>
      <c r="AU21" s="119">
        <f t="shared" ref="AU21:AU30" si="17">L21-AD21</f>
        <v>-4.350223082893101E-2</v>
      </c>
      <c r="AV21" s="119">
        <f t="shared" ref="AV21:AV30" si="18">M21-AE21</f>
        <v>-3.2148112509950422E-2</v>
      </c>
      <c r="AW21" s="119">
        <f t="shared" ref="AW21:AW30" si="19">N21-AF21</f>
        <v>-1.1514729350149411E-2</v>
      </c>
      <c r="AX21" s="119">
        <f t="shared" ref="AX21:AX30" si="20">O21-AG21</f>
        <v>20059</v>
      </c>
      <c r="AY21" s="119">
        <f t="shared" ref="AY21:AY30" si="21">P21-AH21</f>
        <v>20971</v>
      </c>
      <c r="AZ21" s="119">
        <f t="shared" ref="AZ21:AZ30" si="22">Q21-AI21</f>
        <v>-4.350223082893101E-2</v>
      </c>
      <c r="BA21" s="119">
        <f t="shared" ref="BA21:BA30" si="23">R21-AJ21</f>
        <v>-1.1514729350149411E-2</v>
      </c>
      <c r="BB21" s="119"/>
      <c r="BC21" s="119"/>
      <c r="BD21" s="119"/>
      <c r="BE21" s="119"/>
      <c r="BF21" s="119"/>
      <c r="BG21" s="119"/>
      <c r="BH21" s="119"/>
      <c r="BI21" s="119"/>
    </row>
    <row r="22" spans="1:61" ht="12" customHeight="1">
      <c r="A22" s="56" t="s">
        <v>14</v>
      </c>
      <c r="B22" s="511" t="s">
        <v>38</v>
      </c>
      <c r="C22" s="512">
        <f t="shared" si="5"/>
        <v>793</v>
      </c>
      <c r="D22" s="513">
        <f t="shared" si="5"/>
        <v>833</v>
      </c>
      <c r="E22" s="513">
        <f t="shared" si="5"/>
        <v>836</v>
      </c>
      <c r="F22" s="513">
        <f t="shared" si="5"/>
        <v>833</v>
      </c>
      <c r="G22" s="513">
        <f t="shared" si="5"/>
        <v>854</v>
      </c>
      <c r="H22" s="513">
        <f t="shared" si="5"/>
        <v>0</v>
      </c>
      <c r="I22" s="513">
        <f t="shared" si="5"/>
        <v>0</v>
      </c>
      <c r="J22" s="513">
        <f t="shared" si="5"/>
        <v>0</v>
      </c>
      <c r="K22" s="624">
        <f t="shared" si="7"/>
        <v>-4.853320535125083E-2</v>
      </c>
      <c r="L22" s="625">
        <f t="shared" si="7"/>
        <v>-7.1450317322779289E-2</v>
      </c>
      <c r="M22" s="624">
        <f t="shared" si="7"/>
        <v>-4.853320535125083E-2</v>
      </c>
      <c r="N22" s="625">
        <f t="shared" si="7"/>
        <v>-7.1450317322779289E-2</v>
      </c>
      <c r="O22" s="608">
        <f t="shared" si="6"/>
        <v>793</v>
      </c>
      <c r="P22" s="626">
        <f t="shared" si="6"/>
        <v>854</v>
      </c>
      <c r="Q22" s="486">
        <f t="shared" si="8"/>
        <v>-7.1450317322779289E-2</v>
      </c>
      <c r="R22" s="490">
        <f t="shared" si="8"/>
        <v>-7.1450317322779289E-2</v>
      </c>
      <c r="S22" s="191"/>
      <c r="T22" s="191"/>
      <c r="U22" s="346"/>
      <c r="V22" s="347"/>
      <c r="W22" s="347"/>
      <c r="X22" s="347"/>
      <c r="Y22" s="347"/>
      <c r="Z22" s="347"/>
      <c r="AA22" s="347"/>
      <c r="AB22" s="347"/>
      <c r="AC22" s="735"/>
      <c r="AD22" s="736"/>
      <c r="AE22" s="348"/>
      <c r="AF22" s="349"/>
      <c r="AG22" s="346"/>
      <c r="AH22" s="347"/>
      <c r="AI22" s="348"/>
      <c r="AJ22" s="747"/>
      <c r="AL22" s="119">
        <f t="shared" si="3"/>
        <v>793</v>
      </c>
      <c r="AM22" s="119">
        <f t="shared" si="9"/>
        <v>833</v>
      </c>
      <c r="AN22" s="119">
        <f t="shared" si="10"/>
        <v>836</v>
      </c>
      <c r="AO22" s="119">
        <f t="shared" si="11"/>
        <v>833</v>
      </c>
      <c r="AP22" s="119">
        <f t="shared" si="12"/>
        <v>854</v>
      </c>
      <c r="AQ22" s="119">
        <f t="shared" si="13"/>
        <v>0</v>
      </c>
      <c r="AR22" s="119">
        <f t="shared" si="14"/>
        <v>0</v>
      </c>
      <c r="AS22" s="119">
        <f t="shared" si="15"/>
        <v>0</v>
      </c>
      <c r="AT22" s="119">
        <f t="shared" si="16"/>
        <v>-4.853320535125083E-2</v>
      </c>
      <c r="AU22" s="119">
        <f t="shared" si="17"/>
        <v>-7.1450317322779289E-2</v>
      </c>
      <c r="AV22" s="119">
        <f t="shared" si="18"/>
        <v>-4.853320535125083E-2</v>
      </c>
      <c r="AW22" s="119">
        <f t="shared" si="19"/>
        <v>-7.1450317322779289E-2</v>
      </c>
      <c r="AX22" s="119">
        <f t="shared" si="20"/>
        <v>793</v>
      </c>
      <c r="AY22" s="119">
        <f t="shared" si="21"/>
        <v>854</v>
      </c>
      <c r="AZ22" s="119">
        <f t="shared" si="22"/>
        <v>-7.1450317322779289E-2</v>
      </c>
      <c r="BA22" s="119">
        <f t="shared" si="23"/>
        <v>-7.1450317322779289E-2</v>
      </c>
      <c r="BB22" s="119"/>
      <c r="BC22" s="119"/>
      <c r="BD22" s="119"/>
      <c r="BE22" s="119"/>
      <c r="BF22" s="119"/>
      <c r="BG22" s="119"/>
      <c r="BH22" s="119"/>
      <c r="BI22" s="119"/>
    </row>
    <row r="23" spans="1:61" ht="12" customHeight="1">
      <c r="A23" s="62" t="s">
        <v>22</v>
      </c>
      <c r="B23" s="491" t="s">
        <v>52</v>
      </c>
      <c r="C23" s="517"/>
      <c r="D23" s="489"/>
      <c r="E23" s="489"/>
      <c r="F23" s="489"/>
      <c r="G23" s="489"/>
      <c r="H23" s="489"/>
      <c r="I23" s="489"/>
      <c r="J23" s="489"/>
      <c r="K23" s="497"/>
      <c r="L23" s="587"/>
      <c r="M23" s="627"/>
      <c r="N23" s="628"/>
      <c r="O23" s="481"/>
      <c r="P23" s="508"/>
      <c r="Q23" s="629"/>
      <c r="R23" s="630"/>
      <c r="S23" s="191"/>
      <c r="T23" s="191"/>
      <c r="U23" s="443"/>
      <c r="V23" s="320"/>
      <c r="W23" s="320"/>
      <c r="X23" s="320"/>
      <c r="Y23" s="320"/>
      <c r="Z23" s="320"/>
      <c r="AA23" s="320"/>
      <c r="AB23" s="320"/>
      <c r="AC23" s="315"/>
      <c r="AD23" s="317"/>
      <c r="AE23" s="315"/>
      <c r="AF23" s="317"/>
      <c r="AG23" s="443"/>
      <c r="AH23" s="320"/>
      <c r="AI23" s="311"/>
      <c r="AJ23" s="344"/>
      <c r="AL23" s="119">
        <f t="shared" si="3"/>
        <v>0</v>
      </c>
      <c r="AM23" s="119">
        <f t="shared" si="9"/>
        <v>0</v>
      </c>
      <c r="AN23" s="119">
        <f t="shared" si="10"/>
        <v>0</v>
      </c>
      <c r="AO23" s="119">
        <f t="shared" si="11"/>
        <v>0</v>
      </c>
      <c r="AP23" s="119">
        <f t="shared" si="12"/>
        <v>0</v>
      </c>
      <c r="AQ23" s="119">
        <f t="shared" si="13"/>
        <v>0</v>
      </c>
      <c r="AR23" s="119">
        <f t="shared" si="14"/>
        <v>0</v>
      </c>
      <c r="AS23" s="119">
        <f t="shared" si="15"/>
        <v>0</v>
      </c>
      <c r="AT23" s="119">
        <f t="shared" si="16"/>
        <v>0</v>
      </c>
      <c r="AU23" s="119">
        <f t="shared" si="17"/>
        <v>0</v>
      </c>
      <c r="AV23" s="119">
        <f t="shared" si="18"/>
        <v>0</v>
      </c>
      <c r="AW23" s="119">
        <f t="shared" si="19"/>
        <v>0</v>
      </c>
      <c r="AX23" s="119">
        <f t="shared" si="20"/>
        <v>0</v>
      </c>
      <c r="AY23" s="119">
        <f t="shared" si="21"/>
        <v>0</v>
      </c>
      <c r="AZ23" s="119">
        <f t="shared" si="22"/>
        <v>0</v>
      </c>
      <c r="BA23" s="119">
        <f t="shared" si="23"/>
        <v>0</v>
      </c>
      <c r="BB23" s="119"/>
      <c r="BC23" s="119"/>
      <c r="BD23" s="119"/>
      <c r="BE23" s="119"/>
      <c r="BF23" s="119"/>
      <c r="BG23" s="119"/>
      <c r="BH23" s="119"/>
      <c r="BI23" s="119"/>
    </row>
    <row r="24" spans="1:61" ht="12" customHeight="1">
      <c r="A24" s="56" t="s">
        <v>19</v>
      </c>
      <c r="B24" s="481" t="s">
        <v>53</v>
      </c>
      <c r="C24" s="509">
        <f t="shared" ref="C24:R30" si="24">VLOOKUP($A24,Comm_Banking,C$1,FALSE)</f>
        <v>42.3</v>
      </c>
      <c r="D24" s="510">
        <f t="shared" si="24"/>
        <v>42.4</v>
      </c>
      <c r="E24" s="510">
        <f t="shared" si="24"/>
        <v>43.4</v>
      </c>
      <c r="F24" s="510">
        <f t="shared" si="24"/>
        <v>42.999999999999993</v>
      </c>
      <c r="G24" s="510">
        <f t="shared" si="24"/>
        <v>43.099999999999994</v>
      </c>
      <c r="H24" s="510">
        <f t="shared" si="24"/>
        <v>0</v>
      </c>
      <c r="I24" s="510">
        <f t="shared" si="24"/>
        <v>0</v>
      </c>
      <c r="J24" s="510">
        <f t="shared" si="24"/>
        <v>0</v>
      </c>
      <c r="K24" s="497">
        <f t="shared" si="24"/>
        <v>-2.5655830629109921E-3</v>
      </c>
      <c r="L24" s="587">
        <f t="shared" si="24"/>
        <v>-1.8179151201135113E-2</v>
      </c>
      <c r="M24" s="497">
        <f t="shared" si="24"/>
        <v>3.9356087050368416E-3</v>
      </c>
      <c r="N24" s="587">
        <f t="shared" si="24"/>
        <v>1.4879630217416118E-2</v>
      </c>
      <c r="O24" s="509">
        <f t="shared" si="24"/>
        <v>42.3</v>
      </c>
      <c r="P24" s="510">
        <f t="shared" si="24"/>
        <v>43.099999999999994</v>
      </c>
      <c r="Q24" s="486">
        <f t="shared" si="24"/>
        <v>-1.8179151201135113E-2</v>
      </c>
      <c r="R24" s="490">
        <f t="shared" si="24"/>
        <v>1.4879630217416118E-2</v>
      </c>
      <c r="S24" s="191"/>
      <c r="T24" s="191"/>
      <c r="U24" s="351"/>
      <c r="V24" s="352"/>
      <c r="W24" s="352"/>
      <c r="X24" s="352"/>
      <c r="Y24" s="352"/>
      <c r="Z24" s="352"/>
      <c r="AA24" s="352"/>
      <c r="AB24" s="352"/>
      <c r="AC24" s="321"/>
      <c r="AD24" s="322"/>
      <c r="AE24" s="315"/>
      <c r="AF24" s="317"/>
      <c r="AG24" s="351"/>
      <c r="AH24" s="352"/>
      <c r="AI24" s="315"/>
      <c r="AJ24" s="317"/>
      <c r="AL24" s="119">
        <f t="shared" si="3"/>
        <v>42.3</v>
      </c>
      <c r="AM24" s="119">
        <f t="shared" si="9"/>
        <v>42.4</v>
      </c>
      <c r="AN24" s="119">
        <f t="shared" si="10"/>
        <v>43.4</v>
      </c>
      <c r="AO24" s="119">
        <f t="shared" si="11"/>
        <v>42.999999999999993</v>
      </c>
      <c r="AP24" s="119">
        <f t="shared" si="12"/>
        <v>43.099999999999994</v>
      </c>
      <c r="AQ24" s="119">
        <f t="shared" si="13"/>
        <v>0</v>
      </c>
      <c r="AR24" s="119">
        <f t="shared" si="14"/>
        <v>0</v>
      </c>
      <c r="AS24" s="119">
        <f t="shared" si="15"/>
        <v>0</v>
      </c>
      <c r="AT24" s="119">
        <f t="shared" si="16"/>
        <v>-2.5655830629109921E-3</v>
      </c>
      <c r="AU24" s="119">
        <f t="shared" si="17"/>
        <v>-1.8179151201135113E-2</v>
      </c>
      <c r="AV24" s="119">
        <f t="shared" si="18"/>
        <v>3.9356087050368416E-3</v>
      </c>
      <c r="AW24" s="119">
        <f t="shared" si="19"/>
        <v>1.4879630217416118E-2</v>
      </c>
      <c r="AX24" s="119">
        <f t="shared" si="20"/>
        <v>42.3</v>
      </c>
      <c r="AY24" s="119">
        <f t="shared" si="21"/>
        <v>43.099999999999994</v>
      </c>
      <c r="AZ24" s="119">
        <f t="shared" si="22"/>
        <v>-1.8179151201135113E-2</v>
      </c>
      <c r="BA24" s="119">
        <f t="shared" si="23"/>
        <v>1.4879630217416118E-2</v>
      </c>
      <c r="BB24" s="119"/>
      <c r="BC24" s="119"/>
      <c r="BD24" s="119"/>
      <c r="BE24" s="119"/>
      <c r="BF24" s="119"/>
      <c r="BG24" s="119"/>
      <c r="BH24" s="119"/>
      <c r="BI24" s="119"/>
    </row>
    <row r="25" spans="1:61" ht="12" customHeight="1">
      <c r="A25" s="56" t="s">
        <v>20</v>
      </c>
      <c r="B25" s="481" t="s">
        <v>54</v>
      </c>
      <c r="C25" s="509">
        <f t="shared" si="24"/>
        <v>0.2</v>
      </c>
      <c r="D25" s="510">
        <f t="shared" si="24"/>
        <v>0.2</v>
      </c>
      <c r="E25" s="510">
        <f t="shared" si="24"/>
        <v>0.2</v>
      </c>
      <c r="F25" s="510">
        <f t="shared" si="24"/>
        <v>0.2</v>
      </c>
      <c r="G25" s="510">
        <f t="shared" si="24"/>
        <v>0.2</v>
      </c>
      <c r="H25" s="510">
        <f t="shared" si="24"/>
        <v>0</v>
      </c>
      <c r="I25" s="510">
        <f t="shared" si="24"/>
        <v>0</v>
      </c>
      <c r="J25" s="510">
        <f t="shared" si="24"/>
        <v>0</v>
      </c>
      <c r="K25" s="497">
        <f t="shared" si="24"/>
        <v>-2.0234054417820335E-3</v>
      </c>
      <c r="L25" s="587">
        <f t="shared" si="24"/>
        <v>-7.4942417227613412E-2</v>
      </c>
      <c r="M25" s="497">
        <f t="shared" si="24"/>
        <v>1.8848447359162579E-2</v>
      </c>
      <c r="N25" s="587">
        <f t="shared" si="24"/>
        <v>-3.516905196539466E-2</v>
      </c>
      <c r="O25" s="509">
        <f t="shared" si="24"/>
        <v>0.2</v>
      </c>
      <c r="P25" s="510">
        <f t="shared" si="24"/>
        <v>0.2</v>
      </c>
      <c r="Q25" s="486">
        <f t="shared" si="24"/>
        <v>-7.4942417227613412E-2</v>
      </c>
      <c r="R25" s="490">
        <f t="shared" si="24"/>
        <v>-3.516905196539466E-2</v>
      </c>
      <c r="S25" s="191"/>
      <c r="T25" s="191"/>
      <c r="U25" s="351"/>
      <c r="V25" s="352"/>
      <c r="W25" s="352"/>
      <c r="X25" s="352"/>
      <c r="Y25" s="352"/>
      <c r="Z25" s="352"/>
      <c r="AA25" s="352"/>
      <c r="AB25" s="352"/>
      <c r="AC25" s="321"/>
      <c r="AD25" s="322"/>
      <c r="AE25" s="315"/>
      <c r="AF25" s="317"/>
      <c r="AG25" s="351"/>
      <c r="AH25" s="352"/>
      <c r="AI25" s="315"/>
      <c r="AJ25" s="317"/>
      <c r="AL25" s="119">
        <f t="shared" si="3"/>
        <v>0.2</v>
      </c>
      <c r="AM25" s="119">
        <f t="shared" si="9"/>
        <v>0.2</v>
      </c>
      <c r="AN25" s="119">
        <f t="shared" si="10"/>
        <v>0.2</v>
      </c>
      <c r="AO25" s="119">
        <f t="shared" si="11"/>
        <v>0.2</v>
      </c>
      <c r="AP25" s="119">
        <f t="shared" si="12"/>
        <v>0.2</v>
      </c>
      <c r="AQ25" s="119">
        <f t="shared" si="13"/>
        <v>0</v>
      </c>
      <c r="AR25" s="119">
        <f t="shared" si="14"/>
        <v>0</v>
      </c>
      <c r="AS25" s="119">
        <f t="shared" si="15"/>
        <v>0</v>
      </c>
      <c r="AT25" s="119">
        <f t="shared" si="16"/>
        <v>-2.0234054417820335E-3</v>
      </c>
      <c r="AU25" s="119">
        <f t="shared" si="17"/>
        <v>-7.4942417227613412E-2</v>
      </c>
      <c r="AV25" s="119">
        <f t="shared" si="18"/>
        <v>1.8848447359162579E-2</v>
      </c>
      <c r="AW25" s="119">
        <f t="shared" si="19"/>
        <v>-3.516905196539466E-2</v>
      </c>
      <c r="AX25" s="119">
        <f t="shared" si="20"/>
        <v>0.2</v>
      </c>
      <c r="AY25" s="119">
        <f t="shared" si="21"/>
        <v>0.2</v>
      </c>
      <c r="AZ25" s="119">
        <f t="shared" si="22"/>
        <v>-7.4942417227613412E-2</v>
      </c>
      <c r="BA25" s="119">
        <f t="shared" si="23"/>
        <v>-3.516905196539466E-2</v>
      </c>
      <c r="BB25" s="119"/>
      <c r="BC25" s="119"/>
      <c r="BD25" s="119"/>
      <c r="BE25" s="119"/>
      <c r="BF25" s="119"/>
      <c r="BG25" s="119"/>
      <c r="BH25" s="119"/>
      <c r="BI25" s="119"/>
    </row>
    <row r="26" spans="1:61" ht="12" customHeight="1">
      <c r="A26" s="56" t="s">
        <v>21</v>
      </c>
      <c r="B26" s="481" t="s">
        <v>55</v>
      </c>
      <c r="C26" s="509">
        <f t="shared" si="24"/>
        <v>0.6</v>
      </c>
      <c r="D26" s="510">
        <f t="shared" si="24"/>
        <v>0.6</v>
      </c>
      <c r="E26" s="510">
        <f t="shared" si="24"/>
        <v>0.6</v>
      </c>
      <c r="F26" s="510">
        <f t="shared" si="24"/>
        <v>0.7</v>
      </c>
      <c r="G26" s="510">
        <f t="shared" si="24"/>
        <v>0.7</v>
      </c>
      <c r="H26" s="510">
        <f t="shared" si="24"/>
        <v>0</v>
      </c>
      <c r="I26" s="510">
        <f t="shared" si="24"/>
        <v>0</v>
      </c>
      <c r="J26" s="510">
        <f t="shared" si="24"/>
        <v>0</v>
      </c>
      <c r="K26" s="497">
        <f t="shared" si="24"/>
        <v>-2.9941136327075513E-2</v>
      </c>
      <c r="L26" s="587">
        <f t="shared" si="24"/>
        <v>-0.10812782533587861</v>
      </c>
      <c r="M26" s="497">
        <f t="shared" si="24"/>
        <v>-2.402905206522632E-2</v>
      </c>
      <c r="N26" s="587">
        <f t="shared" si="24"/>
        <v>-9.5346648962532976E-2</v>
      </c>
      <c r="O26" s="509">
        <f t="shared" si="24"/>
        <v>0.6</v>
      </c>
      <c r="P26" s="510">
        <f t="shared" si="24"/>
        <v>0.7</v>
      </c>
      <c r="Q26" s="486">
        <f t="shared" si="24"/>
        <v>-0.10812782533587861</v>
      </c>
      <c r="R26" s="490">
        <f t="shared" si="24"/>
        <v>-9.5346648962532976E-2</v>
      </c>
      <c r="S26" s="191"/>
      <c r="T26" s="191"/>
      <c r="U26" s="351"/>
      <c r="V26" s="352"/>
      <c r="W26" s="352"/>
      <c r="X26" s="352"/>
      <c r="Y26" s="352"/>
      <c r="Z26" s="352"/>
      <c r="AA26" s="352"/>
      <c r="AB26" s="352"/>
      <c r="AC26" s="321"/>
      <c r="AD26" s="322"/>
      <c r="AE26" s="315"/>
      <c r="AF26" s="317"/>
      <c r="AG26" s="351"/>
      <c r="AH26" s="352"/>
      <c r="AI26" s="315"/>
      <c r="AJ26" s="317"/>
      <c r="AL26" s="119">
        <f t="shared" si="3"/>
        <v>0.6</v>
      </c>
      <c r="AM26" s="119">
        <f t="shared" si="9"/>
        <v>0.6</v>
      </c>
      <c r="AN26" s="119">
        <f t="shared" si="10"/>
        <v>0.6</v>
      </c>
      <c r="AO26" s="119">
        <f t="shared" si="11"/>
        <v>0.7</v>
      </c>
      <c r="AP26" s="119">
        <f t="shared" si="12"/>
        <v>0.7</v>
      </c>
      <c r="AQ26" s="119">
        <f t="shared" si="13"/>
        <v>0</v>
      </c>
      <c r="AR26" s="119">
        <f t="shared" si="14"/>
        <v>0</v>
      </c>
      <c r="AS26" s="119">
        <f t="shared" si="15"/>
        <v>0</v>
      </c>
      <c r="AT26" s="119">
        <f t="shared" si="16"/>
        <v>-2.9941136327075513E-2</v>
      </c>
      <c r="AU26" s="119">
        <f t="shared" si="17"/>
        <v>-0.10812782533587861</v>
      </c>
      <c r="AV26" s="119">
        <f t="shared" si="18"/>
        <v>-2.402905206522632E-2</v>
      </c>
      <c r="AW26" s="119">
        <f t="shared" si="19"/>
        <v>-9.5346648962532976E-2</v>
      </c>
      <c r="AX26" s="119">
        <f t="shared" si="20"/>
        <v>0.6</v>
      </c>
      <c r="AY26" s="119">
        <f t="shared" si="21"/>
        <v>0.7</v>
      </c>
      <c r="AZ26" s="119">
        <f t="shared" si="22"/>
        <v>-0.10812782533587861</v>
      </c>
      <c r="BA26" s="119">
        <f t="shared" si="23"/>
        <v>-9.5346648962532976E-2</v>
      </c>
      <c r="BB26" s="119"/>
      <c r="BC26" s="119"/>
      <c r="BD26" s="119"/>
      <c r="BE26" s="119"/>
      <c r="BF26" s="119"/>
      <c r="BG26" s="119"/>
      <c r="BH26" s="119"/>
      <c r="BI26" s="119"/>
    </row>
    <row r="27" spans="1:61" ht="12" customHeight="1">
      <c r="A27" s="62" t="s">
        <v>25</v>
      </c>
      <c r="B27" s="491" t="s">
        <v>56</v>
      </c>
      <c r="C27" s="518">
        <f t="shared" si="24"/>
        <v>43.1</v>
      </c>
      <c r="D27" s="519">
        <f t="shared" si="24"/>
        <v>43.2</v>
      </c>
      <c r="E27" s="519">
        <f t="shared" si="24"/>
        <v>44.2</v>
      </c>
      <c r="F27" s="519">
        <f t="shared" si="24"/>
        <v>43.9</v>
      </c>
      <c r="G27" s="519">
        <f t="shared" si="24"/>
        <v>44</v>
      </c>
      <c r="H27" s="519">
        <f t="shared" si="24"/>
        <v>0</v>
      </c>
      <c r="I27" s="519">
        <f t="shared" si="24"/>
        <v>0</v>
      </c>
      <c r="J27" s="519">
        <f t="shared" si="24"/>
        <v>0</v>
      </c>
      <c r="K27" s="614">
        <f t="shared" si="24"/>
        <v>-2.9547787544265125E-3</v>
      </c>
      <c r="L27" s="615">
        <f t="shared" si="24"/>
        <v>-1.9814944391790879E-2</v>
      </c>
      <c r="M27" s="614">
        <f t="shared" si="24"/>
        <v>3.5995658969714128E-3</v>
      </c>
      <c r="N27" s="615">
        <f t="shared" si="24"/>
        <v>1.2932126981510805E-2</v>
      </c>
      <c r="O27" s="518">
        <f t="shared" si="24"/>
        <v>43.1</v>
      </c>
      <c r="P27" s="519">
        <f t="shared" si="24"/>
        <v>44</v>
      </c>
      <c r="Q27" s="493">
        <f t="shared" si="24"/>
        <v>-1.9814944391790879E-2</v>
      </c>
      <c r="R27" s="494">
        <f t="shared" si="24"/>
        <v>1.2932126981510805E-2</v>
      </c>
      <c r="S27" s="191"/>
      <c r="T27" s="191"/>
      <c r="U27" s="353"/>
      <c r="V27" s="354"/>
      <c r="W27" s="354"/>
      <c r="X27" s="354"/>
      <c r="Y27" s="354"/>
      <c r="Z27" s="354"/>
      <c r="AA27" s="354"/>
      <c r="AB27" s="354"/>
      <c r="AC27" s="324"/>
      <c r="AD27" s="325"/>
      <c r="AE27" s="326"/>
      <c r="AF27" s="327"/>
      <c r="AG27" s="353"/>
      <c r="AH27" s="354"/>
      <c r="AI27" s="326"/>
      <c r="AJ27" s="317"/>
      <c r="AL27" s="119">
        <f t="shared" si="3"/>
        <v>43.1</v>
      </c>
      <c r="AM27" s="119">
        <f t="shared" si="9"/>
        <v>43.2</v>
      </c>
      <c r="AN27" s="119">
        <f t="shared" si="10"/>
        <v>44.2</v>
      </c>
      <c r="AO27" s="119">
        <f t="shared" si="11"/>
        <v>43.9</v>
      </c>
      <c r="AP27" s="119">
        <f t="shared" si="12"/>
        <v>44</v>
      </c>
      <c r="AQ27" s="119">
        <f t="shared" si="13"/>
        <v>0</v>
      </c>
      <c r="AR27" s="119">
        <f t="shared" si="14"/>
        <v>0</v>
      </c>
      <c r="AS27" s="119">
        <f t="shared" si="15"/>
        <v>0</v>
      </c>
      <c r="AT27" s="119">
        <f t="shared" si="16"/>
        <v>-2.9547787544265125E-3</v>
      </c>
      <c r="AU27" s="119">
        <f t="shared" si="17"/>
        <v>-1.9814944391790879E-2</v>
      </c>
      <c r="AV27" s="119">
        <f t="shared" si="18"/>
        <v>3.5995658969714128E-3</v>
      </c>
      <c r="AW27" s="119">
        <f t="shared" si="19"/>
        <v>1.2932126981510805E-2</v>
      </c>
      <c r="AX27" s="119">
        <f t="shared" si="20"/>
        <v>43.1</v>
      </c>
      <c r="AY27" s="119">
        <f t="shared" si="21"/>
        <v>44</v>
      </c>
      <c r="AZ27" s="119">
        <f t="shared" si="22"/>
        <v>-1.9814944391790879E-2</v>
      </c>
      <c r="BA27" s="119">
        <f t="shared" si="23"/>
        <v>1.2932126981510805E-2</v>
      </c>
      <c r="BB27" s="119"/>
      <c r="BC27" s="119"/>
      <c r="BD27" s="119"/>
      <c r="BE27" s="119"/>
      <c r="BF27" s="119"/>
      <c r="BG27" s="119"/>
      <c r="BH27" s="119"/>
      <c r="BI27" s="119"/>
    </row>
    <row r="28" spans="1:61" ht="12" customHeight="1">
      <c r="A28" s="56" t="s">
        <v>17</v>
      </c>
      <c r="B28" s="481" t="s">
        <v>57</v>
      </c>
      <c r="C28" s="543">
        <f t="shared" si="24"/>
        <v>17.100000000000001</v>
      </c>
      <c r="D28" s="510">
        <f t="shared" si="24"/>
        <v>17.5</v>
      </c>
      <c r="E28" s="510">
        <f t="shared" si="24"/>
        <v>17.599999999999998</v>
      </c>
      <c r="F28" s="510">
        <f t="shared" si="24"/>
        <v>17</v>
      </c>
      <c r="G28" s="510">
        <f t="shared" si="24"/>
        <v>17.299999999999997</v>
      </c>
      <c r="H28" s="510">
        <f t="shared" si="24"/>
        <v>0</v>
      </c>
      <c r="I28" s="510">
        <f t="shared" si="24"/>
        <v>0</v>
      </c>
      <c r="J28" s="510">
        <f t="shared" si="24"/>
        <v>0</v>
      </c>
      <c r="K28" s="497">
        <f t="shared" si="24"/>
        <v>-2.2389723846237497E-2</v>
      </c>
      <c r="L28" s="587">
        <f t="shared" si="24"/>
        <v>-7.963269550744001E-3</v>
      </c>
      <c r="M28" s="497">
        <f t="shared" si="24"/>
        <v>-1.1423820779139504E-2</v>
      </c>
      <c r="N28" s="587">
        <f t="shared" si="24"/>
        <v>2.9742494997598623E-2</v>
      </c>
      <c r="O28" s="543">
        <f t="shared" si="24"/>
        <v>17.100000000000001</v>
      </c>
      <c r="P28" s="510">
        <f t="shared" si="24"/>
        <v>17.299999999999997</v>
      </c>
      <c r="Q28" s="486">
        <f t="shared" si="24"/>
        <v>-7.963269550744001E-3</v>
      </c>
      <c r="R28" s="490">
        <f t="shared" si="24"/>
        <v>2.9742494997598623E-2</v>
      </c>
      <c r="S28" s="191"/>
      <c r="T28" s="191"/>
      <c r="U28" s="351"/>
      <c r="V28" s="352"/>
      <c r="W28" s="352"/>
      <c r="X28" s="352"/>
      <c r="Y28" s="352"/>
      <c r="Z28" s="352"/>
      <c r="AA28" s="352"/>
      <c r="AB28" s="352"/>
      <c r="AC28" s="321"/>
      <c r="AD28" s="322"/>
      <c r="AE28" s="315"/>
      <c r="AF28" s="317"/>
      <c r="AG28" s="351"/>
      <c r="AH28" s="352"/>
      <c r="AI28" s="315"/>
      <c r="AJ28" s="317"/>
      <c r="AL28" s="119">
        <f t="shared" si="3"/>
        <v>17.100000000000001</v>
      </c>
      <c r="AM28" s="119">
        <f t="shared" si="9"/>
        <v>17.5</v>
      </c>
      <c r="AN28" s="119">
        <f t="shared" si="10"/>
        <v>17.599999999999998</v>
      </c>
      <c r="AO28" s="119">
        <f t="shared" si="11"/>
        <v>17</v>
      </c>
      <c r="AP28" s="119">
        <f t="shared" si="12"/>
        <v>17.299999999999997</v>
      </c>
      <c r="AQ28" s="119">
        <f t="shared" si="13"/>
        <v>0</v>
      </c>
      <c r="AR28" s="119">
        <f t="shared" si="14"/>
        <v>0</v>
      </c>
      <c r="AS28" s="119">
        <f t="shared" si="15"/>
        <v>0</v>
      </c>
      <c r="AT28" s="119">
        <f t="shared" si="16"/>
        <v>-2.2389723846237497E-2</v>
      </c>
      <c r="AU28" s="119">
        <f t="shared" si="17"/>
        <v>-7.963269550744001E-3</v>
      </c>
      <c r="AV28" s="119">
        <f t="shared" si="18"/>
        <v>-1.1423820779139504E-2</v>
      </c>
      <c r="AW28" s="119">
        <f t="shared" si="19"/>
        <v>2.9742494997598623E-2</v>
      </c>
      <c r="AX28" s="119">
        <f t="shared" si="20"/>
        <v>17.100000000000001</v>
      </c>
      <c r="AY28" s="119">
        <f t="shared" si="21"/>
        <v>17.299999999999997</v>
      </c>
      <c r="AZ28" s="119">
        <f t="shared" si="22"/>
        <v>-7.963269550744001E-3</v>
      </c>
      <c r="BA28" s="119">
        <f t="shared" si="23"/>
        <v>2.9742494997598623E-2</v>
      </c>
      <c r="BB28" s="119"/>
      <c r="BC28" s="119"/>
      <c r="BD28" s="119"/>
      <c r="BE28" s="119"/>
      <c r="BF28" s="119"/>
      <c r="BG28" s="119"/>
      <c r="BH28" s="119"/>
      <c r="BI28" s="119"/>
    </row>
    <row r="29" spans="1:61" ht="12" customHeight="1">
      <c r="A29" s="56" t="s">
        <v>16</v>
      </c>
      <c r="B29" s="481" t="s">
        <v>58</v>
      </c>
      <c r="C29" s="509">
        <f t="shared" si="24"/>
        <v>0.2</v>
      </c>
      <c r="D29" s="510">
        <f t="shared" si="24"/>
        <v>0.2</v>
      </c>
      <c r="E29" s="510">
        <f t="shared" si="24"/>
        <v>0.1</v>
      </c>
      <c r="F29" s="510">
        <f t="shared" si="24"/>
        <v>0.2</v>
      </c>
      <c r="G29" s="510">
        <f t="shared" si="24"/>
        <v>0.1</v>
      </c>
      <c r="H29" s="510">
        <f t="shared" si="24"/>
        <v>0</v>
      </c>
      <c r="I29" s="510">
        <f t="shared" si="24"/>
        <v>0</v>
      </c>
      <c r="J29" s="510">
        <f t="shared" si="24"/>
        <v>0</v>
      </c>
      <c r="K29" s="497">
        <f t="shared" si="24"/>
        <v>-0.11479077673761706</v>
      </c>
      <c r="L29" s="587">
        <f t="shared" si="24"/>
        <v>3.2606935792663494E-2</v>
      </c>
      <c r="M29" s="497">
        <f t="shared" si="24"/>
        <v>-0.10194278991807004</v>
      </c>
      <c r="N29" s="587">
        <f t="shared" si="24"/>
        <v>6.1749432998474685E-2</v>
      </c>
      <c r="O29" s="509">
        <f t="shared" si="24"/>
        <v>0.2</v>
      </c>
      <c r="P29" s="510">
        <f t="shared" si="24"/>
        <v>0.1</v>
      </c>
      <c r="Q29" s="486">
        <f t="shared" si="24"/>
        <v>3.2606935792663494E-2</v>
      </c>
      <c r="R29" s="490">
        <f t="shared" si="24"/>
        <v>6.1749432998474685E-2</v>
      </c>
      <c r="S29" s="191"/>
      <c r="T29" s="191"/>
      <c r="U29" s="351"/>
      <c r="V29" s="352"/>
      <c r="W29" s="352"/>
      <c r="X29" s="352"/>
      <c r="Y29" s="352"/>
      <c r="Z29" s="352"/>
      <c r="AA29" s="352"/>
      <c r="AB29" s="352"/>
      <c r="AC29" s="321"/>
      <c r="AD29" s="322"/>
      <c r="AE29" s="315"/>
      <c r="AF29" s="317"/>
      <c r="AG29" s="351"/>
      <c r="AH29" s="352"/>
      <c r="AI29" s="315"/>
      <c r="AJ29" s="317"/>
      <c r="AL29" s="119">
        <f t="shared" si="3"/>
        <v>0.2</v>
      </c>
      <c r="AM29" s="119">
        <f t="shared" si="9"/>
        <v>0.2</v>
      </c>
      <c r="AN29" s="119">
        <f t="shared" si="10"/>
        <v>0.1</v>
      </c>
      <c r="AO29" s="119">
        <f t="shared" si="11"/>
        <v>0.2</v>
      </c>
      <c r="AP29" s="119">
        <f t="shared" si="12"/>
        <v>0.1</v>
      </c>
      <c r="AQ29" s="119">
        <f t="shared" si="13"/>
        <v>0</v>
      </c>
      <c r="AR29" s="119">
        <f t="shared" si="14"/>
        <v>0</v>
      </c>
      <c r="AS29" s="119">
        <f t="shared" si="15"/>
        <v>0</v>
      </c>
      <c r="AT29" s="119">
        <f t="shared" si="16"/>
        <v>-0.11479077673761706</v>
      </c>
      <c r="AU29" s="119">
        <f t="shared" si="17"/>
        <v>3.2606935792663494E-2</v>
      </c>
      <c r="AV29" s="119">
        <f t="shared" si="18"/>
        <v>-0.10194278991807004</v>
      </c>
      <c r="AW29" s="119">
        <f t="shared" si="19"/>
        <v>6.1749432998474685E-2</v>
      </c>
      <c r="AX29" s="119">
        <f t="shared" si="20"/>
        <v>0.2</v>
      </c>
      <c r="AY29" s="119">
        <f t="shared" si="21"/>
        <v>0.1</v>
      </c>
      <c r="AZ29" s="119">
        <f t="shared" si="22"/>
        <v>3.2606935792663494E-2</v>
      </c>
      <c r="BA29" s="119">
        <f t="shared" si="23"/>
        <v>6.1749432998474685E-2</v>
      </c>
      <c r="BB29" s="119"/>
      <c r="BC29" s="119"/>
      <c r="BD29" s="119"/>
      <c r="BE29" s="119"/>
      <c r="BF29" s="119"/>
      <c r="BG29" s="119"/>
      <c r="BH29" s="119"/>
      <c r="BI29" s="119"/>
    </row>
    <row r="30" spans="1:61" ht="12" customHeight="1">
      <c r="A30" s="62" t="s">
        <v>15</v>
      </c>
      <c r="B30" s="498" t="s">
        <v>59</v>
      </c>
      <c r="C30" s="520">
        <f t="shared" si="24"/>
        <v>17.3</v>
      </c>
      <c r="D30" s="521">
        <f t="shared" si="24"/>
        <v>17.7</v>
      </c>
      <c r="E30" s="521">
        <f t="shared" si="24"/>
        <v>17.7</v>
      </c>
      <c r="F30" s="521">
        <f t="shared" si="24"/>
        <v>17.2</v>
      </c>
      <c r="G30" s="521">
        <f t="shared" si="24"/>
        <v>17.399999999999999</v>
      </c>
      <c r="H30" s="521">
        <f t="shared" si="24"/>
        <v>0</v>
      </c>
      <c r="I30" s="521">
        <f t="shared" si="24"/>
        <v>0</v>
      </c>
      <c r="J30" s="521">
        <f t="shared" si="24"/>
        <v>0</v>
      </c>
      <c r="K30" s="621">
        <f t="shared" si="24"/>
        <v>-2.3290324262789652E-2</v>
      </c>
      <c r="L30" s="505">
        <f t="shared" si="24"/>
        <v>-7.6188511563889394E-3</v>
      </c>
      <c r="M30" s="621">
        <f t="shared" si="24"/>
        <v>-1.2304929963558808E-2</v>
      </c>
      <c r="N30" s="505">
        <f t="shared" si="24"/>
        <v>3.0017308369097329E-2</v>
      </c>
      <c r="O30" s="631">
        <f t="shared" si="24"/>
        <v>17.3</v>
      </c>
      <c r="P30" s="632">
        <f t="shared" si="24"/>
        <v>17.399999999999999</v>
      </c>
      <c r="Q30" s="504">
        <f t="shared" si="24"/>
        <v>-7.6188511563889394E-3</v>
      </c>
      <c r="R30" s="506">
        <f t="shared" si="24"/>
        <v>3.0017308369097329E-2</v>
      </c>
      <c r="S30" s="191"/>
      <c r="T30" s="191"/>
      <c r="U30" s="355"/>
      <c r="V30" s="356"/>
      <c r="W30" s="356"/>
      <c r="X30" s="356"/>
      <c r="Y30" s="356"/>
      <c r="Z30" s="356"/>
      <c r="AA30" s="356"/>
      <c r="AB30" s="356"/>
      <c r="AC30" s="336"/>
      <c r="AD30" s="739"/>
      <c r="AE30" s="337"/>
      <c r="AF30" s="357"/>
      <c r="AG30" s="355"/>
      <c r="AH30" s="356"/>
      <c r="AI30" s="337"/>
      <c r="AJ30" s="349"/>
      <c r="AL30" s="119">
        <f t="shared" si="3"/>
        <v>17.3</v>
      </c>
      <c r="AM30" s="119">
        <f t="shared" si="9"/>
        <v>17.7</v>
      </c>
      <c r="AN30" s="119">
        <f t="shared" si="10"/>
        <v>17.7</v>
      </c>
      <c r="AO30" s="119">
        <f t="shared" si="11"/>
        <v>17.2</v>
      </c>
      <c r="AP30" s="119">
        <f t="shared" si="12"/>
        <v>17.399999999999999</v>
      </c>
      <c r="AQ30" s="119">
        <f t="shared" si="13"/>
        <v>0</v>
      </c>
      <c r="AR30" s="119">
        <f t="shared" si="14"/>
        <v>0</v>
      </c>
      <c r="AS30" s="119">
        <f t="shared" si="15"/>
        <v>0</v>
      </c>
      <c r="AT30" s="119">
        <f t="shared" si="16"/>
        <v>-2.3290324262789652E-2</v>
      </c>
      <c r="AU30" s="119">
        <f t="shared" si="17"/>
        <v>-7.6188511563889394E-3</v>
      </c>
      <c r="AV30" s="119">
        <f t="shared" si="18"/>
        <v>-1.2304929963558808E-2</v>
      </c>
      <c r="AW30" s="119">
        <f t="shared" si="19"/>
        <v>3.0017308369097329E-2</v>
      </c>
      <c r="AX30" s="119">
        <f t="shared" si="20"/>
        <v>17.3</v>
      </c>
      <c r="AY30" s="119">
        <f t="shared" si="21"/>
        <v>17.399999999999999</v>
      </c>
      <c r="AZ30" s="119">
        <f t="shared" si="22"/>
        <v>-7.6188511563889394E-3</v>
      </c>
      <c r="BA30" s="119">
        <f t="shared" si="23"/>
        <v>3.0017308369097329E-2</v>
      </c>
      <c r="BB30" s="119"/>
      <c r="BC30" s="119"/>
      <c r="BD30" s="119"/>
      <c r="BE30" s="119"/>
      <c r="BF30" s="119"/>
      <c r="BG30" s="119"/>
      <c r="BH30" s="119"/>
      <c r="BI30" s="119"/>
    </row>
    <row r="31" spans="1:61" s="207" customFormat="1" ht="13.2">
      <c r="A31" s="213" t="str">
        <f>+"FXRetailTot"&amp;$A$1</f>
        <v>FXRetailTotSWE</v>
      </c>
      <c r="B31" s="1307" t="s">
        <v>145</v>
      </c>
      <c r="C31" s="1307"/>
      <c r="D31" s="1307"/>
      <c r="E31" s="1307"/>
      <c r="F31" s="1307"/>
      <c r="G31" s="1307"/>
      <c r="H31" s="1307"/>
      <c r="I31" s="1307"/>
      <c r="J31" s="1307"/>
      <c r="K31" s="1307"/>
      <c r="L31" s="1307"/>
      <c r="M31" s="1307"/>
      <c r="N31" s="1307"/>
      <c r="O31" s="1307"/>
      <c r="P31" s="1307"/>
      <c r="Q31" s="1307"/>
      <c r="R31" s="1307"/>
    </row>
    <row r="32" spans="1:61" s="5" customFormat="1">
      <c r="A32" s="180"/>
      <c r="B32" s="1312"/>
      <c r="C32" s="1312"/>
      <c r="D32" s="1312"/>
      <c r="E32" s="1312"/>
      <c r="F32" s="1312"/>
      <c r="G32" s="1312"/>
      <c r="H32" s="1312"/>
      <c r="I32" s="1312"/>
      <c r="J32" s="1312"/>
      <c r="K32" s="1312"/>
      <c r="L32" s="1312"/>
      <c r="M32" s="1312"/>
      <c r="N32" s="1312"/>
      <c r="O32" s="1312"/>
      <c r="P32" s="1312"/>
      <c r="Q32" s="415"/>
      <c r="R32" s="408"/>
      <c r="S32" s="131"/>
      <c r="T32" s="132"/>
    </row>
    <row r="33" spans="1:20" s="5" customFormat="1">
      <c r="A33" s="179"/>
      <c r="B33" s="1289"/>
      <c r="C33" s="1289"/>
      <c r="D33" s="1289"/>
      <c r="E33" s="1289"/>
      <c r="F33" s="1289"/>
      <c r="G33" s="1289"/>
      <c r="H33" s="1289"/>
      <c r="I33" s="1289"/>
      <c r="J33" s="1289"/>
      <c r="K33" s="1289"/>
      <c r="L33" s="1289"/>
      <c r="N33" s="133"/>
      <c r="Q33" s="133"/>
      <c r="T33" s="133"/>
    </row>
    <row r="34" spans="1:20" s="53" customFormat="1">
      <c r="A34" s="43"/>
      <c r="B34" s="13"/>
      <c r="C34" s="13"/>
      <c r="D34" s="13"/>
      <c r="E34" s="13"/>
      <c r="F34" s="13"/>
      <c r="G34" s="13"/>
      <c r="H34" s="13"/>
      <c r="I34" s="13"/>
      <c r="J34" s="13"/>
      <c r="K34" s="192"/>
      <c r="L34" s="192"/>
      <c r="M34" s="13"/>
    </row>
    <row r="35" spans="1:20" s="53" customFormat="1">
      <c r="A35" s="43"/>
      <c r="B35" s="13"/>
      <c r="C35" s="19"/>
      <c r="D35" s="19"/>
      <c r="E35" s="9"/>
      <c r="F35" s="15"/>
      <c r="G35" s="15"/>
      <c r="H35" s="15"/>
      <c r="I35" s="15"/>
      <c r="J35" s="15"/>
      <c r="K35" s="192"/>
      <c r="L35" s="192"/>
      <c r="M35" s="13"/>
    </row>
    <row r="36" spans="1:20" s="53" customFormat="1">
      <c r="A36" s="11"/>
      <c r="B36" s="13"/>
      <c r="C36" s="19"/>
      <c r="D36" s="19"/>
      <c r="E36" s="19"/>
      <c r="F36" s="15"/>
      <c r="G36" s="15"/>
      <c r="H36" s="9"/>
      <c r="I36" s="9"/>
      <c r="J36" s="9"/>
      <c r="K36" s="192"/>
      <c r="L36" s="192"/>
      <c r="M36" s="13"/>
    </row>
    <row r="37" spans="1:20" s="53" customFormat="1">
      <c r="A37" s="11"/>
      <c r="B37" s="13"/>
      <c r="C37" s="19"/>
      <c r="D37" s="19"/>
      <c r="E37" s="19"/>
      <c r="F37" s="15"/>
      <c r="G37" s="15"/>
      <c r="H37" s="9"/>
      <c r="I37" s="9"/>
      <c r="J37" s="9"/>
      <c r="K37" s="192"/>
      <c r="L37" s="192"/>
      <c r="M37" s="13"/>
    </row>
    <row r="38" spans="1:20" s="53" customFormat="1">
      <c r="A38" s="11"/>
      <c r="B38" s="13"/>
      <c r="C38" s="19"/>
      <c r="D38" s="19"/>
      <c r="E38" s="19"/>
      <c r="F38" s="120"/>
      <c r="G38" s="15"/>
      <c r="H38" s="9"/>
      <c r="I38" s="9"/>
      <c r="J38" s="9"/>
      <c r="K38" s="192"/>
      <c r="L38" s="192"/>
      <c r="M38" s="13"/>
    </row>
    <row r="39" spans="1:20" s="53" customFormat="1">
      <c r="A39" s="11"/>
      <c r="B39" s="13"/>
      <c r="C39" s="24"/>
      <c r="D39" s="24"/>
      <c r="E39" s="24"/>
      <c r="F39" s="121"/>
      <c r="G39" s="121"/>
      <c r="H39" s="12"/>
      <c r="I39" s="12"/>
      <c r="J39" s="12"/>
      <c r="K39" s="192"/>
      <c r="L39" s="192"/>
      <c r="M39" s="13"/>
    </row>
    <row r="40" spans="1:20" s="53" customFormat="1">
      <c r="A40" s="11"/>
      <c r="B40" s="13"/>
      <c r="C40" s="19"/>
      <c r="D40" s="19"/>
      <c r="E40" s="9"/>
      <c r="F40" s="15"/>
      <c r="G40" s="15"/>
      <c r="H40" s="9"/>
      <c r="I40" s="9"/>
      <c r="J40" s="9"/>
      <c r="K40" s="192"/>
      <c r="L40" s="192"/>
      <c r="M40" s="13"/>
    </row>
    <row r="41" spans="1:20" s="53" customFormat="1">
      <c r="A41" s="11"/>
      <c r="B41" s="13"/>
      <c r="C41" s="24"/>
      <c r="D41" s="24"/>
      <c r="E41" s="12"/>
      <c r="F41" s="121"/>
      <c r="G41" s="121"/>
      <c r="H41" s="12"/>
      <c r="I41" s="12"/>
      <c r="J41" s="12"/>
      <c r="K41" s="192"/>
      <c r="L41" s="192"/>
      <c r="M41" s="13"/>
    </row>
    <row r="42" spans="1:20" s="53" customFormat="1">
      <c r="A42" s="11"/>
      <c r="B42" s="13"/>
      <c r="C42" s="24"/>
      <c r="D42" s="24"/>
      <c r="E42" s="12"/>
      <c r="F42" s="12"/>
      <c r="G42" s="12"/>
      <c r="H42" s="12"/>
      <c r="I42" s="12"/>
      <c r="J42" s="12"/>
      <c r="K42" s="192"/>
      <c r="L42" s="192"/>
      <c r="M42" s="13"/>
    </row>
    <row r="43" spans="1:20" s="53" customFormat="1">
      <c r="A43" s="11"/>
      <c r="B43" s="13"/>
      <c r="C43" s="19"/>
      <c r="D43" s="19"/>
      <c r="E43" s="9"/>
      <c r="F43" s="122"/>
      <c r="G43" s="122"/>
      <c r="H43" s="9"/>
      <c r="I43" s="9"/>
      <c r="J43" s="9"/>
      <c r="K43" s="192"/>
      <c r="L43" s="192"/>
      <c r="M43" s="13"/>
    </row>
    <row r="44" spans="1:20" s="53" customFormat="1">
      <c r="A44" s="11"/>
      <c r="B44" s="13"/>
      <c r="C44" s="24"/>
      <c r="D44" s="24"/>
      <c r="E44" s="12"/>
      <c r="F44" s="121"/>
      <c r="G44" s="121"/>
      <c r="H44" s="12"/>
      <c r="I44" s="12"/>
      <c r="J44" s="12"/>
      <c r="K44" s="192"/>
      <c r="L44" s="192"/>
      <c r="M44" s="13"/>
    </row>
    <row r="45" spans="1:20" s="53" customFormat="1">
      <c r="A45" s="11"/>
      <c r="B45" s="13"/>
      <c r="C45" s="15"/>
      <c r="D45" s="15"/>
      <c r="E45" s="15"/>
      <c r="F45" s="15"/>
      <c r="G45" s="15"/>
      <c r="H45" s="15"/>
      <c r="I45" s="15"/>
      <c r="J45" s="15"/>
      <c r="K45" s="192"/>
      <c r="L45" s="192"/>
      <c r="M45" s="13"/>
    </row>
    <row r="46" spans="1:20" s="53" customFormat="1">
      <c r="A46" s="11"/>
      <c r="B46" s="13"/>
      <c r="C46" s="15"/>
      <c r="D46" s="15"/>
      <c r="E46" s="15"/>
      <c r="F46" s="15"/>
      <c r="G46" s="15"/>
      <c r="H46" s="15"/>
      <c r="I46" s="15"/>
      <c r="J46" s="15"/>
      <c r="K46" s="192"/>
      <c r="L46" s="192"/>
      <c r="M46" s="13"/>
    </row>
    <row r="47" spans="1:20" s="53" customFormat="1">
      <c r="A47" s="11"/>
      <c r="B47" s="13"/>
      <c r="C47" s="122"/>
      <c r="D47" s="122"/>
      <c r="E47" s="122"/>
      <c r="F47" s="122"/>
      <c r="G47" s="122"/>
      <c r="H47" s="122"/>
      <c r="I47" s="122"/>
      <c r="J47" s="122"/>
      <c r="K47" s="192"/>
      <c r="L47" s="192"/>
      <c r="M47" s="13"/>
    </row>
    <row r="48" spans="1:20" s="53" customFormat="1">
      <c r="A48" s="11"/>
      <c r="B48" s="13"/>
      <c r="C48" s="9"/>
      <c r="D48" s="9"/>
      <c r="E48" s="9"/>
      <c r="F48" s="9"/>
      <c r="G48" s="9"/>
      <c r="H48" s="9"/>
      <c r="I48" s="9"/>
      <c r="J48" s="9"/>
      <c r="K48" s="192"/>
      <c r="L48" s="192"/>
      <c r="M48" s="13"/>
    </row>
    <row r="49" spans="1:13" s="53" customFormat="1">
      <c r="A49" s="11"/>
      <c r="B49" s="13"/>
      <c r="C49" s="123"/>
      <c r="D49" s="123"/>
      <c r="E49" s="123"/>
      <c r="F49" s="123"/>
      <c r="G49" s="123"/>
      <c r="H49" s="123"/>
      <c r="I49" s="123"/>
      <c r="J49" s="123"/>
      <c r="K49" s="192"/>
      <c r="L49" s="192"/>
      <c r="M49" s="13"/>
    </row>
    <row r="50" spans="1:13" s="53" customFormat="1">
      <c r="A50" s="11"/>
      <c r="B50" s="13"/>
      <c r="C50" s="123"/>
      <c r="D50" s="123"/>
      <c r="E50" s="123"/>
      <c r="F50" s="123"/>
      <c r="G50" s="123"/>
      <c r="H50" s="123"/>
      <c r="I50" s="123"/>
      <c r="J50" s="123"/>
      <c r="K50" s="192"/>
      <c r="L50" s="192"/>
      <c r="M50" s="13"/>
    </row>
    <row r="51" spans="1:13" s="53" customFormat="1">
      <c r="A51" s="11"/>
      <c r="B51" s="13"/>
      <c r="C51" s="124"/>
      <c r="D51" s="124"/>
      <c r="E51" s="124"/>
      <c r="F51" s="124"/>
      <c r="G51" s="124"/>
      <c r="H51" s="124"/>
      <c r="I51" s="124"/>
      <c r="J51" s="124"/>
      <c r="K51" s="192"/>
      <c r="L51" s="192"/>
      <c r="M51" s="13"/>
    </row>
    <row r="52" spans="1:13" s="53" customFormat="1">
      <c r="A52" s="11"/>
      <c r="B52" s="13"/>
      <c r="C52" s="123"/>
      <c r="D52" s="123"/>
      <c r="E52" s="123"/>
      <c r="F52" s="123"/>
      <c r="G52" s="123"/>
      <c r="H52" s="123"/>
      <c r="I52" s="123"/>
      <c r="J52" s="123"/>
      <c r="K52" s="192"/>
      <c r="L52" s="192"/>
      <c r="M52" s="13"/>
    </row>
    <row r="53" spans="1:13" s="53" customFormat="1">
      <c r="A53" s="11"/>
      <c r="B53" s="13"/>
      <c r="C53" s="123"/>
      <c r="D53" s="123"/>
      <c r="E53" s="123"/>
      <c r="F53" s="123"/>
      <c r="G53" s="123"/>
      <c r="H53" s="123"/>
      <c r="I53" s="123"/>
      <c r="J53" s="123"/>
      <c r="K53" s="192"/>
      <c r="L53" s="192"/>
      <c r="M53" s="13"/>
    </row>
    <row r="54" spans="1:13" s="53" customFormat="1">
      <c r="A54" s="11"/>
      <c r="B54" s="13"/>
      <c r="C54" s="124"/>
      <c r="D54" s="124"/>
      <c r="E54" s="124"/>
      <c r="F54" s="124"/>
      <c r="G54" s="124"/>
      <c r="H54" s="124"/>
      <c r="I54" s="124"/>
      <c r="J54" s="124"/>
      <c r="K54" s="192"/>
      <c r="L54" s="192"/>
      <c r="M54" s="13"/>
    </row>
    <row r="55" spans="1:13" s="53" customFormat="1">
      <c r="A55" s="11"/>
      <c r="B55" s="13"/>
      <c r="C55" s="123"/>
      <c r="D55" s="123"/>
      <c r="E55" s="9"/>
      <c r="F55" s="9"/>
      <c r="G55" s="9"/>
      <c r="H55" s="12"/>
      <c r="I55" s="12"/>
      <c r="J55" s="12"/>
      <c r="K55" s="192"/>
      <c r="L55" s="192"/>
      <c r="M55" s="13"/>
    </row>
    <row r="56" spans="1:13" s="53" customFormat="1">
      <c r="A56" s="11"/>
      <c r="B56" s="13"/>
      <c r="C56" s="125"/>
      <c r="D56" s="125"/>
      <c r="E56" s="125"/>
      <c r="F56" s="125"/>
      <c r="G56" s="125"/>
      <c r="H56" s="125"/>
      <c r="I56" s="125"/>
      <c r="J56" s="125"/>
      <c r="K56" s="192"/>
      <c r="L56" s="192"/>
      <c r="M56" s="13"/>
    </row>
    <row r="57" spans="1:13" s="53" customFormat="1">
      <c r="A57" s="11"/>
      <c r="B57" s="13"/>
      <c r="C57" s="125"/>
      <c r="D57" s="125"/>
      <c r="E57" s="125"/>
      <c r="F57" s="125"/>
      <c r="G57" s="125"/>
      <c r="H57" s="125"/>
      <c r="I57" s="125"/>
      <c r="J57" s="125"/>
      <c r="K57" s="192"/>
      <c r="L57" s="192"/>
      <c r="M57" s="13"/>
    </row>
    <row r="58" spans="1:13" s="53" customFormat="1">
      <c r="A58" s="11"/>
      <c r="B58" s="13"/>
      <c r="C58" s="125"/>
      <c r="D58" s="125"/>
      <c r="E58" s="125"/>
      <c r="F58" s="125"/>
      <c r="G58" s="125"/>
      <c r="H58" s="125"/>
      <c r="I58" s="125"/>
      <c r="J58" s="125"/>
      <c r="K58" s="192"/>
      <c r="L58" s="192"/>
      <c r="M58" s="13"/>
    </row>
    <row r="59" spans="1:13" s="53" customFormat="1">
      <c r="A59" s="11"/>
      <c r="B59" s="13"/>
      <c r="C59" s="126"/>
      <c r="D59" s="126"/>
      <c r="E59" s="126"/>
      <c r="F59" s="126"/>
      <c r="G59" s="126"/>
      <c r="H59" s="126"/>
      <c r="I59" s="126"/>
      <c r="J59" s="126"/>
      <c r="K59" s="192"/>
      <c r="L59" s="192"/>
      <c r="M59" s="13"/>
    </row>
    <row r="60" spans="1:13" s="53" customFormat="1">
      <c r="A60" s="11"/>
      <c r="B60" s="13"/>
      <c r="C60" s="125"/>
      <c r="D60" s="125"/>
      <c r="E60" s="125"/>
      <c r="F60" s="125"/>
      <c r="G60" s="125"/>
      <c r="H60" s="125"/>
      <c r="I60" s="125"/>
      <c r="J60" s="125"/>
      <c r="K60" s="192"/>
      <c r="L60" s="192"/>
      <c r="M60" s="13"/>
    </row>
    <row r="61" spans="1:13" s="53" customFormat="1">
      <c r="A61" s="11"/>
      <c r="B61" s="13"/>
      <c r="C61" s="125"/>
      <c r="D61" s="125"/>
      <c r="E61" s="125"/>
      <c r="F61" s="125"/>
      <c r="G61" s="125"/>
      <c r="H61" s="125"/>
      <c r="I61" s="125"/>
      <c r="J61" s="125"/>
      <c r="K61" s="192"/>
      <c r="L61" s="192"/>
      <c r="M61" s="13"/>
    </row>
    <row r="62" spans="1:13" s="53" customFormat="1">
      <c r="A62" s="11"/>
      <c r="B62" s="13"/>
      <c r="C62" s="126"/>
      <c r="D62" s="126"/>
      <c r="E62" s="126"/>
      <c r="F62" s="126"/>
      <c r="G62" s="126"/>
      <c r="H62" s="126"/>
      <c r="I62" s="126"/>
      <c r="J62" s="126"/>
      <c r="K62" s="192"/>
      <c r="L62" s="192"/>
      <c r="M62" s="13"/>
    </row>
    <row r="63" spans="1:13" s="53" customFormat="1">
      <c r="A63" s="11"/>
      <c r="B63" s="13"/>
      <c r="C63" s="9"/>
      <c r="D63" s="9"/>
      <c r="E63" s="9"/>
      <c r="F63" s="9"/>
      <c r="G63" s="9"/>
      <c r="H63" s="9"/>
      <c r="I63" s="9"/>
      <c r="J63" s="9"/>
      <c r="K63" s="192"/>
      <c r="L63" s="192"/>
      <c r="M63" s="13"/>
    </row>
    <row r="64" spans="1:13" s="53" customFormat="1">
      <c r="A64" s="11"/>
      <c r="B64" s="13"/>
      <c r="C64" s="13"/>
      <c r="D64" s="13"/>
      <c r="E64" s="13"/>
      <c r="F64" s="13"/>
      <c r="G64" s="13"/>
      <c r="H64" s="13"/>
      <c r="I64" s="13"/>
      <c r="J64" s="13"/>
      <c r="K64" s="192"/>
      <c r="L64" s="192"/>
      <c r="M64" s="13"/>
    </row>
    <row r="65" spans="1:13" s="53" customFormat="1">
      <c r="A65" s="11"/>
      <c r="B65" s="13"/>
      <c r="C65" s="13"/>
      <c r="D65" s="13"/>
      <c r="E65" s="13"/>
      <c r="F65" s="13"/>
      <c r="G65" s="13"/>
      <c r="H65" s="13"/>
      <c r="I65" s="13"/>
      <c r="J65" s="13"/>
      <c r="K65" s="192"/>
      <c r="L65" s="192"/>
      <c r="M65" s="13"/>
    </row>
    <row r="66" spans="1:13" s="53" customFormat="1">
      <c r="A66" s="11"/>
      <c r="B66" s="13"/>
      <c r="C66" s="13"/>
      <c r="D66" s="13"/>
      <c r="E66" s="13"/>
      <c r="F66" s="13"/>
      <c r="G66" s="13"/>
      <c r="H66" s="13"/>
      <c r="I66" s="13"/>
      <c r="J66" s="13"/>
      <c r="K66" s="192"/>
      <c r="L66" s="192"/>
      <c r="M66" s="13"/>
    </row>
    <row r="96" spans="8:10" s="53" customFormat="1">
      <c r="H96" s="67"/>
      <c r="I96" s="67"/>
      <c r="J96" s="67"/>
    </row>
  </sheetData>
  <mergeCells count="6">
    <mergeCell ref="B33:L33"/>
    <mergeCell ref="M3:N3"/>
    <mergeCell ref="O3:P3"/>
    <mergeCell ref="Q3:R3"/>
    <mergeCell ref="B31:R31"/>
    <mergeCell ref="B32:P32"/>
  </mergeCells>
  <pageMargins left="0.7" right="0.7" top="0.75" bottom="0.75" header="0.3" footer="0.3"/>
  <pageSetup paperSize="9" orientation="portrait" r:id="rId1"/>
  <headerFooter>
    <oddFooter>&amp;C&amp;1#&amp;"Calibri"&amp;10&amp;K000000Confidential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92D050"/>
  </sheetPr>
  <dimension ref="A1:BI96"/>
  <sheetViews>
    <sheetView workbookViewId="0">
      <selection activeCell="B31" sqref="B31:R31"/>
    </sheetView>
  </sheetViews>
  <sheetFormatPr defaultColWidth="9.33203125" defaultRowHeight="12" outlineLevelRow="1"/>
  <cols>
    <col min="1" max="1" width="23.33203125" style="52" customWidth="1"/>
    <col min="2" max="2" width="40" style="53" customWidth="1"/>
    <col min="3" max="7" width="7.44140625" style="53" bestFit="1" customWidth="1"/>
    <col min="8" max="10" width="6.6640625" style="53" hidden="1" customWidth="1"/>
    <col min="11" max="12" width="7.44140625" style="191" customWidth="1"/>
    <col min="13" max="16" width="8.44140625" style="53" customWidth="1"/>
    <col min="17" max="18" width="7.44140625" style="53" customWidth="1"/>
    <col min="19" max="20" width="9.33203125" style="53"/>
    <col min="21" max="22" width="7" style="191" customWidth="1"/>
    <col min="23" max="16384" width="9.33203125" style="53"/>
  </cols>
  <sheetData>
    <row r="1" spans="1:61">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465">
        <f t="shared" si="0"/>
        <v>11</v>
      </c>
      <c r="L1" s="189">
        <f>1+K1</f>
        <v>12</v>
      </c>
      <c r="M1" s="50">
        <f t="shared" si="0"/>
        <v>13</v>
      </c>
      <c r="N1" s="50">
        <f t="shared" si="0"/>
        <v>14</v>
      </c>
      <c r="O1" s="190">
        <f>+N1+1</f>
        <v>15</v>
      </c>
      <c r="P1" s="190">
        <f>+O1+1</f>
        <v>16</v>
      </c>
      <c r="Q1" s="190">
        <f>+P1+1</f>
        <v>17</v>
      </c>
      <c r="R1" s="190">
        <f>+Q1+1</f>
        <v>18</v>
      </c>
      <c r="S1" s="52"/>
      <c r="T1" s="52"/>
    </row>
    <row r="2" spans="1:61">
      <c r="B2" s="398" t="s">
        <v>134</v>
      </c>
      <c r="C2" s="384"/>
      <c r="D2" s="384"/>
      <c r="E2" s="384"/>
      <c r="F2" s="384"/>
      <c r="G2" s="384"/>
      <c r="H2" s="384"/>
      <c r="I2" s="384"/>
      <c r="J2" s="384"/>
      <c r="K2" s="459"/>
      <c r="L2" s="319"/>
      <c r="M2" s="305"/>
      <c r="N2" s="365"/>
      <c r="O2" s="365"/>
      <c r="P2" s="306"/>
      <c r="Q2" s="365"/>
      <c r="R2" s="365"/>
      <c r="U2" s="793" t="s">
        <v>138</v>
      </c>
    </row>
    <row r="3" spans="1:61" ht="12" customHeight="1">
      <c r="B3" s="445"/>
      <c r="C3" s="446"/>
      <c r="D3" s="442"/>
      <c r="E3" s="442"/>
      <c r="F3" s="442"/>
      <c r="G3" s="444"/>
      <c r="H3" s="442"/>
      <c r="I3" s="442"/>
      <c r="J3" s="442"/>
      <c r="K3" s="460"/>
      <c r="L3" s="462"/>
      <c r="M3" s="1280" t="s">
        <v>109</v>
      </c>
      <c r="N3" s="1281"/>
      <c r="O3" s="1313"/>
      <c r="P3" s="1314"/>
      <c r="Q3" s="1310" t="s">
        <v>154</v>
      </c>
      <c r="R3" s="1311"/>
    </row>
    <row r="4" spans="1:61" ht="24.75" customHeight="1">
      <c r="A4" s="464" t="str">
        <f>+"topheading"&amp;$A$1</f>
        <v>topheadingSWE</v>
      </c>
      <c r="B4" s="451" t="e">
        <f>+VLOOKUP($A4,#REF!,B$1+1,FALSE)</f>
        <v>#REF!</v>
      </c>
      <c r="C4" s="1012" t="e">
        <f>+VLOOKUP($A4,#REF!,C$1+1,FALSE)</f>
        <v>#REF!</v>
      </c>
      <c r="D4" s="1013" t="e">
        <f>+VLOOKUP($A4,#REF!,D$1+1,FALSE)</f>
        <v>#REF!</v>
      </c>
      <c r="E4" s="1013" t="e">
        <f>+VLOOKUP($A4,#REF!,E$1+1,FALSE)</f>
        <v>#REF!</v>
      </c>
      <c r="F4" s="1013" t="e">
        <f>+VLOOKUP($A4,#REF!,F$1+1,FALSE)</f>
        <v>#REF!</v>
      </c>
      <c r="G4" s="1014" t="e">
        <f>+VLOOKUP($A4,#REF!,G$1+1,FALSE)</f>
        <v>#REF!</v>
      </c>
      <c r="H4" s="1013" t="e">
        <f>+VLOOKUP($A4,#REF!,H$1+1,FALSE)</f>
        <v>#REF!</v>
      </c>
      <c r="I4" s="1013" t="e">
        <f>+VLOOKUP($A4,#REF!,I$1+1,FALSE)</f>
        <v>#REF!</v>
      </c>
      <c r="J4" s="1013" t="e">
        <f>+VLOOKUP($A4,#REF!,J$1+1,FALSE)</f>
        <v>#REF!</v>
      </c>
      <c r="K4" s="1010" t="e">
        <f>+VLOOKUP($A4,#REF!,K$1+1,FALSE)</f>
        <v>#REF!</v>
      </c>
      <c r="L4" s="1014" t="e">
        <f>+VLOOKUP($A4,#REF!,L$1+1,FALSE)</f>
        <v>#REF!</v>
      </c>
      <c r="M4" s="461" t="e">
        <f>+K4</f>
        <v>#REF!</v>
      </c>
      <c r="N4" s="1014" t="e">
        <f>L4</f>
        <v>#REF!</v>
      </c>
      <c r="O4" s="1063" t="s">
        <v>157</v>
      </c>
      <c r="P4" s="1064" t="s">
        <v>156</v>
      </c>
      <c r="Q4" s="463" t="s">
        <v>96</v>
      </c>
      <c r="R4" s="1011" t="s">
        <v>97</v>
      </c>
      <c r="S4" s="191"/>
      <c r="U4" s="1012" t="e">
        <f>C4</f>
        <v>#REF!</v>
      </c>
      <c r="V4" s="1013" t="e">
        <f t="shared" ref="V4:AJ4" si="1">D4</f>
        <v>#REF!</v>
      </c>
      <c r="W4" s="1013" t="e">
        <f t="shared" si="1"/>
        <v>#REF!</v>
      </c>
      <c r="X4" s="1013" t="e">
        <f t="shared" si="1"/>
        <v>#REF!</v>
      </c>
      <c r="Y4" s="1013" t="e">
        <f t="shared" si="1"/>
        <v>#REF!</v>
      </c>
      <c r="Z4" s="1013" t="e">
        <f t="shared" si="1"/>
        <v>#REF!</v>
      </c>
      <c r="AA4" s="1013" t="e">
        <f t="shared" si="1"/>
        <v>#REF!</v>
      </c>
      <c r="AB4" s="1013" t="e">
        <f t="shared" si="1"/>
        <v>#REF!</v>
      </c>
      <c r="AC4" s="1010" t="e">
        <f t="shared" si="1"/>
        <v>#REF!</v>
      </c>
      <c r="AD4" s="1011" t="e">
        <f t="shared" si="1"/>
        <v>#REF!</v>
      </c>
      <c r="AE4" s="1010" t="e">
        <f t="shared" si="1"/>
        <v>#REF!</v>
      </c>
      <c r="AF4" s="1011" t="e">
        <f t="shared" si="1"/>
        <v>#REF!</v>
      </c>
      <c r="AG4" s="1010" t="str">
        <f t="shared" si="1"/>
        <v>Jan-dec 17</v>
      </c>
      <c r="AH4" s="1011" t="str">
        <f t="shared" si="1"/>
        <v>Jan-dec 16</v>
      </c>
      <c r="AI4" s="1010" t="str">
        <f t="shared" si="1"/>
        <v>EUR</v>
      </c>
      <c r="AJ4" s="1011" t="str">
        <f t="shared" si="1"/>
        <v>Lokal</v>
      </c>
    </row>
    <row r="5" spans="1:61" ht="12" customHeight="1">
      <c r="A5" s="56" t="s">
        <v>7</v>
      </c>
      <c r="B5" s="481" t="s">
        <v>64</v>
      </c>
      <c r="C5" s="609">
        <f t="shared" ref="C5:R16" si="2">VLOOKUP($A5,Bus_Banking,C$1,FALSE)</f>
        <v>145</v>
      </c>
      <c r="D5" s="489">
        <f t="shared" si="2"/>
        <v>149</v>
      </c>
      <c r="E5" s="489">
        <f t="shared" si="2"/>
        <v>153</v>
      </c>
      <c r="F5" s="484">
        <f t="shared" si="2"/>
        <v>155</v>
      </c>
      <c r="G5" s="484">
        <f t="shared" si="2"/>
        <v>150</v>
      </c>
      <c r="H5" s="484">
        <f t="shared" si="2"/>
        <v>0</v>
      </c>
      <c r="I5" s="484">
        <f t="shared" si="2"/>
        <v>0</v>
      </c>
      <c r="J5" s="484">
        <f t="shared" si="2"/>
        <v>0</v>
      </c>
      <c r="K5" s="610">
        <f t="shared" si="2"/>
        <v>-2.5166821570654863E-2</v>
      </c>
      <c r="L5" s="587">
        <f t="shared" si="2"/>
        <v>-3.442320699192214E-2</v>
      </c>
      <c r="M5" s="610">
        <f t="shared" si="2"/>
        <v>-2.1618016358371572E-2</v>
      </c>
      <c r="N5" s="587">
        <f t="shared" si="2"/>
        <v>-1.1211313252523891E-2</v>
      </c>
      <c r="O5" s="611">
        <f t="shared" si="2"/>
        <v>145</v>
      </c>
      <c r="P5" s="612">
        <f t="shared" si="2"/>
        <v>150</v>
      </c>
      <c r="Q5" s="486">
        <f t="shared" si="2"/>
        <v>-3.442320699192214E-2</v>
      </c>
      <c r="R5" s="490">
        <f t="shared" si="2"/>
        <v>-1.1211313252523891E-2</v>
      </c>
      <c r="S5" s="191"/>
      <c r="U5" s="428"/>
      <c r="V5" s="312"/>
      <c r="W5" s="313"/>
      <c r="X5" s="313"/>
      <c r="Y5" s="313"/>
      <c r="Z5" s="314"/>
      <c r="AA5" s="314"/>
      <c r="AB5" s="314"/>
      <c r="AC5" s="711"/>
      <c r="AD5" s="727"/>
      <c r="AE5" s="315"/>
      <c r="AF5" s="712"/>
      <c r="AG5" s="428"/>
      <c r="AH5" s="312"/>
      <c r="AI5" s="742"/>
      <c r="AJ5" s="712"/>
      <c r="AL5" s="119">
        <f t="shared" ref="AL5:AL30" si="3">C5-U5</f>
        <v>145</v>
      </c>
      <c r="AM5" s="119">
        <f t="shared" ref="AM5:BA20" si="4">D5-V5</f>
        <v>149</v>
      </c>
      <c r="AN5" s="119">
        <f t="shared" si="4"/>
        <v>153</v>
      </c>
      <c r="AO5" s="119">
        <f t="shared" si="4"/>
        <v>155</v>
      </c>
      <c r="AP5" s="119">
        <f t="shared" si="4"/>
        <v>150</v>
      </c>
      <c r="AQ5" s="119">
        <f t="shared" si="4"/>
        <v>0</v>
      </c>
      <c r="AR5" s="119">
        <f t="shared" si="4"/>
        <v>0</v>
      </c>
      <c r="AS5" s="119">
        <f t="shared" si="4"/>
        <v>0</v>
      </c>
      <c r="AT5" s="119">
        <f t="shared" si="4"/>
        <v>-2.5166821570654863E-2</v>
      </c>
      <c r="AU5" s="119">
        <f t="shared" si="4"/>
        <v>-3.442320699192214E-2</v>
      </c>
      <c r="AV5" s="119">
        <f t="shared" si="4"/>
        <v>-2.1618016358371572E-2</v>
      </c>
      <c r="AW5" s="119">
        <f t="shared" si="4"/>
        <v>-1.1211313252523891E-2</v>
      </c>
      <c r="AX5" s="119">
        <f t="shared" si="4"/>
        <v>145</v>
      </c>
      <c r="AY5" s="119">
        <f t="shared" si="4"/>
        <v>150</v>
      </c>
      <c r="AZ5" s="119">
        <f>Q5-AI5</f>
        <v>-3.442320699192214E-2</v>
      </c>
      <c r="BA5" s="119">
        <f>R5-AJ5</f>
        <v>-1.1211313252523891E-2</v>
      </c>
      <c r="BB5" s="119"/>
      <c r="BC5" s="119"/>
      <c r="BD5" s="119"/>
      <c r="BE5" s="119"/>
      <c r="BF5" s="119"/>
      <c r="BG5" s="119"/>
      <c r="BH5" s="119"/>
      <c r="BI5" s="119"/>
    </row>
    <row r="6" spans="1:61" ht="12" customHeight="1">
      <c r="A6" s="56" t="s">
        <v>2</v>
      </c>
      <c r="B6" s="481" t="s">
        <v>49</v>
      </c>
      <c r="C6" s="602">
        <f t="shared" si="2"/>
        <v>72</v>
      </c>
      <c r="D6" s="488">
        <f t="shared" si="2"/>
        <v>79</v>
      </c>
      <c r="E6" s="489">
        <f t="shared" si="2"/>
        <v>70</v>
      </c>
      <c r="F6" s="484">
        <f t="shared" si="2"/>
        <v>73</v>
      </c>
      <c r="G6" s="484">
        <f t="shared" si="2"/>
        <v>72</v>
      </c>
      <c r="H6" s="489">
        <f t="shared" si="2"/>
        <v>0</v>
      </c>
      <c r="I6" s="489">
        <f t="shared" si="2"/>
        <v>0</v>
      </c>
      <c r="J6" s="489">
        <f t="shared" si="2"/>
        <v>0</v>
      </c>
      <c r="K6" s="497">
        <f t="shared" si="2"/>
        <v>-7.9684983216721905E-2</v>
      </c>
      <c r="L6" s="587">
        <f t="shared" si="2"/>
        <v>6.0266531339998597E-3</v>
      </c>
      <c r="M6" s="497">
        <f t="shared" si="2"/>
        <v>-7.4230718593239042E-2</v>
      </c>
      <c r="N6" s="587">
        <f t="shared" si="2"/>
        <v>3.0861586839154853E-2</v>
      </c>
      <c r="O6" s="607">
        <f t="shared" si="2"/>
        <v>72</v>
      </c>
      <c r="P6" s="613">
        <f t="shared" si="2"/>
        <v>72</v>
      </c>
      <c r="Q6" s="486">
        <f t="shared" si="2"/>
        <v>6.0266531339998597E-3</v>
      </c>
      <c r="R6" s="490">
        <f t="shared" si="2"/>
        <v>3.0861586839154853E-2</v>
      </c>
      <c r="S6" s="191"/>
      <c r="T6" s="191"/>
      <c r="U6" s="318"/>
      <c r="V6" s="319"/>
      <c r="W6" s="320"/>
      <c r="X6" s="314"/>
      <c r="Y6" s="314"/>
      <c r="Z6" s="320"/>
      <c r="AA6" s="320"/>
      <c r="AB6" s="320"/>
      <c r="AC6" s="321"/>
      <c r="AD6" s="322"/>
      <c r="AE6" s="315"/>
      <c r="AF6" s="317"/>
      <c r="AG6" s="428"/>
      <c r="AH6" s="312"/>
      <c r="AI6" s="315"/>
      <c r="AJ6" s="317"/>
      <c r="AL6" s="119">
        <f t="shared" si="3"/>
        <v>72</v>
      </c>
      <c r="AM6" s="119">
        <f t="shared" si="4"/>
        <v>79</v>
      </c>
      <c r="AN6" s="119">
        <f t="shared" si="4"/>
        <v>70</v>
      </c>
      <c r="AO6" s="119">
        <f t="shared" si="4"/>
        <v>73</v>
      </c>
      <c r="AP6" s="119">
        <f t="shared" si="4"/>
        <v>72</v>
      </c>
      <c r="AQ6" s="119">
        <f t="shared" si="4"/>
        <v>0</v>
      </c>
      <c r="AR6" s="119">
        <f t="shared" si="4"/>
        <v>0</v>
      </c>
      <c r="AS6" s="119">
        <f t="shared" si="4"/>
        <v>0</v>
      </c>
      <c r="AT6" s="119">
        <f t="shared" si="4"/>
        <v>-7.9684983216721905E-2</v>
      </c>
      <c r="AU6" s="119">
        <f t="shared" si="4"/>
        <v>6.0266531339998597E-3</v>
      </c>
      <c r="AV6" s="119">
        <f t="shared" si="4"/>
        <v>-7.4230718593239042E-2</v>
      </c>
      <c r="AW6" s="119">
        <f t="shared" si="4"/>
        <v>3.0861586839154853E-2</v>
      </c>
      <c r="AX6" s="119">
        <f t="shared" si="4"/>
        <v>72</v>
      </c>
      <c r="AY6" s="119">
        <f t="shared" si="4"/>
        <v>72</v>
      </c>
      <c r="AZ6" s="119">
        <f t="shared" si="4"/>
        <v>6.0266531339998597E-3</v>
      </c>
      <c r="BA6" s="119">
        <f t="shared" si="4"/>
        <v>3.0861586839154853E-2</v>
      </c>
      <c r="BB6" s="119"/>
      <c r="BC6" s="119"/>
      <c r="BD6" s="119"/>
      <c r="BE6" s="119"/>
      <c r="BF6" s="119"/>
      <c r="BG6" s="119"/>
      <c r="BH6" s="119"/>
      <c r="BI6" s="119"/>
    </row>
    <row r="7" spans="1:61" ht="12" customHeight="1">
      <c r="A7" s="56" t="s">
        <v>0</v>
      </c>
      <c r="B7" s="481" t="s">
        <v>50</v>
      </c>
      <c r="C7" s="602">
        <f t="shared" si="2"/>
        <v>49</v>
      </c>
      <c r="D7" s="488">
        <f t="shared" si="2"/>
        <v>19</v>
      </c>
      <c r="E7" s="489">
        <f t="shared" si="2"/>
        <v>21</v>
      </c>
      <c r="F7" s="484">
        <f t="shared" si="2"/>
        <v>21</v>
      </c>
      <c r="G7" s="484">
        <f t="shared" si="2"/>
        <v>16</v>
      </c>
      <c r="H7" s="489">
        <f t="shared" si="2"/>
        <v>0</v>
      </c>
      <c r="I7" s="489">
        <f t="shared" si="2"/>
        <v>0</v>
      </c>
      <c r="J7" s="489">
        <f t="shared" si="2"/>
        <v>0</v>
      </c>
      <c r="K7" s="497">
        <f t="shared" si="2"/>
        <v>0</v>
      </c>
      <c r="L7" s="587">
        <f t="shared" si="2"/>
        <v>0</v>
      </c>
      <c r="M7" s="497">
        <f t="shared" si="2"/>
        <v>0</v>
      </c>
      <c r="N7" s="587">
        <f t="shared" si="2"/>
        <v>0</v>
      </c>
      <c r="O7" s="607">
        <f t="shared" si="2"/>
        <v>49</v>
      </c>
      <c r="P7" s="613">
        <f t="shared" si="2"/>
        <v>16</v>
      </c>
      <c r="Q7" s="486">
        <f t="shared" si="2"/>
        <v>0</v>
      </c>
      <c r="R7" s="490">
        <f t="shared" si="2"/>
        <v>0</v>
      </c>
      <c r="S7" s="191"/>
      <c r="T7" s="191"/>
      <c r="U7" s="318"/>
      <c r="V7" s="319"/>
      <c r="W7" s="320"/>
      <c r="X7" s="314"/>
      <c r="Y7" s="314"/>
      <c r="Z7" s="320"/>
      <c r="AA7" s="320"/>
      <c r="AB7" s="320"/>
      <c r="AC7" s="321"/>
      <c r="AD7" s="322"/>
      <c r="AE7" s="315"/>
      <c r="AF7" s="317"/>
      <c r="AG7" s="428"/>
      <c r="AH7" s="312"/>
      <c r="AI7" s="315"/>
      <c r="AJ7" s="317"/>
      <c r="AL7" s="119">
        <f t="shared" si="3"/>
        <v>49</v>
      </c>
      <c r="AM7" s="119">
        <f t="shared" si="4"/>
        <v>19</v>
      </c>
      <c r="AN7" s="119">
        <f t="shared" si="4"/>
        <v>21</v>
      </c>
      <c r="AO7" s="119">
        <f t="shared" si="4"/>
        <v>21</v>
      </c>
      <c r="AP7" s="119">
        <f t="shared" si="4"/>
        <v>16</v>
      </c>
      <c r="AQ7" s="119">
        <f t="shared" si="4"/>
        <v>0</v>
      </c>
      <c r="AR7" s="119">
        <f t="shared" si="4"/>
        <v>0</v>
      </c>
      <c r="AS7" s="119">
        <f t="shared" si="4"/>
        <v>0</v>
      </c>
      <c r="AT7" s="119">
        <f t="shared" si="4"/>
        <v>0</v>
      </c>
      <c r="AU7" s="119">
        <f t="shared" si="4"/>
        <v>0</v>
      </c>
      <c r="AV7" s="119">
        <f t="shared" si="4"/>
        <v>0</v>
      </c>
      <c r="AW7" s="119">
        <f t="shared" si="4"/>
        <v>0</v>
      </c>
      <c r="AX7" s="119">
        <f t="shared" si="4"/>
        <v>49</v>
      </c>
      <c r="AY7" s="119">
        <f t="shared" si="4"/>
        <v>16</v>
      </c>
      <c r="AZ7" s="119">
        <f t="shared" si="4"/>
        <v>0</v>
      </c>
      <c r="BA7" s="119">
        <f t="shared" si="4"/>
        <v>0</v>
      </c>
      <c r="BB7" s="119"/>
      <c r="BC7" s="119"/>
      <c r="BD7" s="119"/>
      <c r="BE7" s="119"/>
      <c r="BF7" s="119"/>
      <c r="BG7" s="119"/>
      <c r="BH7" s="119"/>
      <c r="BI7" s="119"/>
    </row>
    <row r="8" spans="1:61" ht="12" customHeight="1">
      <c r="A8" s="56" t="s">
        <v>18</v>
      </c>
      <c r="B8" s="551" t="s">
        <v>79</v>
      </c>
      <c r="C8" s="602">
        <f t="shared" si="2"/>
        <v>0</v>
      </c>
      <c r="D8" s="488">
        <f t="shared" si="2"/>
        <v>0</v>
      </c>
      <c r="E8" s="489">
        <f t="shared" si="2"/>
        <v>0</v>
      </c>
      <c r="F8" s="484">
        <f t="shared" si="2"/>
        <v>0</v>
      </c>
      <c r="G8" s="484">
        <f t="shared" si="2"/>
        <v>0</v>
      </c>
      <c r="H8" s="489">
        <f t="shared" si="2"/>
        <v>0</v>
      </c>
      <c r="I8" s="489">
        <f t="shared" si="2"/>
        <v>0</v>
      </c>
      <c r="J8" s="489">
        <f t="shared" si="2"/>
        <v>0</v>
      </c>
      <c r="K8" s="497">
        <f t="shared" si="2"/>
        <v>-0.76943558659360956</v>
      </c>
      <c r="L8" s="587">
        <f t="shared" si="2"/>
        <v>-0.84863153806534863</v>
      </c>
      <c r="M8" s="497">
        <f t="shared" si="2"/>
        <v>-0.77395815021235115</v>
      </c>
      <c r="N8" s="587">
        <f t="shared" si="2"/>
        <v>-0.84616785509163039</v>
      </c>
      <c r="O8" s="607">
        <f t="shared" si="2"/>
        <v>0</v>
      </c>
      <c r="P8" s="613">
        <f t="shared" si="2"/>
        <v>0</v>
      </c>
      <c r="Q8" s="486">
        <f t="shared" si="2"/>
        <v>-0.84863153806534863</v>
      </c>
      <c r="R8" s="490">
        <f t="shared" si="2"/>
        <v>-0.84616785509163039</v>
      </c>
      <c r="S8" s="191"/>
      <c r="T8" s="191"/>
      <c r="U8" s="318"/>
      <c r="V8" s="319"/>
      <c r="W8" s="320"/>
      <c r="X8" s="314"/>
      <c r="Y8" s="314"/>
      <c r="Z8" s="320"/>
      <c r="AA8" s="320"/>
      <c r="AB8" s="320"/>
      <c r="AC8" s="321"/>
      <c r="AD8" s="322"/>
      <c r="AE8" s="315"/>
      <c r="AF8" s="317"/>
      <c r="AG8" s="428"/>
      <c r="AH8" s="312"/>
      <c r="AI8" s="315"/>
      <c r="AJ8" s="317"/>
      <c r="AL8" s="119">
        <f t="shared" si="3"/>
        <v>0</v>
      </c>
      <c r="AM8" s="119">
        <f t="shared" si="4"/>
        <v>0</v>
      </c>
      <c r="AN8" s="119">
        <f t="shared" si="4"/>
        <v>0</v>
      </c>
      <c r="AO8" s="119">
        <f t="shared" si="4"/>
        <v>0</v>
      </c>
      <c r="AP8" s="119">
        <f t="shared" si="4"/>
        <v>0</v>
      </c>
      <c r="AQ8" s="119">
        <f t="shared" si="4"/>
        <v>0</v>
      </c>
      <c r="AR8" s="119">
        <f t="shared" si="4"/>
        <v>0</v>
      </c>
      <c r="AS8" s="119">
        <f t="shared" si="4"/>
        <v>0</v>
      </c>
      <c r="AT8" s="119">
        <f t="shared" si="4"/>
        <v>-0.76943558659360956</v>
      </c>
      <c r="AU8" s="119">
        <f t="shared" si="4"/>
        <v>-0.84863153806534863</v>
      </c>
      <c r="AV8" s="119">
        <f t="shared" si="4"/>
        <v>-0.77395815021235115</v>
      </c>
      <c r="AW8" s="119">
        <f t="shared" si="4"/>
        <v>-0.84616785509163039</v>
      </c>
      <c r="AX8" s="119">
        <f t="shared" si="4"/>
        <v>0</v>
      </c>
      <c r="AY8" s="119">
        <f t="shared" si="4"/>
        <v>0</v>
      </c>
      <c r="AZ8" s="119">
        <f t="shared" si="4"/>
        <v>-0.84863153806534863</v>
      </c>
      <c r="BA8" s="119">
        <f t="shared" si="4"/>
        <v>-0.84616785509163039</v>
      </c>
      <c r="BB8" s="119"/>
      <c r="BC8" s="119"/>
      <c r="BD8" s="119"/>
      <c r="BE8" s="119"/>
      <c r="BF8" s="119"/>
      <c r="BG8" s="119"/>
      <c r="BH8" s="119"/>
      <c r="BI8" s="119"/>
    </row>
    <row r="9" spans="1:61" ht="12" customHeight="1">
      <c r="A9" s="62" t="s">
        <v>8</v>
      </c>
      <c r="B9" s="491" t="s">
        <v>65</v>
      </c>
      <c r="C9" s="476">
        <f t="shared" si="2"/>
        <v>266</v>
      </c>
      <c r="D9" s="477">
        <f t="shared" si="2"/>
        <v>247</v>
      </c>
      <c r="E9" s="480">
        <f t="shared" si="2"/>
        <v>244</v>
      </c>
      <c r="F9" s="480">
        <f t="shared" si="2"/>
        <v>249</v>
      </c>
      <c r="G9" s="480">
        <f t="shared" si="2"/>
        <v>238</v>
      </c>
      <c r="H9" s="496">
        <f t="shared" si="2"/>
        <v>0</v>
      </c>
      <c r="I9" s="496">
        <f t="shared" si="2"/>
        <v>0</v>
      </c>
      <c r="J9" s="496">
        <f t="shared" si="2"/>
        <v>0</v>
      </c>
      <c r="K9" s="614">
        <f t="shared" si="2"/>
        <v>8.0132019498568186E-2</v>
      </c>
      <c r="L9" s="615">
        <f t="shared" si="2"/>
        <v>0.11719954761406881</v>
      </c>
      <c r="M9" s="614">
        <f t="shared" si="2"/>
        <v>8.5473186954450053E-2</v>
      </c>
      <c r="N9" s="615">
        <f t="shared" si="2"/>
        <v>0.14588967925778817</v>
      </c>
      <c r="O9" s="616">
        <f t="shared" si="2"/>
        <v>266</v>
      </c>
      <c r="P9" s="617">
        <f t="shared" si="2"/>
        <v>238</v>
      </c>
      <c r="Q9" s="493">
        <f t="shared" si="2"/>
        <v>0.11719954761406881</v>
      </c>
      <c r="R9" s="494">
        <f t="shared" si="2"/>
        <v>0.14588967925778817</v>
      </c>
      <c r="S9" s="191"/>
      <c r="T9" s="191"/>
      <c r="U9" s="429"/>
      <c r="V9" s="323"/>
      <c r="W9" s="323"/>
      <c r="X9" s="323"/>
      <c r="Y9" s="323"/>
      <c r="Z9" s="323"/>
      <c r="AA9" s="323"/>
      <c r="AB9" s="323"/>
      <c r="AC9" s="324"/>
      <c r="AD9" s="325"/>
      <c r="AE9" s="326"/>
      <c r="AF9" s="327"/>
      <c r="AG9" s="429"/>
      <c r="AH9" s="323"/>
      <c r="AI9" s="326"/>
      <c r="AJ9" s="327"/>
      <c r="AL9" s="119">
        <f t="shared" si="3"/>
        <v>266</v>
      </c>
      <c r="AM9" s="119">
        <f t="shared" si="4"/>
        <v>247</v>
      </c>
      <c r="AN9" s="119">
        <f t="shared" si="4"/>
        <v>244</v>
      </c>
      <c r="AO9" s="119">
        <f t="shared" si="4"/>
        <v>249</v>
      </c>
      <c r="AP9" s="119">
        <f t="shared" si="4"/>
        <v>238</v>
      </c>
      <c r="AQ9" s="119">
        <f t="shared" si="4"/>
        <v>0</v>
      </c>
      <c r="AR9" s="119">
        <f t="shared" si="4"/>
        <v>0</v>
      </c>
      <c r="AS9" s="119">
        <f t="shared" si="4"/>
        <v>0</v>
      </c>
      <c r="AT9" s="119">
        <f t="shared" si="4"/>
        <v>8.0132019498568186E-2</v>
      </c>
      <c r="AU9" s="119">
        <f t="shared" si="4"/>
        <v>0.11719954761406881</v>
      </c>
      <c r="AV9" s="119">
        <f t="shared" si="4"/>
        <v>8.5473186954450053E-2</v>
      </c>
      <c r="AW9" s="119">
        <f t="shared" si="4"/>
        <v>0.14588967925778817</v>
      </c>
      <c r="AX9" s="119">
        <f t="shared" si="4"/>
        <v>266</v>
      </c>
      <c r="AY9" s="119">
        <f t="shared" si="4"/>
        <v>238</v>
      </c>
      <c r="AZ9" s="119">
        <f t="shared" si="4"/>
        <v>0.11719954761406881</v>
      </c>
      <c r="BA9" s="119">
        <f t="shared" si="4"/>
        <v>0.14588967925778817</v>
      </c>
      <c r="BB9" s="119"/>
      <c r="BC9" s="119"/>
      <c r="BD9" s="119"/>
      <c r="BE9" s="119"/>
      <c r="BF9" s="119"/>
      <c r="BG9" s="119"/>
      <c r="BH9" s="119"/>
      <c r="BI9" s="119"/>
    </row>
    <row r="10" spans="1:61" ht="12" customHeight="1">
      <c r="A10" s="56" t="s">
        <v>3</v>
      </c>
      <c r="B10" s="481" t="s">
        <v>35</v>
      </c>
      <c r="C10" s="602">
        <f t="shared" si="2"/>
        <v>-38</v>
      </c>
      <c r="D10" s="488">
        <f t="shared" si="2"/>
        <v>-38</v>
      </c>
      <c r="E10" s="489">
        <f t="shared" si="2"/>
        <v>-39</v>
      </c>
      <c r="F10" s="484">
        <f t="shared" si="2"/>
        <v>-39</v>
      </c>
      <c r="G10" s="484">
        <f t="shared" si="2"/>
        <v>-39</v>
      </c>
      <c r="H10" s="489">
        <f t="shared" si="2"/>
        <v>0</v>
      </c>
      <c r="I10" s="489">
        <f t="shared" si="2"/>
        <v>0</v>
      </c>
      <c r="J10" s="489">
        <f t="shared" si="2"/>
        <v>0</v>
      </c>
      <c r="K10" s="497">
        <f t="shared" si="2"/>
        <v>-1.3987793592935449E-2</v>
      </c>
      <c r="L10" s="587">
        <f t="shared" si="2"/>
        <v>-4.5517734713379165E-2</v>
      </c>
      <c r="M10" s="497">
        <f t="shared" si="2"/>
        <v>-8.7380544313248043E-3</v>
      </c>
      <c r="N10" s="587">
        <f t="shared" si="2"/>
        <v>-2.378092018108835E-2</v>
      </c>
      <c r="O10" s="607">
        <f t="shared" si="2"/>
        <v>-38</v>
      </c>
      <c r="P10" s="613">
        <f t="shared" si="2"/>
        <v>-39</v>
      </c>
      <c r="Q10" s="486">
        <f t="shared" si="2"/>
        <v>-4.5517734713379165E-2</v>
      </c>
      <c r="R10" s="490">
        <f t="shared" si="2"/>
        <v>-2.378092018108835E-2</v>
      </c>
      <c r="S10" s="191"/>
      <c r="T10" s="191"/>
      <c r="U10" s="318"/>
      <c r="V10" s="319"/>
      <c r="W10" s="320"/>
      <c r="X10" s="314"/>
      <c r="Y10" s="314"/>
      <c r="Z10" s="320"/>
      <c r="AA10" s="320"/>
      <c r="AB10" s="320"/>
      <c r="AC10" s="321"/>
      <c r="AD10" s="322"/>
      <c r="AE10" s="315"/>
      <c r="AF10" s="317"/>
      <c r="AG10" s="428"/>
      <c r="AH10" s="312"/>
      <c r="AI10" s="315"/>
      <c r="AJ10" s="317"/>
      <c r="AL10" s="119">
        <f t="shared" si="3"/>
        <v>-38</v>
      </c>
      <c r="AM10" s="119">
        <f t="shared" si="4"/>
        <v>-38</v>
      </c>
      <c r="AN10" s="119">
        <f t="shared" si="4"/>
        <v>-39</v>
      </c>
      <c r="AO10" s="119">
        <f t="shared" si="4"/>
        <v>-39</v>
      </c>
      <c r="AP10" s="119">
        <f t="shared" si="4"/>
        <v>-39</v>
      </c>
      <c r="AQ10" s="119">
        <f t="shared" si="4"/>
        <v>0</v>
      </c>
      <c r="AR10" s="119">
        <f t="shared" si="4"/>
        <v>0</v>
      </c>
      <c r="AS10" s="119">
        <f t="shared" si="4"/>
        <v>0</v>
      </c>
      <c r="AT10" s="119">
        <f t="shared" si="4"/>
        <v>-1.3987793592935449E-2</v>
      </c>
      <c r="AU10" s="119">
        <f t="shared" si="4"/>
        <v>-4.5517734713379165E-2</v>
      </c>
      <c r="AV10" s="119">
        <f t="shared" si="4"/>
        <v>-8.7380544313248043E-3</v>
      </c>
      <c r="AW10" s="119">
        <f t="shared" si="4"/>
        <v>-2.378092018108835E-2</v>
      </c>
      <c r="AX10" s="119">
        <f t="shared" si="4"/>
        <v>-38</v>
      </c>
      <c r="AY10" s="119">
        <f t="shared" si="4"/>
        <v>-39</v>
      </c>
      <c r="AZ10" s="119">
        <f t="shared" si="4"/>
        <v>-4.5517734713379165E-2</v>
      </c>
      <c r="BA10" s="119">
        <f t="shared" si="4"/>
        <v>-2.378092018108835E-2</v>
      </c>
      <c r="BB10" s="119"/>
      <c r="BC10" s="119"/>
      <c r="BD10" s="119"/>
      <c r="BE10" s="119"/>
      <c r="BF10" s="119"/>
      <c r="BG10" s="119"/>
      <c r="BH10" s="119"/>
      <c r="BI10" s="119"/>
    </row>
    <row r="11" spans="1:61" ht="12" customHeight="1">
      <c r="A11" s="188" t="s">
        <v>84</v>
      </c>
      <c r="B11" s="618" t="s">
        <v>85</v>
      </c>
      <c r="C11" s="602">
        <f t="shared" si="2"/>
        <v>-106</v>
      </c>
      <c r="D11" s="488">
        <f t="shared" si="2"/>
        <v>-107</v>
      </c>
      <c r="E11" s="489">
        <f t="shared" si="2"/>
        <v>-111</v>
      </c>
      <c r="F11" s="484">
        <f t="shared" si="2"/>
        <v>-114</v>
      </c>
      <c r="G11" s="484">
        <f t="shared" si="2"/>
        <v>-116</v>
      </c>
      <c r="H11" s="489">
        <f t="shared" si="2"/>
        <v>0</v>
      </c>
      <c r="I11" s="489">
        <f t="shared" si="2"/>
        <v>0</v>
      </c>
      <c r="J11" s="489">
        <f t="shared" si="2"/>
        <v>0</v>
      </c>
      <c r="K11" s="497">
        <f t="shared" si="2"/>
        <v>-9.8968966685631932E-3</v>
      </c>
      <c r="L11" s="587">
        <f t="shared" si="2"/>
        <v>-7.9215647790732535E-2</v>
      </c>
      <c r="M11" s="497">
        <f t="shared" si="2"/>
        <v>-4.8011613692819921E-3</v>
      </c>
      <c r="N11" s="587">
        <f t="shared" si="2"/>
        <v>-5.5335504898592958E-2</v>
      </c>
      <c r="O11" s="607">
        <f t="shared" si="2"/>
        <v>-106</v>
      </c>
      <c r="P11" s="613">
        <f t="shared" si="2"/>
        <v>-116</v>
      </c>
      <c r="Q11" s="486">
        <f t="shared" si="2"/>
        <v>-7.9215647790732535E-2</v>
      </c>
      <c r="R11" s="490">
        <f t="shared" si="2"/>
        <v>-5.5335504898592958E-2</v>
      </c>
      <c r="S11" s="191"/>
      <c r="T11" s="191"/>
      <c r="U11" s="318"/>
      <c r="V11" s="319"/>
      <c r="W11" s="320"/>
      <c r="X11" s="314"/>
      <c r="Y11" s="314"/>
      <c r="Z11" s="320"/>
      <c r="AA11" s="320"/>
      <c r="AB11" s="320"/>
      <c r="AC11" s="321"/>
      <c r="AD11" s="322"/>
      <c r="AE11" s="315"/>
      <c r="AF11" s="317"/>
      <c r="AG11" s="428"/>
      <c r="AH11" s="312"/>
      <c r="AI11" s="315"/>
      <c r="AJ11" s="317"/>
      <c r="AL11" s="119">
        <f t="shared" si="3"/>
        <v>-106</v>
      </c>
      <c r="AM11" s="119">
        <f t="shared" si="4"/>
        <v>-107</v>
      </c>
      <c r="AN11" s="119">
        <f t="shared" si="4"/>
        <v>-111</v>
      </c>
      <c r="AO11" s="119">
        <f t="shared" si="4"/>
        <v>-114</v>
      </c>
      <c r="AP11" s="119">
        <f t="shared" si="4"/>
        <v>-116</v>
      </c>
      <c r="AQ11" s="119">
        <f t="shared" si="4"/>
        <v>0</v>
      </c>
      <c r="AR11" s="119">
        <f t="shared" si="4"/>
        <v>0</v>
      </c>
      <c r="AS11" s="119">
        <f t="shared" si="4"/>
        <v>0</v>
      </c>
      <c r="AT11" s="119">
        <f t="shared" si="4"/>
        <v>-9.8968966685631932E-3</v>
      </c>
      <c r="AU11" s="119">
        <f t="shared" si="4"/>
        <v>-7.9215647790732535E-2</v>
      </c>
      <c r="AV11" s="119">
        <f t="shared" si="4"/>
        <v>-4.8011613692819921E-3</v>
      </c>
      <c r="AW11" s="119">
        <f t="shared" si="4"/>
        <v>-5.5335504898592958E-2</v>
      </c>
      <c r="AX11" s="119">
        <f t="shared" si="4"/>
        <v>-106</v>
      </c>
      <c r="AY11" s="119">
        <f t="shared" si="4"/>
        <v>-116</v>
      </c>
      <c r="AZ11" s="119">
        <f t="shared" si="4"/>
        <v>-7.9215647790732535E-2</v>
      </c>
      <c r="BA11" s="119">
        <f t="shared" si="4"/>
        <v>-5.5335504898592958E-2</v>
      </c>
      <c r="BB11" s="119"/>
      <c r="BC11" s="119"/>
      <c r="BD11" s="119"/>
      <c r="BE11" s="119"/>
      <c r="BF11" s="119"/>
      <c r="BG11" s="119"/>
      <c r="BH11" s="119"/>
      <c r="BI11" s="119"/>
    </row>
    <row r="12" spans="1:61" ht="12" customHeight="1">
      <c r="A12" s="62" t="s">
        <v>24</v>
      </c>
      <c r="B12" s="491" t="s">
        <v>66</v>
      </c>
      <c r="C12" s="603">
        <f t="shared" si="2"/>
        <v>-145</v>
      </c>
      <c r="D12" s="495">
        <f t="shared" si="2"/>
        <v>-147</v>
      </c>
      <c r="E12" s="496">
        <f t="shared" si="2"/>
        <v>-152</v>
      </c>
      <c r="F12" s="480">
        <f t="shared" si="2"/>
        <v>-154</v>
      </c>
      <c r="G12" s="480">
        <f t="shared" si="2"/>
        <v>-156</v>
      </c>
      <c r="H12" s="496">
        <f t="shared" si="2"/>
        <v>0</v>
      </c>
      <c r="I12" s="496">
        <f t="shared" si="2"/>
        <v>0</v>
      </c>
      <c r="J12" s="496">
        <f t="shared" si="2"/>
        <v>0</v>
      </c>
      <c r="K12" s="614">
        <f t="shared" si="2"/>
        <v>-1.0767270504417503E-2</v>
      </c>
      <c r="L12" s="615">
        <f t="shared" si="2"/>
        <v>-6.9812283877728643E-2</v>
      </c>
      <c r="M12" s="614">
        <f t="shared" si="2"/>
        <v>-5.6545121226403428E-3</v>
      </c>
      <c r="N12" s="615">
        <f t="shared" si="2"/>
        <v>-4.654106084750731E-2</v>
      </c>
      <c r="O12" s="616">
        <f t="shared" si="2"/>
        <v>-145</v>
      </c>
      <c r="P12" s="617">
        <f t="shared" si="2"/>
        <v>-156</v>
      </c>
      <c r="Q12" s="493">
        <f t="shared" si="2"/>
        <v>-6.9812283877728643E-2</v>
      </c>
      <c r="R12" s="494">
        <f t="shared" si="2"/>
        <v>-4.654106084750731E-2</v>
      </c>
      <c r="S12" s="191"/>
      <c r="T12" s="191"/>
      <c r="U12" s="329"/>
      <c r="V12" s="330"/>
      <c r="W12" s="331"/>
      <c r="X12" s="323"/>
      <c r="Y12" s="323"/>
      <c r="Z12" s="331"/>
      <c r="AA12" s="331"/>
      <c r="AB12" s="331"/>
      <c r="AC12" s="324"/>
      <c r="AD12" s="325"/>
      <c r="AE12" s="326"/>
      <c r="AF12" s="327"/>
      <c r="AG12" s="743"/>
      <c r="AH12" s="744"/>
      <c r="AI12" s="326"/>
      <c r="AJ12" s="327"/>
      <c r="AL12" s="119">
        <f t="shared" si="3"/>
        <v>-145</v>
      </c>
      <c r="AM12" s="119">
        <f t="shared" si="4"/>
        <v>-147</v>
      </c>
      <c r="AN12" s="119">
        <f t="shared" si="4"/>
        <v>-152</v>
      </c>
      <c r="AO12" s="119">
        <f t="shared" si="4"/>
        <v>-154</v>
      </c>
      <c r="AP12" s="119">
        <f t="shared" si="4"/>
        <v>-156</v>
      </c>
      <c r="AQ12" s="119">
        <f t="shared" si="4"/>
        <v>0</v>
      </c>
      <c r="AR12" s="119">
        <f t="shared" si="4"/>
        <v>0</v>
      </c>
      <c r="AS12" s="119">
        <f t="shared" si="4"/>
        <v>0</v>
      </c>
      <c r="AT12" s="119">
        <f t="shared" si="4"/>
        <v>-1.0767270504417503E-2</v>
      </c>
      <c r="AU12" s="119">
        <f t="shared" si="4"/>
        <v>-6.9812283877728643E-2</v>
      </c>
      <c r="AV12" s="119">
        <f t="shared" si="4"/>
        <v>-5.6545121226403428E-3</v>
      </c>
      <c r="AW12" s="119">
        <f t="shared" si="4"/>
        <v>-4.654106084750731E-2</v>
      </c>
      <c r="AX12" s="119">
        <f t="shared" si="4"/>
        <v>-145</v>
      </c>
      <c r="AY12" s="119">
        <f t="shared" si="4"/>
        <v>-156</v>
      </c>
      <c r="AZ12" s="119">
        <f t="shared" si="4"/>
        <v>-6.9812283877728643E-2</v>
      </c>
      <c r="BA12" s="119">
        <f t="shared" si="4"/>
        <v>-4.654106084750731E-2</v>
      </c>
      <c r="BB12" s="119"/>
      <c r="BC12" s="119"/>
      <c r="BD12" s="119"/>
      <c r="BE12" s="119"/>
      <c r="BF12" s="119"/>
      <c r="BG12" s="119"/>
      <c r="BH12" s="119"/>
      <c r="BI12" s="119"/>
    </row>
    <row r="13" spans="1:61" ht="12" customHeight="1">
      <c r="A13" s="62" t="s">
        <v>13</v>
      </c>
      <c r="B13" s="491" t="s">
        <v>67</v>
      </c>
      <c r="C13" s="603">
        <f t="shared" si="2"/>
        <v>121</v>
      </c>
      <c r="D13" s="495">
        <f t="shared" si="2"/>
        <v>100</v>
      </c>
      <c r="E13" s="496">
        <f t="shared" si="2"/>
        <v>92</v>
      </c>
      <c r="F13" s="496">
        <f t="shared" si="2"/>
        <v>95</v>
      </c>
      <c r="G13" s="496">
        <f t="shared" si="2"/>
        <v>82</v>
      </c>
      <c r="H13" s="496">
        <f t="shared" si="2"/>
        <v>0</v>
      </c>
      <c r="I13" s="496">
        <f t="shared" si="2"/>
        <v>0</v>
      </c>
      <c r="J13" s="496">
        <f t="shared" si="2"/>
        <v>0</v>
      </c>
      <c r="K13" s="614">
        <f t="shared" si="2"/>
        <v>0.2135990565842516</v>
      </c>
      <c r="L13" s="615">
        <f t="shared" si="2"/>
        <v>0.47120338955606766</v>
      </c>
      <c r="M13" s="614">
        <f t="shared" si="2"/>
        <v>0.21940621922326153</v>
      </c>
      <c r="N13" s="615">
        <f t="shared" si="2"/>
        <v>0.51148707288218009</v>
      </c>
      <c r="O13" s="616">
        <f t="shared" si="2"/>
        <v>121</v>
      </c>
      <c r="P13" s="617">
        <f t="shared" si="2"/>
        <v>82</v>
      </c>
      <c r="Q13" s="493">
        <f t="shared" si="2"/>
        <v>0.47120338955606766</v>
      </c>
      <c r="R13" s="494">
        <f t="shared" si="2"/>
        <v>0.51148707288218009</v>
      </c>
      <c r="S13" s="191"/>
      <c r="T13" s="191"/>
      <c r="U13" s="329"/>
      <c r="V13" s="330"/>
      <c r="W13" s="331"/>
      <c r="X13" s="331"/>
      <c r="Y13" s="331"/>
      <c r="Z13" s="331"/>
      <c r="AA13" s="331"/>
      <c r="AB13" s="331"/>
      <c r="AC13" s="324"/>
      <c r="AD13" s="325"/>
      <c r="AE13" s="326"/>
      <c r="AF13" s="327"/>
      <c r="AG13" s="743"/>
      <c r="AH13" s="744"/>
      <c r="AI13" s="326"/>
      <c r="AJ13" s="327"/>
      <c r="AL13" s="119">
        <f t="shared" si="3"/>
        <v>121</v>
      </c>
      <c r="AM13" s="119">
        <f t="shared" si="4"/>
        <v>100</v>
      </c>
      <c r="AN13" s="119">
        <f t="shared" si="4"/>
        <v>92</v>
      </c>
      <c r="AO13" s="119">
        <f t="shared" si="4"/>
        <v>95</v>
      </c>
      <c r="AP13" s="119">
        <f t="shared" si="4"/>
        <v>82</v>
      </c>
      <c r="AQ13" s="119">
        <f t="shared" si="4"/>
        <v>0</v>
      </c>
      <c r="AR13" s="119">
        <f t="shared" si="4"/>
        <v>0</v>
      </c>
      <c r="AS13" s="119">
        <f t="shared" si="4"/>
        <v>0</v>
      </c>
      <c r="AT13" s="119">
        <f t="shared" si="4"/>
        <v>0.2135990565842516</v>
      </c>
      <c r="AU13" s="119">
        <f t="shared" si="4"/>
        <v>0.47120338955606766</v>
      </c>
      <c r="AV13" s="119">
        <f t="shared" si="4"/>
        <v>0.21940621922326153</v>
      </c>
      <c r="AW13" s="119">
        <f t="shared" si="4"/>
        <v>0.51148707288218009</v>
      </c>
      <c r="AX13" s="119">
        <f t="shared" si="4"/>
        <v>121</v>
      </c>
      <c r="AY13" s="119">
        <f t="shared" si="4"/>
        <v>82</v>
      </c>
      <c r="AZ13" s="119">
        <f t="shared" si="4"/>
        <v>0.47120338955606766</v>
      </c>
      <c r="BA13" s="119">
        <f t="shared" si="4"/>
        <v>0.51148707288218009</v>
      </c>
      <c r="BB13" s="119"/>
      <c r="BC13" s="119"/>
      <c r="BD13" s="119"/>
      <c r="BE13" s="119"/>
      <c r="BF13" s="119"/>
      <c r="BG13" s="119"/>
      <c r="BH13" s="119"/>
      <c r="BI13" s="119"/>
    </row>
    <row r="14" spans="1:61" ht="12" customHeight="1">
      <c r="A14" s="56" t="s">
        <v>23</v>
      </c>
      <c r="B14" s="481" t="s">
        <v>51</v>
      </c>
      <c r="C14" s="619">
        <f t="shared" si="2"/>
        <v>-9</v>
      </c>
      <c r="D14" s="488">
        <f t="shared" si="2"/>
        <v>0</v>
      </c>
      <c r="E14" s="489">
        <f t="shared" si="2"/>
        <v>-1</v>
      </c>
      <c r="F14" s="483">
        <f t="shared" si="2"/>
        <v>-2</v>
      </c>
      <c r="G14" s="483">
        <f t="shared" si="2"/>
        <v>11</v>
      </c>
      <c r="H14" s="489">
        <f t="shared" si="2"/>
        <v>0</v>
      </c>
      <c r="I14" s="489">
        <f t="shared" si="2"/>
        <v>0</v>
      </c>
      <c r="J14" s="489">
        <f t="shared" si="2"/>
        <v>0</v>
      </c>
      <c r="K14" s="497">
        <f t="shared" si="2"/>
        <v>0</v>
      </c>
      <c r="L14" s="587">
        <f t="shared" si="2"/>
        <v>0</v>
      </c>
      <c r="M14" s="497">
        <f t="shared" si="2"/>
        <v>0</v>
      </c>
      <c r="N14" s="587">
        <f t="shared" si="2"/>
        <v>0</v>
      </c>
      <c r="O14" s="607">
        <f t="shared" si="2"/>
        <v>-9</v>
      </c>
      <c r="P14" s="613">
        <f t="shared" si="2"/>
        <v>11</v>
      </c>
      <c r="Q14" s="486">
        <f t="shared" si="2"/>
        <v>0</v>
      </c>
      <c r="R14" s="490">
        <f t="shared" si="2"/>
        <v>0</v>
      </c>
      <c r="S14" s="191"/>
      <c r="T14" s="191"/>
      <c r="U14" s="318"/>
      <c r="V14" s="319"/>
      <c r="W14" s="320"/>
      <c r="X14" s="313"/>
      <c r="Y14" s="313"/>
      <c r="Z14" s="320"/>
      <c r="AA14" s="320"/>
      <c r="AB14" s="320"/>
      <c r="AC14" s="321"/>
      <c r="AD14" s="322"/>
      <c r="AE14" s="332"/>
      <c r="AF14" s="317"/>
      <c r="AG14" s="428"/>
      <c r="AH14" s="312"/>
      <c r="AI14" s="315"/>
      <c r="AJ14" s="317"/>
      <c r="AL14" s="119">
        <f t="shared" si="3"/>
        <v>-9</v>
      </c>
      <c r="AM14" s="119">
        <f t="shared" si="4"/>
        <v>0</v>
      </c>
      <c r="AN14" s="119">
        <f t="shared" si="4"/>
        <v>-1</v>
      </c>
      <c r="AO14" s="119">
        <f t="shared" si="4"/>
        <v>-2</v>
      </c>
      <c r="AP14" s="119">
        <f t="shared" si="4"/>
        <v>11</v>
      </c>
      <c r="AQ14" s="119">
        <f t="shared" si="4"/>
        <v>0</v>
      </c>
      <c r="AR14" s="119">
        <f t="shared" si="4"/>
        <v>0</v>
      </c>
      <c r="AS14" s="119">
        <f t="shared" si="4"/>
        <v>0</v>
      </c>
      <c r="AT14" s="119">
        <f t="shared" si="4"/>
        <v>0</v>
      </c>
      <c r="AU14" s="119">
        <f t="shared" si="4"/>
        <v>0</v>
      </c>
      <c r="AV14" s="119">
        <f t="shared" si="4"/>
        <v>0</v>
      </c>
      <c r="AW14" s="119">
        <f t="shared" si="4"/>
        <v>0</v>
      </c>
      <c r="AX14" s="119">
        <f t="shared" si="4"/>
        <v>-9</v>
      </c>
      <c r="AY14" s="119">
        <f t="shared" si="4"/>
        <v>11</v>
      </c>
      <c r="AZ14" s="119">
        <f t="shared" si="4"/>
        <v>0</v>
      </c>
      <c r="BA14" s="119">
        <f t="shared" si="4"/>
        <v>0</v>
      </c>
      <c r="BB14" s="119"/>
      <c r="BC14" s="119"/>
      <c r="BD14" s="119"/>
      <c r="BE14" s="119"/>
      <c r="BF14" s="119"/>
      <c r="BG14" s="119"/>
      <c r="BH14" s="119"/>
      <c r="BI14" s="119"/>
    </row>
    <row r="15" spans="1:61" ht="12" hidden="1" customHeight="1" outlineLevel="1">
      <c r="A15" s="56" t="s">
        <v>126</v>
      </c>
      <c r="B15" s="481" t="s">
        <v>127</v>
      </c>
      <c r="C15" s="619" t="e">
        <f t="shared" si="2"/>
        <v>#N/A</v>
      </c>
      <c r="D15" s="488" t="e">
        <f t="shared" si="2"/>
        <v>#N/A</v>
      </c>
      <c r="E15" s="489" t="e">
        <f t="shared" si="2"/>
        <v>#N/A</v>
      </c>
      <c r="F15" s="483" t="e">
        <f t="shared" si="2"/>
        <v>#N/A</v>
      </c>
      <c r="G15" s="483" t="e">
        <f t="shared" si="2"/>
        <v>#N/A</v>
      </c>
      <c r="H15" s="489">
        <f t="shared" si="2"/>
        <v>0</v>
      </c>
      <c r="I15" s="489">
        <f t="shared" si="2"/>
        <v>0</v>
      </c>
      <c r="J15" s="489">
        <f t="shared" si="2"/>
        <v>0</v>
      </c>
      <c r="K15" s="497" t="e">
        <f t="shared" si="2"/>
        <v>#N/A</v>
      </c>
      <c r="L15" s="587" t="e">
        <f t="shared" si="2"/>
        <v>#N/A</v>
      </c>
      <c r="M15" s="497" t="e">
        <f t="shared" si="2"/>
        <v>#N/A</v>
      </c>
      <c r="N15" s="587" t="e">
        <f t="shared" si="2"/>
        <v>#N/A</v>
      </c>
      <c r="O15" s="607" t="e">
        <f t="shared" si="2"/>
        <v>#N/A</v>
      </c>
      <c r="P15" s="613" t="e">
        <f t="shared" si="2"/>
        <v>#N/A</v>
      </c>
      <c r="Q15" s="486" t="e">
        <f t="shared" si="2"/>
        <v>#N/A</v>
      </c>
      <c r="R15" s="490" t="e">
        <f t="shared" si="2"/>
        <v>#N/A</v>
      </c>
      <c r="S15" s="191"/>
      <c r="T15" s="191"/>
      <c r="U15" s="318"/>
      <c r="V15" s="319"/>
      <c r="W15" s="320"/>
      <c r="X15" s="313"/>
      <c r="Y15" s="313"/>
      <c r="Z15" s="320"/>
      <c r="AA15" s="320"/>
      <c r="AB15" s="320"/>
      <c r="AC15" s="321"/>
      <c r="AD15" s="322"/>
      <c r="AE15" s="332"/>
      <c r="AF15" s="317"/>
      <c r="AG15" s="428"/>
      <c r="AH15" s="312"/>
      <c r="AI15" s="315"/>
      <c r="AJ15" s="317"/>
      <c r="AL15" s="119" t="e">
        <f t="shared" si="3"/>
        <v>#N/A</v>
      </c>
      <c r="AM15" s="119" t="e">
        <f t="shared" si="4"/>
        <v>#N/A</v>
      </c>
      <c r="AN15" s="119" t="e">
        <f t="shared" si="4"/>
        <v>#N/A</v>
      </c>
      <c r="AO15" s="119" t="e">
        <f t="shared" si="4"/>
        <v>#N/A</v>
      </c>
      <c r="AP15" s="119" t="e">
        <f t="shared" si="4"/>
        <v>#N/A</v>
      </c>
      <c r="AQ15" s="119">
        <f t="shared" si="4"/>
        <v>0</v>
      </c>
      <c r="AR15" s="119">
        <f t="shared" si="4"/>
        <v>0</v>
      </c>
      <c r="AS15" s="119">
        <f t="shared" si="4"/>
        <v>0</v>
      </c>
      <c r="AT15" s="119" t="e">
        <f t="shared" si="4"/>
        <v>#N/A</v>
      </c>
      <c r="AU15" s="119" t="e">
        <f t="shared" si="4"/>
        <v>#N/A</v>
      </c>
      <c r="AV15" s="119" t="e">
        <f t="shared" si="4"/>
        <v>#N/A</v>
      </c>
      <c r="AW15" s="119" t="e">
        <f t="shared" si="4"/>
        <v>#N/A</v>
      </c>
      <c r="AX15" s="119" t="e">
        <f t="shared" si="4"/>
        <v>#N/A</v>
      </c>
      <c r="AY15" s="119" t="e">
        <f t="shared" si="4"/>
        <v>#N/A</v>
      </c>
      <c r="AZ15" s="119" t="e">
        <f t="shared" si="4"/>
        <v>#N/A</v>
      </c>
      <c r="BA15" s="119" t="e">
        <f t="shared" si="4"/>
        <v>#N/A</v>
      </c>
      <c r="BB15" s="119"/>
      <c r="BC15" s="119"/>
      <c r="BD15" s="119"/>
      <c r="BE15" s="119"/>
      <c r="BF15" s="119"/>
      <c r="BG15" s="119"/>
      <c r="BH15" s="119"/>
      <c r="BI15" s="119"/>
    </row>
    <row r="16" spans="1:61" ht="12" customHeight="1" collapsed="1">
      <c r="A16" s="62" t="s">
        <v>4</v>
      </c>
      <c r="B16" s="498" t="s">
        <v>47</v>
      </c>
      <c r="C16" s="620">
        <f t="shared" si="2"/>
        <v>112</v>
      </c>
      <c r="D16" s="500">
        <f t="shared" si="2"/>
        <v>100</v>
      </c>
      <c r="E16" s="501">
        <f t="shared" si="2"/>
        <v>91</v>
      </c>
      <c r="F16" s="502">
        <f t="shared" si="2"/>
        <v>93</v>
      </c>
      <c r="G16" s="502">
        <f t="shared" si="2"/>
        <v>93</v>
      </c>
      <c r="H16" s="501">
        <f t="shared" si="2"/>
        <v>0</v>
      </c>
      <c r="I16" s="501">
        <f t="shared" si="2"/>
        <v>0</v>
      </c>
      <c r="J16" s="501">
        <f t="shared" si="2"/>
        <v>0</v>
      </c>
      <c r="K16" s="621">
        <f t="shared" si="2"/>
        <v>0.12588309890739735</v>
      </c>
      <c r="L16" s="505">
        <f t="shared" si="2"/>
        <v>0.19529855545585861</v>
      </c>
      <c r="M16" s="621">
        <f t="shared" si="2"/>
        <v>0.12890405296892915</v>
      </c>
      <c r="N16" s="505">
        <f t="shared" si="2"/>
        <v>0.22318486292406448</v>
      </c>
      <c r="O16" s="622">
        <f t="shared" si="2"/>
        <v>112</v>
      </c>
      <c r="P16" s="623">
        <f t="shared" si="2"/>
        <v>93</v>
      </c>
      <c r="Q16" s="504">
        <f t="shared" si="2"/>
        <v>0.19529855545585861</v>
      </c>
      <c r="R16" s="506">
        <f t="shared" si="2"/>
        <v>0.22318486292406448</v>
      </c>
      <c r="S16" s="191"/>
      <c r="T16" s="191"/>
      <c r="U16" s="333"/>
      <c r="V16" s="334"/>
      <c r="W16" s="302"/>
      <c r="X16" s="335"/>
      <c r="Y16" s="335"/>
      <c r="Z16" s="302"/>
      <c r="AA16" s="302"/>
      <c r="AB16" s="302"/>
      <c r="AC16" s="336"/>
      <c r="AD16" s="739"/>
      <c r="AE16" s="337"/>
      <c r="AF16" s="338"/>
      <c r="AG16" s="745"/>
      <c r="AH16" s="746"/>
      <c r="AI16" s="337"/>
      <c r="AJ16" s="357"/>
      <c r="AL16" s="119">
        <f t="shared" si="3"/>
        <v>112</v>
      </c>
      <c r="AM16" s="119">
        <f t="shared" si="4"/>
        <v>100</v>
      </c>
      <c r="AN16" s="119">
        <f t="shared" si="4"/>
        <v>91</v>
      </c>
      <c r="AO16" s="119">
        <f t="shared" si="4"/>
        <v>93</v>
      </c>
      <c r="AP16" s="119">
        <f t="shared" si="4"/>
        <v>93</v>
      </c>
      <c r="AQ16" s="119">
        <f t="shared" si="4"/>
        <v>0</v>
      </c>
      <c r="AR16" s="119">
        <f t="shared" si="4"/>
        <v>0</v>
      </c>
      <c r="AS16" s="119">
        <f t="shared" si="4"/>
        <v>0</v>
      </c>
      <c r="AT16" s="119">
        <f t="shared" si="4"/>
        <v>0.12588309890739735</v>
      </c>
      <c r="AU16" s="119">
        <f t="shared" si="4"/>
        <v>0.19529855545585861</v>
      </c>
      <c r="AV16" s="119">
        <f t="shared" si="4"/>
        <v>0.12890405296892915</v>
      </c>
      <c r="AW16" s="119">
        <f t="shared" si="4"/>
        <v>0.22318486292406448</v>
      </c>
      <c r="AX16" s="119">
        <f t="shared" si="4"/>
        <v>112</v>
      </c>
      <c r="AY16" s="119">
        <f t="shared" si="4"/>
        <v>93</v>
      </c>
      <c r="AZ16" s="119">
        <f t="shared" si="4"/>
        <v>0.19529855545585861</v>
      </c>
      <c r="BA16" s="119">
        <f t="shared" si="4"/>
        <v>0.22318486292406448</v>
      </c>
      <c r="BB16" s="119"/>
      <c r="BC16" s="119"/>
      <c r="BD16" s="119"/>
      <c r="BE16" s="119"/>
      <c r="BF16" s="119"/>
      <c r="BG16" s="119"/>
      <c r="BH16" s="119"/>
      <c r="BI16" s="119"/>
    </row>
    <row r="17" spans="1:61" ht="12" customHeight="1">
      <c r="A17" s="56" t="s">
        <v>9</v>
      </c>
      <c r="B17" s="481" t="s">
        <v>45</v>
      </c>
      <c r="C17" s="507">
        <f t="shared" ref="C17:J22" si="5">VLOOKUP($A17,Bus_Banking,C$1,FALSE)</f>
        <v>54.5</v>
      </c>
      <c r="D17" s="484">
        <f t="shared" si="5"/>
        <v>59.5</v>
      </c>
      <c r="E17" s="484">
        <f t="shared" si="5"/>
        <v>62.3</v>
      </c>
      <c r="F17" s="484">
        <f t="shared" si="5"/>
        <v>61.8</v>
      </c>
      <c r="G17" s="484">
        <f t="shared" si="5"/>
        <v>65.5</v>
      </c>
      <c r="H17" s="484">
        <f t="shared" si="5"/>
        <v>0</v>
      </c>
      <c r="I17" s="484">
        <f t="shared" si="5"/>
        <v>0</v>
      </c>
      <c r="J17" s="484">
        <f t="shared" si="5"/>
        <v>0</v>
      </c>
      <c r="K17" s="497"/>
      <c r="L17" s="587"/>
      <c r="M17" s="497"/>
      <c r="N17" s="587"/>
      <c r="O17" s="607">
        <f t="shared" ref="O17:P22" si="6">VLOOKUP($A17,Bus_Banking,O$1,FALSE)</f>
        <v>54.5</v>
      </c>
      <c r="P17" s="613">
        <f t="shared" si="6"/>
        <v>65.5</v>
      </c>
      <c r="Q17" s="486"/>
      <c r="R17" s="490"/>
      <c r="S17" s="191"/>
      <c r="T17" s="191"/>
      <c r="U17" s="340"/>
      <c r="V17" s="314"/>
      <c r="W17" s="314"/>
      <c r="X17" s="314"/>
      <c r="Y17" s="314"/>
      <c r="Z17" s="314"/>
      <c r="AA17" s="314"/>
      <c r="AB17" s="314"/>
      <c r="AC17" s="315"/>
      <c r="AD17" s="317"/>
      <c r="AE17" s="315"/>
      <c r="AF17" s="317"/>
      <c r="AG17" s="340"/>
      <c r="AH17" s="314"/>
      <c r="AI17" s="315"/>
      <c r="AJ17" s="344"/>
      <c r="AL17" s="119">
        <f t="shared" si="3"/>
        <v>54.5</v>
      </c>
      <c r="AM17" s="119">
        <f t="shared" si="4"/>
        <v>59.5</v>
      </c>
      <c r="AN17" s="119">
        <f t="shared" si="4"/>
        <v>62.3</v>
      </c>
      <c r="AO17" s="119">
        <f t="shared" si="4"/>
        <v>61.8</v>
      </c>
      <c r="AP17" s="119">
        <f t="shared" si="4"/>
        <v>65.5</v>
      </c>
      <c r="AQ17" s="119">
        <f t="shared" si="4"/>
        <v>0</v>
      </c>
      <c r="AR17" s="119">
        <f t="shared" si="4"/>
        <v>0</v>
      </c>
      <c r="AS17" s="119">
        <f t="shared" si="4"/>
        <v>0</v>
      </c>
      <c r="AT17" s="119">
        <f t="shared" si="4"/>
        <v>0</v>
      </c>
      <c r="AU17" s="119">
        <f t="shared" si="4"/>
        <v>0</v>
      </c>
      <c r="AV17" s="119">
        <f t="shared" si="4"/>
        <v>0</v>
      </c>
      <c r="AW17" s="119">
        <f t="shared" si="4"/>
        <v>0</v>
      </c>
      <c r="AX17" s="119">
        <f t="shared" si="4"/>
        <v>54.5</v>
      </c>
      <c r="AY17" s="119">
        <f t="shared" si="4"/>
        <v>65.5</v>
      </c>
      <c r="AZ17" s="119">
        <f t="shared" si="4"/>
        <v>0</v>
      </c>
      <c r="BA17" s="119">
        <f t="shared" si="4"/>
        <v>0</v>
      </c>
      <c r="BB17" s="119"/>
      <c r="BC17" s="119"/>
      <c r="BD17" s="119"/>
      <c r="BE17" s="119"/>
      <c r="BF17" s="119"/>
      <c r="BG17" s="119"/>
      <c r="BH17" s="119"/>
      <c r="BI17" s="119"/>
    </row>
    <row r="18" spans="1:61" ht="12" customHeight="1">
      <c r="A18" s="56" t="s">
        <v>5</v>
      </c>
      <c r="B18" s="481" t="s">
        <v>106</v>
      </c>
      <c r="C18" s="507">
        <f t="shared" si="5"/>
        <v>14.166295764699303</v>
      </c>
      <c r="D18" s="484">
        <f t="shared" si="5"/>
        <v>12.899339916216658</v>
      </c>
      <c r="E18" s="484">
        <f t="shared" si="5"/>
        <v>11.581051648019736</v>
      </c>
      <c r="F18" s="484">
        <f t="shared" si="5"/>
        <v>11.541253205333589</v>
      </c>
      <c r="G18" s="484">
        <f t="shared" si="5"/>
        <v>11.577656177120563</v>
      </c>
      <c r="H18" s="484">
        <f t="shared" si="5"/>
        <v>0</v>
      </c>
      <c r="I18" s="484">
        <f t="shared" si="5"/>
        <v>0</v>
      </c>
      <c r="J18" s="484">
        <f t="shared" si="5"/>
        <v>0</v>
      </c>
      <c r="K18" s="497"/>
      <c r="L18" s="587"/>
      <c r="M18" s="497"/>
      <c r="N18" s="587"/>
      <c r="O18" s="607">
        <f t="shared" si="6"/>
        <v>13.833916166699629</v>
      </c>
      <c r="P18" s="613">
        <f t="shared" si="6"/>
        <v>11.60972990806302</v>
      </c>
      <c r="Q18" s="486"/>
      <c r="R18" s="490"/>
      <c r="S18" s="191"/>
      <c r="T18" s="191"/>
      <c r="U18" s="351"/>
      <c r="V18" s="352"/>
      <c r="W18" s="352"/>
      <c r="X18" s="352"/>
      <c r="Y18" s="352"/>
      <c r="Z18" s="314"/>
      <c r="AA18" s="314"/>
      <c r="AB18" s="314"/>
      <c r="AC18" s="315"/>
      <c r="AD18" s="317"/>
      <c r="AE18" s="315"/>
      <c r="AF18" s="317"/>
      <c r="AG18" s="351"/>
      <c r="AH18" s="352"/>
      <c r="AI18" s="315"/>
      <c r="AJ18" s="344"/>
      <c r="AL18" s="119">
        <f t="shared" si="3"/>
        <v>14.166295764699303</v>
      </c>
      <c r="AM18" s="119">
        <f t="shared" si="4"/>
        <v>12.899339916216658</v>
      </c>
      <c r="AN18" s="119">
        <f t="shared" si="4"/>
        <v>11.581051648019736</v>
      </c>
      <c r="AO18" s="119">
        <f t="shared" si="4"/>
        <v>11.541253205333589</v>
      </c>
      <c r="AP18" s="119">
        <f t="shared" si="4"/>
        <v>11.577656177120563</v>
      </c>
      <c r="AQ18" s="119">
        <f t="shared" si="4"/>
        <v>0</v>
      </c>
      <c r="AR18" s="119">
        <f t="shared" si="4"/>
        <v>0</v>
      </c>
      <c r="AS18" s="119">
        <f t="shared" si="4"/>
        <v>0</v>
      </c>
      <c r="AT18" s="119">
        <f t="shared" si="4"/>
        <v>0</v>
      </c>
      <c r="AU18" s="119">
        <f t="shared" si="4"/>
        <v>0</v>
      </c>
      <c r="AV18" s="119">
        <f t="shared" si="4"/>
        <v>0</v>
      </c>
      <c r="AW18" s="119">
        <f t="shared" si="4"/>
        <v>0</v>
      </c>
      <c r="AX18" s="119">
        <f t="shared" si="4"/>
        <v>13.833916166699629</v>
      </c>
      <c r="AY18" s="119">
        <f t="shared" si="4"/>
        <v>11.60972990806302</v>
      </c>
      <c r="AZ18" s="119">
        <f t="shared" si="4"/>
        <v>0</v>
      </c>
      <c r="BA18" s="119">
        <f t="shared" si="4"/>
        <v>0</v>
      </c>
      <c r="BB18" s="119"/>
      <c r="BC18" s="119"/>
      <c r="BD18" s="119"/>
      <c r="BE18" s="119"/>
      <c r="BF18" s="119"/>
      <c r="BG18" s="119"/>
      <c r="BH18" s="119"/>
      <c r="BI18" s="119"/>
    </row>
    <row r="19" spans="1:61" ht="12" hidden="1" customHeight="1" outlineLevel="1">
      <c r="A19" s="56" t="s">
        <v>5</v>
      </c>
      <c r="B19" s="481" t="s">
        <v>5</v>
      </c>
      <c r="C19" s="507">
        <f t="shared" si="5"/>
        <v>14.166295764699303</v>
      </c>
      <c r="D19" s="484">
        <f t="shared" si="5"/>
        <v>12.899339916216658</v>
      </c>
      <c r="E19" s="484">
        <f t="shared" si="5"/>
        <v>11.581051648019736</v>
      </c>
      <c r="F19" s="484">
        <f t="shared" si="5"/>
        <v>11.541253205333589</v>
      </c>
      <c r="G19" s="484">
        <f t="shared" si="5"/>
        <v>11.577656177120563</v>
      </c>
      <c r="H19" s="484">
        <f t="shared" si="5"/>
        <v>0</v>
      </c>
      <c r="I19" s="484">
        <f t="shared" si="5"/>
        <v>0</v>
      </c>
      <c r="J19" s="484">
        <f t="shared" si="5"/>
        <v>0</v>
      </c>
      <c r="K19" s="497"/>
      <c r="L19" s="587"/>
      <c r="M19" s="497"/>
      <c r="N19" s="587"/>
      <c r="O19" s="607">
        <f t="shared" si="6"/>
        <v>13.833916166699629</v>
      </c>
      <c r="P19" s="613">
        <f t="shared" si="6"/>
        <v>11.60972990806302</v>
      </c>
      <c r="Q19" s="486"/>
      <c r="R19" s="490"/>
      <c r="S19" s="191"/>
      <c r="T19" s="191"/>
      <c r="U19" s="351"/>
      <c r="V19" s="352"/>
      <c r="W19" s="352"/>
      <c r="X19" s="352"/>
      <c r="Y19" s="352"/>
      <c r="Z19" s="314"/>
      <c r="AA19" s="314"/>
      <c r="AB19" s="314"/>
      <c r="AC19" s="315"/>
      <c r="AD19" s="317"/>
      <c r="AE19" s="315"/>
      <c r="AF19" s="317"/>
      <c r="AG19" s="351"/>
      <c r="AH19" s="352"/>
      <c r="AI19" s="315"/>
      <c r="AJ19" s="344"/>
      <c r="AL19" s="119">
        <f t="shared" si="3"/>
        <v>14.166295764699303</v>
      </c>
      <c r="AM19" s="119">
        <f t="shared" si="4"/>
        <v>12.899339916216658</v>
      </c>
      <c r="AN19" s="119">
        <f t="shared" si="4"/>
        <v>11.581051648019736</v>
      </c>
      <c r="AO19" s="119">
        <f t="shared" si="4"/>
        <v>11.541253205333589</v>
      </c>
      <c r="AP19" s="119">
        <f t="shared" si="4"/>
        <v>11.577656177120563</v>
      </c>
      <c r="AQ19" s="119">
        <f t="shared" si="4"/>
        <v>0</v>
      </c>
      <c r="AR19" s="119">
        <f t="shared" si="4"/>
        <v>0</v>
      </c>
      <c r="AS19" s="119">
        <f t="shared" si="4"/>
        <v>0</v>
      </c>
      <c r="AT19" s="119">
        <f t="shared" si="4"/>
        <v>0</v>
      </c>
      <c r="AU19" s="119">
        <f t="shared" si="4"/>
        <v>0</v>
      </c>
      <c r="AV19" s="119">
        <f t="shared" si="4"/>
        <v>0</v>
      </c>
      <c r="AW19" s="119">
        <f t="shared" si="4"/>
        <v>0</v>
      </c>
      <c r="AX19" s="119">
        <f t="shared" si="4"/>
        <v>13.833916166699629</v>
      </c>
      <c r="AY19" s="119">
        <f t="shared" si="4"/>
        <v>11.60972990806302</v>
      </c>
      <c r="AZ19" s="119">
        <f t="shared" si="4"/>
        <v>0</v>
      </c>
      <c r="BA19" s="119">
        <f t="shared" si="4"/>
        <v>0</v>
      </c>
      <c r="BB19" s="119"/>
      <c r="BC19" s="119"/>
      <c r="BD19" s="119"/>
      <c r="BE19" s="119"/>
      <c r="BF19" s="119"/>
      <c r="BG19" s="119"/>
      <c r="BH19" s="119"/>
      <c r="BI19" s="119"/>
    </row>
    <row r="20" spans="1:61" ht="12" customHeight="1" collapsed="1">
      <c r="A20" s="56" t="s">
        <v>28</v>
      </c>
      <c r="B20" s="481" t="s">
        <v>46</v>
      </c>
      <c r="C20" s="474">
        <f t="shared" si="5"/>
        <v>2464</v>
      </c>
      <c r="D20" s="483">
        <f t="shared" si="5"/>
        <v>2349</v>
      </c>
      <c r="E20" s="483">
        <f t="shared" si="5"/>
        <v>2346</v>
      </c>
      <c r="F20" s="483">
        <f t="shared" si="5"/>
        <v>2445</v>
      </c>
      <c r="G20" s="483">
        <f t="shared" si="5"/>
        <v>2457</v>
      </c>
      <c r="H20" s="483">
        <f t="shared" si="5"/>
        <v>0</v>
      </c>
      <c r="I20" s="483">
        <f t="shared" si="5"/>
        <v>0</v>
      </c>
      <c r="J20" s="483">
        <f t="shared" si="5"/>
        <v>0</v>
      </c>
      <c r="K20" s="497">
        <f t="shared" ref="K20:N22" si="7">VLOOKUP($A20,Bus_Banking,K$1,FALSE)</f>
        <v>4.9235817909824675E-2</v>
      </c>
      <c r="L20" s="587">
        <f t="shared" si="7"/>
        <v>3.1211134374742322E-3</v>
      </c>
      <c r="M20" s="497">
        <f t="shared" si="7"/>
        <v>5.3458349139428707E-2</v>
      </c>
      <c r="N20" s="587">
        <f t="shared" si="7"/>
        <v>-2.0078993776917353E-2</v>
      </c>
      <c r="O20" s="607">
        <f t="shared" si="6"/>
        <v>2464</v>
      </c>
      <c r="P20" s="613">
        <f t="shared" si="6"/>
        <v>2457</v>
      </c>
      <c r="Q20" s="486">
        <f t="shared" ref="Q20:R22" si="8">VLOOKUP($A20,Bus_Banking,Q$1,FALSE)</f>
        <v>3.1211134374742322E-3</v>
      </c>
      <c r="R20" s="490">
        <f t="shared" si="8"/>
        <v>-2.0078993776917353E-2</v>
      </c>
      <c r="S20" s="191"/>
      <c r="T20" s="191"/>
      <c r="U20" s="343"/>
      <c r="V20" s="313"/>
      <c r="W20" s="313"/>
      <c r="X20" s="313"/>
      <c r="Y20" s="313"/>
      <c r="Z20" s="313"/>
      <c r="AA20" s="313"/>
      <c r="AB20" s="313"/>
      <c r="AC20" s="321"/>
      <c r="AD20" s="322"/>
      <c r="AE20" s="315"/>
      <c r="AF20" s="317"/>
      <c r="AG20" s="343"/>
      <c r="AH20" s="313"/>
      <c r="AI20" s="315"/>
      <c r="AJ20" s="317"/>
      <c r="AL20" s="119">
        <f t="shared" si="3"/>
        <v>2464</v>
      </c>
      <c r="AM20" s="119">
        <f t="shared" si="4"/>
        <v>2349</v>
      </c>
      <c r="AN20" s="119">
        <f t="shared" si="4"/>
        <v>2346</v>
      </c>
      <c r="AO20" s="119">
        <f t="shared" si="4"/>
        <v>2445</v>
      </c>
      <c r="AP20" s="119">
        <f t="shared" si="4"/>
        <v>2457</v>
      </c>
      <c r="AQ20" s="119">
        <f t="shared" si="4"/>
        <v>0</v>
      </c>
      <c r="AR20" s="119">
        <f t="shared" si="4"/>
        <v>0</v>
      </c>
      <c r="AS20" s="119">
        <f t="shared" si="4"/>
        <v>0</v>
      </c>
      <c r="AT20" s="119">
        <f t="shared" si="4"/>
        <v>4.9235817909824675E-2</v>
      </c>
      <c r="AU20" s="119">
        <f t="shared" si="4"/>
        <v>3.1211134374742322E-3</v>
      </c>
      <c r="AV20" s="119">
        <f t="shared" si="4"/>
        <v>5.3458349139428707E-2</v>
      </c>
      <c r="AW20" s="119">
        <f t="shared" si="4"/>
        <v>-2.0078993776917353E-2</v>
      </c>
      <c r="AX20" s="119">
        <f t="shared" si="4"/>
        <v>2464</v>
      </c>
      <c r="AY20" s="119">
        <f t="shared" si="4"/>
        <v>2457</v>
      </c>
      <c r="AZ20" s="119">
        <f t="shared" si="4"/>
        <v>3.1211134374742322E-3</v>
      </c>
      <c r="BA20" s="119">
        <f t="shared" si="4"/>
        <v>-2.0078993776917353E-2</v>
      </c>
      <c r="BB20" s="119"/>
      <c r="BC20" s="119"/>
      <c r="BD20" s="119"/>
      <c r="BE20" s="119"/>
      <c r="BF20" s="119"/>
      <c r="BG20" s="119"/>
      <c r="BH20" s="119"/>
      <c r="BI20" s="119"/>
    </row>
    <row r="21" spans="1:61" ht="12" customHeight="1">
      <c r="A21" s="56" t="s">
        <v>27</v>
      </c>
      <c r="B21" s="481" t="s">
        <v>91</v>
      </c>
      <c r="C21" s="474">
        <f t="shared" si="5"/>
        <v>13703</v>
      </c>
      <c r="D21" s="483">
        <f t="shared" si="5"/>
        <v>13273</v>
      </c>
      <c r="E21" s="483">
        <f t="shared" si="5"/>
        <v>13534</v>
      </c>
      <c r="F21" s="483">
        <f t="shared" si="5"/>
        <v>13490</v>
      </c>
      <c r="G21" s="483">
        <f t="shared" si="5"/>
        <v>13601</v>
      </c>
      <c r="H21" s="483">
        <f t="shared" si="5"/>
        <v>0</v>
      </c>
      <c r="I21" s="483">
        <f t="shared" si="5"/>
        <v>0</v>
      </c>
      <c r="J21" s="483">
        <f t="shared" si="5"/>
        <v>0</v>
      </c>
      <c r="K21" s="497">
        <f t="shared" si="7"/>
        <v>3.2353076764141564E-2</v>
      </c>
      <c r="L21" s="587">
        <f t="shared" si="7"/>
        <v>7.4896702844022833E-3</v>
      </c>
      <c r="M21" s="497">
        <f t="shared" si="7"/>
        <v>3.5906645250062708E-2</v>
      </c>
      <c r="N21" s="587">
        <f t="shared" si="7"/>
        <v>2.7517671937064447E-2</v>
      </c>
      <c r="O21" s="607">
        <f t="shared" si="6"/>
        <v>13703</v>
      </c>
      <c r="P21" s="613">
        <f t="shared" si="6"/>
        <v>13601</v>
      </c>
      <c r="Q21" s="486">
        <f t="shared" si="8"/>
        <v>7.4896702844022833E-3</v>
      </c>
      <c r="R21" s="490">
        <f t="shared" si="8"/>
        <v>2.7517671937064447E-2</v>
      </c>
      <c r="S21" s="191"/>
      <c r="T21" s="191"/>
      <c r="U21" s="343"/>
      <c r="V21" s="313"/>
      <c r="W21" s="313"/>
      <c r="X21" s="313"/>
      <c r="Y21" s="313"/>
      <c r="Z21" s="313"/>
      <c r="AA21" s="313"/>
      <c r="AB21" s="313"/>
      <c r="AC21" s="321"/>
      <c r="AD21" s="322"/>
      <c r="AE21" s="315"/>
      <c r="AF21" s="317"/>
      <c r="AG21" s="343"/>
      <c r="AH21" s="313"/>
      <c r="AI21" s="315"/>
      <c r="AJ21" s="317"/>
      <c r="AL21" s="119">
        <f t="shared" si="3"/>
        <v>13703</v>
      </c>
      <c r="AM21" s="119">
        <f t="shared" ref="AM21:AM30" si="9">D21-V21</f>
        <v>13273</v>
      </c>
      <c r="AN21" s="119">
        <f t="shared" ref="AN21:AN30" si="10">E21-W21</f>
        <v>13534</v>
      </c>
      <c r="AO21" s="119">
        <f t="shared" ref="AO21:AO30" si="11">F21-X21</f>
        <v>13490</v>
      </c>
      <c r="AP21" s="119">
        <f t="shared" ref="AP21:AP30" si="12">G21-Y21</f>
        <v>13601</v>
      </c>
      <c r="AQ21" s="119">
        <f t="shared" ref="AQ21:AQ30" si="13">H21-Z21</f>
        <v>0</v>
      </c>
      <c r="AR21" s="119">
        <f t="shared" ref="AR21:AR30" si="14">I21-AA21</f>
        <v>0</v>
      </c>
      <c r="AS21" s="119">
        <f t="shared" ref="AS21:AS30" si="15">J21-AB21</f>
        <v>0</v>
      </c>
      <c r="AT21" s="119">
        <f t="shared" ref="AT21:AT30" si="16">K21-AC21</f>
        <v>3.2353076764141564E-2</v>
      </c>
      <c r="AU21" s="119">
        <f t="shared" ref="AU21:AU30" si="17">L21-AD21</f>
        <v>7.4896702844022833E-3</v>
      </c>
      <c r="AV21" s="119">
        <f t="shared" ref="AV21:AV30" si="18">M21-AE21</f>
        <v>3.5906645250062708E-2</v>
      </c>
      <c r="AW21" s="119">
        <f t="shared" ref="AW21:AW30" si="19">N21-AF21</f>
        <v>2.7517671937064447E-2</v>
      </c>
      <c r="AX21" s="119">
        <f t="shared" ref="AX21:AX30" si="20">O21-AG21</f>
        <v>13703</v>
      </c>
      <c r="AY21" s="119">
        <f t="shared" ref="AY21:AY30" si="21">P21-AH21</f>
        <v>13601</v>
      </c>
      <c r="AZ21" s="119">
        <f t="shared" ref="AZ21:AZ30" si="22">Q21-AI21</f>
        <v>7.4896702844022833E-3</v>
      </c>
      <c r="BA21" s="119">
        <f t="shared" ref="BA21:BA30" si="23">R21-AJ21</f>
        <v>2.7517671937064447E-2</v>
      </c>
      <c r="BB21" s="119"/>
      <c r="BC21" s="119"/>
      <c r="BD21" s="119"/>
      <c r="BE21" s="119"/>
      <c r="BF21" s="119"/>
      <c r="BG21" s="119"/>
      <c r="BH21" s="119"/>
      <c r="BI21" s="119"/>
    </row>
    <row r="22" spans="1:61" ht="12" customHeight="1">
      <c r="A22" s="56" t="s">
        <v>14</v>
      </c>
      <c r="B22" s="511" t="s">
        <v>38</v>
      </c>
      <c r="C22" s="512">
        <f t="shared" si="5"/>
        <v>1720</v>
      </c>
      <c r="D22" s="513">
        <f t="shared" si="5"/>
        <v>1804</v>
      </c>
      <c r="E22" s="513">
        <f t="shared" si="5"/>
        <v>1822</v>
      </c>
      <c r="F22" s="513">
        <f t="shared" si="5"/>
        <v>1776</v>
      </c>
      <c r="G22" s="513">
        <f t="shared" si="5"/>
        <v>1796</v>
      </c>
      <c r="H22" s="513">
        <f t="shared" si="5"/>
        <v>0</v>
      </c>
      <c r="I22" s="513">
        <f t="shared" si="5"/>
        <v>0</v>
      </c>
      <c r="J22" s="513">
        <f t="shared" si="5"/>
        <v>0</v>
      </c>
      <c r="K22" s="624">
        <f t="shared" si="7"/>
        <v>-4.6837239208034953E-2</v>
      </c>
      <c r="L22" s="625">
        <f t="shared" si="7"/>
        <v>-4.237321171013142E-2</v>
      </c>
      <c r="M22" s="624">
        <f t="shared" si="7"/>
        <v>-4.6837239208034953E-2</v>
      </c>
      <c r="N22" s="625">
        <f t="shared" si="7"/>
        <v>-4.237321171013142E-2</v>
      </c>
      <c r="O22" s="608">
        <f t="shared" si="6"/>
        <v>1720</v>
      </c>
      <c r="P22" s="626">
        <f t="shared" si="6"/>
        <v>1796</v>
      </c>
      <c r="Q22" s="486">
        <f t="shared" si="8"/>
        <v>-4.237321171013142E-2</v>
      </c>
      <c r="R22" s="490">
        <f t="shared" si="8"/>
        <v>-4.237321171013142E-2</v>
      </c>
      <c r="S22" s="191"/>
      <c r="T22" s="191"/>
      <c r="U22" s="346"/>
      <c r="V22" s="347"/>
      <c r="W22" s="347"/>
      <c r="X22" s="347"/>
      <c r="Y22" s="347"/>
      <c r="Z22" s="347"/>
      <c r="AA22" s="347"/>
      <c r="AB22" s="347"/>
      <c r="AC22" s="735"/>
      <c r="AD22" s="736"/>
      <c r="AE22" s="348"/>
      <c r="AF22" s="349"/>
      <c r="AG22" s="346"/>
      <c r="AH22" s="347"/>
      <c r="AI22" s="348"/>
      <c r="AJ22" s="747"/>
      <c r="AL22" s="119">
        <f t="shared" si="3"/>
        <v>1720</v>
      </c>
      <c r="AM22" s="119">
        <f t="shared" si="9"/>
        <v>1804</v>
      </c>
      <c r="AN22" s="119">
        <f t="shared" si="10"/>
        <v>1822</v>
      </c>
      <c r="AO22" s="119">
        <f t="shared" si="11"/>
        <v>1776</v>
      </c>
      <c r="AP22" s="119">
        <f t="shared" si="12"/>
        <v>1796</v>
      </c>
      <c r="AQ22" s="119">
        <f t="shared" si="13"/>
        <v>0</v>
      </c>
      <c r="AR22" s="119">
        <f t="shared" si="14"/>
        <v>0</v>
      </c>
      <c r="AS22" s="119">
        <f t="shared" si="15"/>
        <v>0</v>
      </c>
      <c r="AT22" s="119">
        <f t="shared" si="16"/>
        <v>-4.6837239208034953E-2</v>
      </c>
      <c r="AU22" s="119">
        <f t="shared" si="17"/>
        <v>-4.237321171013142E-2</v>
      </c>
      <c r="AV22" s="119">
        <f t="shared" si="18"/>
        <v>-4.6837239208034953E-2</v>
      </c>
      <c r="AW22" s="119">
        <f t="shared" si="19"/>
        <v>-4.237321171013142E-2</v>
      </c>
      <c r="AX22" s="119">
        <f t="shared" si="20"/>
        <v>1720</v>
      </c>
      <c r="AY22" s="119">
        <f t="shared" si="21"/>
        <v>1796</v>
      </c>
      <c r="AZ22" s="119">
        <f t="shared" si="22"/>
        <v>-4.237321171013142E-2</v>
      </c>
      <c r="BA22" s="119">
        <f t="shared" si="23"/>
        <v>-4.237321171013142E-2</v>
      </c>
      <c r="BB22" s="119"/>
      <c r="BC22" s="119"/>
      <c r="BD22" s="119"/>
      <c r="BE22" s="119"/>
      <c r="BF22" s="119"/>
      <c r="BG22" s="119"/>
      <c r="BH22" s="119"/>
      <c r="BI22" s="119"/>
    </row>
    <row r="23" spans="1:61" ht="12" customHeight="1">
      <c r="A23" s="62" t="s">
        <v>22</v>
      </c>
      <c r="B23" s="491" t="s">
        <v>52</v>
      </c>
      <c r="C23" s="517"/>
      <c r="D23" s="489"/>
      <c r="E23" s="489"/>
      <c r="F23" s="489"/>
      <c r="G23" s="489"/>
      <c r="H23" s="489"/>
      <c r="I23" s="489"/>
      <c r="J23" s="489"/>
      <c r="K23" s="497"/>
      <c r="L23" s="587"/>
      <c r="M23" s="627"/>
      <c r="N23" s="628"/>
      <c r="O23" s="481"/>
      <c r="P23" s="508"/>
      <c r="Q23" s="629"/>
      <c r="R23" s="630"/>
      <c r="S23" s="191"/>
      <c r="T23" s="191"/>
      <c r="U23" s="443"/>
      <c r="V23" s="320"/>
      <c r="W23" s="320"/>
      <c r="X23" s="320"/>
      <c r="Y23" s="320"/>
      <c r="Z23" s="320"/>
      <c r="AA23" s="320"/>
      <c r="AB23" s="320"/>
      <c r="AC23" s="315"/>
      <c r="AD23" s="317"/>
      <c r="AE23" s="315"/>
      <c r="AF23" s="317"/>
      <c r="AG23" s="443"/>
      <c r="AH23" s="320"/>
      <c r="AI23" s="311"/>
      <c r="AJ23" s="344"/>
      <c r="AL23" s="119">
        <f t="shared" si="3"/>
        <v>0</v>
      </c>
      <c r="AM23" s="119">
        <f t="shared" si="9"/>
        <v>0</v>
      </c>
      <c r="AN23" s="119">
        <f t="shared" si="10"/>
        <v>0</v>
      </c>
      <c r="AO23" s="119">
        <f t="shared" si="11"/>
        <v>0</v>
      </c>
      <c r="AP23" s="119">
        <f t="shared" si="12"/>
        <v>0</v>
      </c>
      <c r="AQ23" s="119">
        <f t="shared" si="13"/>
        <v>0</v>
      </c>
      <c r="AR23" s="119">
        <f t="shared" si="14"/>
        <v>0</v>
      </c>
      <c r="AS23" s="119">
        <f t="shared" si="15"/>
        <v>0</v>
      </c>
      <c r="AT23" s="119">
        <f t="shared" si="16"/>
        <v>0</v>
      </c>
      <c r="AU23" s="119">
        <f t="shared" si="17"/>
        <v>0</v>
      </c>
      <c r="AV23" s="119">
        <f t="shared" si="18"/>
        <v>0</v>
      </c>
      <c r="AW23" s="119">
        <f t="shared" si="19"/>
        <v>0</v>
      </c>
      <c r="AX23" s="119">
        <f t="shared" si="20"/>
        <v>0</v>
      </c>
      <c r="AY23" s="119">
        <f t="shared" si="21"/>
        <v>0</v>
      </c>
      <c r="AZ23" s="119">
        <f t="shared" si="22"/>
        <v>0</v>
      </c>
      <c r="BA23" s="119">
        <f t="shared" si="23"/>
        <v>0</v>
      </c>
      <c r="BB23" s="119"/>
      <c r="BC23" s="119"/>
      <c r="BD23" s="119"/>
      <c r="BE23" s="119"/>
      <c r="BF23" s="119"/>
      <c r="BG23" s="119"/>
      <c r="BH23" s="119"/>
      <c r="BI23" s="119"/>
    </row>
    <row r="24" spans="1:61" ht="12" customHeight="1">
      <c r="A24" s="56" t="s">
        <v>19</v>
      </c>
      <c r="B24" s="481" t="s">
        <v>53</v>
      </c>
      <c r="C24" s="509">
        <f t="shared" ref="C24:R30" si="24">VLOOKUP($A24,Bus_Banking,C$1,FALSE)</f>
        <v>28.6</v>
      </c>
      <c r="D24" s="510">
        <f t="shared" si="24"/>
        <v>28.1</v>
      </c>
      <c r="E24" s="510">
        <f t="shared" si="24"/>
        <v>28.4</v>
      </c>
      <c r="F24" s="510">
        <f t="shared" si="24"/>
        <v>28</v>
      </c>
      <c r="G24" s="510">
        <f t="shared" si="24"/>
        <v>26.699999999999996</v>
      </c>
      <c r="H24" s="510">
        <f t="shared" si="24"/>
        <v>0</v>
      </c>
      <c r="I24" s="510">
        <f t="shared" si="24"/>
        <v>0</v>
      </c>
      <c r="J24" s="510">
        <f t="shared" si="24"/>
        <v>0</v>
      </c>
      <c r="K24" s="497">
        <f t="shared" si="24"/>
        <v>1.9998554136062108E-2</v>
      </c>
      <c r="L24" s="587">
        <f t="shared" si="24"/>
        <v>7.0415379167124925E-2</v>
      </c>
      <c r="M24" s="497">
        <f t="shared" si="24"/>
        <v>3.0920150040538052E-2</v>
      </c>
      <c r="N24" s="587">
        <f t="shared" si="24"/>
        <v>0.10289302611370488</v>
      </c>
      <c r="O24" s="509">
        <f t="shared" si="24"/>
        <v>28.6</v>
      </c>
      <c r="P24" s="510">
        <f t="shared" si="24"/>
        <v>26.699999999999996</v>
      </c>
      <c r="Q24" s="486">
        <f t="shared" si="24"/>
        <v>7.0415379167124925E-2</v>
      </c>
      <c r="R24" s="490">
        <f t="shared" si="24"/>
        <v>0.10289302611370488</v>
      </c>
      <c r="S24" s="191"/>
      <c r="T24" s="191"/>
      <c r="U24" s="351"/>
      <c r="V24" s="352"/>
      <c r="W24" s="352"/>
      <c r="X24" s="352"/>
      <c r="Y24" s="352"/>
      <c r="Z24" s="352"/>
      <c r="AA24" s="352"/>
      <c r="AB24" s="352"/>
      <c r="AC24" s="321"/>
      <c r="AD24" s="322"/>
      <c r="AE24" s="315"/>
      <c r="AF24" s="317"/>
      <c r="AG24" s="351"/>
      <c r="AH24" s="352"/>
      <c r="AI24" s="315"/>
      <c r="AJ24" s="317"/>
      <c r="AL24" s="119">
        <f t="shared" si="3"/>
        <v>28.6</v>
      </c>
      <c r="AM24" s="119">
        <f t="shared" si="9"/>
        <v>28.1</v>
      </c>
      <c r="AN24" s="119">
        <f t="shared" si="10"/>
        <v>28.4</v>
      </c>
      <c r="AO24" s="119">
        <f t="shared" si="11"/>
        <v>28</v>
      </c>
      <c r="AP24" s="119">
        <f t="shared" si="12"/>
        <v>26.699999999999996</v>
      </c>
      <c r="AQ24" s="119">
        <f t="shared" si="13"/>
        <v>0</v>
      </c>
      <c r="AR24" s="119">
        <f t="shared" si="14"/>
        <v>0</v>
      </c>
      <c r="AS24" s="119">
        <f t="shared" si="15"/>
        <v>0</v>
      </c>
      <c r="AT24" s="119">
        <f t="shared" si="16"/>
        <v>1.9998554136062108E-2</v>
      </c>
      <c r="AU24" s="119">
        <f t="shared" si="17"/>
        <v>7.0415379167124925E-2</v>
      </c>
      <c r="AV24" s="119">
        <f t="shared" si="18"/>
        <v>3.0920150040538052E-2</v>
      </c>
      <c r="AW24" s="119">
        <f t="shared" si="19"/>
        <v>0.10289302611370488</v>
      </c>
      <c r="AX24" s="119">
        <f t="shared" si="20"/>
        <v>28.6</v>
      </c>
      <c r="AY24" s="119">
        <f t="shared" si="21"/>
        <v>26.699999999999996</v>
      </c>
      <c r="AZ24" s="119">
        <f t="shared" si="22"/>
        <v>7.0415379167124925E-2</v>
      </c>
      <c r="BA24" s="119">
        <f t="shared" si="23"/>
        <v>0.10289302611370488</v>
      </c>
      <c r="BB24" s="119"/>
      <c r="BC24" s="119"/>
      <c r="BD24" s="119"/>
      <c r="BE24" s="119"/>
      <c r="BF24" s="119"/>
      <c r="BG24" s="119"/>
      <c r="BH24" s="119"/>
      <c r="BI24" s="119"/>
    </row>
    <row r="25" spans="1:61" ht="12" customHeight="1">
      <c r="A25" s="56" t="s">
        <v>20</v>
      </c>
      <c r="B25" s="481" t="s">
        <v>54</v>
      </c>
      <c r="C25" s="509">
        <f t="shared" si="24"/>
        <v>6.9</v>
      </c>
      <c r="D25" s="510">
        <f t="shared" si="24"/>
        <v>6.9</v>
      </c>
      <c r="E25" s="510">
        <f t="shared" si="24"/>
        <v>6.9</v>
      </c>
      <c r="F25" s="510">
        <f t="shared" si="24"/>
        <v>7</v>
      </c>
      <c r="G25" s="510">
        <f t="shared" si="24"/>
        <v>7.1</v>
      </c>
      <c r="H25" s="510">
        <f t="shared" si="24"/>
        <v>0</v>
      </c>
      <c r="I25" s="510">
        <f t="shared" si="24"/>
        <v>0</v>
      </c>
      <c r="J25" s="510">
        <f t="shared" si="24"/>
        <v>0</v>
      </c>
      <c r="K25" s="497">
        <f t="shared" si="24"/>
        <v>-9.5320546514436888E-3</v>
      </c>
      <c r="L25" s="587">
        <f t="shared" si="24"/>
        <v>-3.0803216682901868E-2</v>
      </c>
      <c r="M25" s="497">
        <f t="shared" si="24"/>
        <v>5.9696982879664517E-5</v>
      </c>
      <c r="N25" s="587">
        <f t="shared" si="24"/>
        <v>-1.4072247971327223E-2</v>
      </c>
      <c r="O25" s="509">
        <f t="shared" si="24"/>
        <v>6.9</v>
      </c>
      <c r="P25" s="510">
        <f t="shared" si="24"/>
        <v>7.1</v>
      </c>
      <c r="Q25" s="486">
        <f t="shared" si="24"/>
        <v>-3.0803216682901868E-2</v>
      </c>
      <c r="R25" s="490">
        <f t="shared" si="24"/>
        <v>-1.4072247971327223E-2</v>
      </c>
      <c r="S25" s="191"/>
      <c r="T25" s="191"/>
      <c r="U25" s="351"/>
      <c r="V25" s="352"/>
      <c r="W25" s="352"/>
      <c r="X25" s="352"/>
      <c r="Y25" s="352"/>
      <c r="Z25" s="352"/>
      <c r="AA25" s="352"/>
      <c r="AB25" s="352"/>
      <c r="AC25" s="321"/>
      <c r="AD25" s="322"/>
      <c r="AE25" s="315"/>
      <c r="AF25" s="317"/>
      <c r="AG25" s="351"/>
      <c r="AH25" s="352"/>
      <c r="AI25" s="315"/>
      <c r="AJ25" s="317"/>
      <c r="AL25" s="119">
        <f t="shared" si="3"/>
        <v>6.9</v>
      </c>
      <c r="AM25" s="119">
        <f t="shared" si="9"/>
        <v>6.9</v>
      </c>
      <c r="AN25" s="119">
        <f t="shared" si="10"/>
        <v>6.9</v>
      </c>
      <c r="AO25" s="119">
        <f t="shared" si="11"/>
        <v>7</v>
      </c>
      <c r="AP25" s="119">
        <f t="shared" si="12"/>
        <v>7.1</v>
      </c>
      <c r="AQ25" s="119">
        <f t="shared" si="13"/>
        <v>0</v>
      </c>
      <c r="AR25" s="119">
        <f t="shared" si="14"/>
        <v>0</v>
      </c>
      <c r="AS25" s="119">
        <f t="shared" si="15"/>
        <v>0</v>
      </c>
      <c r="AT25" s="119">
        <f t="shared" si="16"/>
        <v>-9.5320546514436888E-3</v>
      </c>
      <c r="AU25" s="119">
        <f t="shared" si="17"/>
        <v>-3.0803216682901868E-2</v>
      </c>
      <c r="AV25" s="119">
        <f t="shared" si="18"/>
        <v>5.9696982879664517E-5</v>
      </c>
      <c r="AW25" s="119">
        <f t="shared" si="19"/>
        <v>-1.4072247971327223E-2</v>
      </c>
      <c r="AX25" s="119">
        <f t="shared" si="20"/>
        <v>6.9</v>
      </c>
      <c r="AY25" s="119">
        <f t="shared" si="21"/>
        <v>7.1</v>
      </c>
      <c r="AZ25" s="119">
        <f t="shared" si="22"/>
        <v>-3.0803216682901868E-2</v>
      </c>
      <c r="BA25" s="119">
        <f t="shared" si="23"/>
        <v>-1.4072247971327223E-2</v>
      </c>
      <c r="BB25" s="119"/>
      <c r="BC25" s="119"/>
      <c r="BD25" s="119"/>
      <c r="BE25" s="119"/>
      <c r="BF25" s="119"/>
      <c r="BG25" s="119"/>
      <c r="BH25" s="119"/>
      <c r="BI25" s="119"/>
    </row>
    <row r="26" spans="1:61" ht="12" customHeight="1">
      <c r="A26" s="56" t="s">
        <v>21</v>
      </c>
      <c r="B26" s="481" t="s">
        <v>55</v>
      </c>
      <c r="C26" s="509">
        <f t="shared" si="24"/>
        <v>1.5</v>
      </c>
      <c r="D26" s="510">
        <f t="shared" si="24"/>
        <v>1.6</v>
      </c>
      <c r="E26" s="510">
        <f t="shared" si="24"/>
        <v>1.6</v>
      </c>
      <c r="F26" s="510">
        <f t="shared" si="24"/>
        <v>1.6</v>
      </c>
      <c r="G26" s="510">
        <f t="shared" si="24"/>
        <v>1.7</v>
      </c>
      <c r="H26" s="510">
        <f t="shared" si="24"/>
        <v>0</v>
      </c>
      <c r="I26" s="510">
        <f t="shared" si="24"/>
        <v>0</v>
      </c>
      <c r="J26" s="510">
        <f t="shared" si="24"/>
        <v>0</v>
      </c>
      <c r="K26" s="497">
        <f t="shared" si="24"/>
        <v>-2.1796368003777156E-2</v>
      </c>
      <c r="L26" s="587">
        <f t="shared" si="24"/>
        <v>-8.3225437483875897E-2</v>
      </c>
      <c r="M26" s="497">
        <f t="shared" si="24"/>
        <v>-1.6186471560590832E-2</v>
      </c>
      <c r="N26" s="587">
        <f t="shared" si="24"/>
        <v>-7.3677967873543415E-2</v>
      </c>
      <c r="O26" s="509">
        <f t="shared" si="24"/>
        <v>1.5</v>
      </c>
      <c r="P26" s="510">
        <f t="shared" si="24"/>
        <v>1.7</v>
      </c>
      <c r="Q26" s="486">
        <f t="shared" si="24"/>
        <v>-8.3225437483875897E-2</v>
      </c>
      <c r="R26" s="490">
        <f t="shared" si="24"/>
        <v>-7.3677967873543415E-2</v>
      </c>
      <c r="S26" s="191"/>
      <c r="T26" s="191"/>
      <c r="U26" s="351"/>
      <c r="V26" s="352"/>
      <c r="W26" s="352"/>
      <c r="X26" s="352"/>
      <c r="Y26" s="352"/>
      <c r="Z26" s="352"/>
      <c r="AA26" s="352"/>
      <c r="AB26" s="352"/>
      <c r="AC26" s="321"/>
      <c r="AD26" s="322"/>
      <c r="AE26" s="315"/>
      <c r="AF26" s="317"/>
      <c r="AG26" s="351"/>
      <c r="AH26" s="352"/>
      <c r="AI26" s="315"/>
      <c r="AJ26" s="317"/>
      <c r="AL26" s="119">
        <f t="shared" si="3"/>
        <v>1.5</v>
      </c>
      <c r="AM26" s="119">
        <f t="shared" si="9"/>
        <v>1.6</v>
      </c>
      <c r="AN26" s="119">
        <f t="shared" si="10"/>
        <v>1.6</v>
      </c>
      <c r="AO26" s="119">
        <f t="shared" si="11"/>
        <v>1.6</v>
      </c>
      <c r="AP26" s="119">
        <f t="shared" si="12"/>
        <v>1.7</v>
      </c>
      <c r="AQ26" s="119">
        <f t="shared" si="13"/>
        <v>0</v>
      </c>
      <c r="AR26" s="119">
        <f t="shared" si="14"/>
        <v>0</v>
      </c>
      <c r="AS26" s="119">
        <f t="shared" si="15"/>
        <v>0</v>
      </c>
      <c r="AT26" s="119">
        <f t="shared" si="16"/>
        <v>-2.1796368003777156E-2</v>
      </c>
      <c r="AU26" s="119">
        <f t="shared" si="17"/>
        <v>-8.3225437483875897E-2</v>
      </c>
      <c r="AV26" s="119">
        <f t="shared" si="18"/>
        <v>-1.6186471560590832E-2</v>
      </c>
      <c r="AW26" s="119">
        <f t="shared" si="19"/>
        <v>-7.3677967873543415E-2</v>
      </c>
      <c r="AX26" s="119">
        <f t="shared" si="20"/>
        <v>1.5</v>
      </c>
      <c r="AY26" s="119">
        <f t="shared" si="21"/>
        <v>1.7</v>
      </c>
      <c r="AZ26" s="119">
        <f t="shared" si="22"/>
        <v>-8.3225437483875897E-2</v>
      </c>
      <c r="BA26" s="119">
        <f t="shared" si="23"/>
        <v>-7.3677967873543415E-2</v>
      </c>
      <c r="BB26" s="119"/>
      <c r="BC26" s="119"/>
      <c r="BD26" s="119"/>
      <c r="BE26" s="119"/>
      <c r="BF26" s="119"/>
      <c r="BG26" s="119"/>
      <c r="BH26" s="119"/>
      <c r="BI26" s="119"/>
    </row>
    <row r="27" spans="1:61" ht="12" customHeight="1">
      <c r="A27" s="62" t="s">
        <v>25</v>
      </c>
      <c r="B27" s="491" t="s">
        <v>56</v>
      </c>
      <c r="C27" s="518">
        <f t="shared" si="24"/>
        <v>37</v>
      </c>
      <c r="D27" s="519">
        <f t="shared" si="24"/>
        <v>36.6</v>
      </c>
      <c r="E27" s="519">
        <f t="shared" si="24"/>
        <v>36.9</v>
      </c>
      <c r="F27" s="519">
        <f t="shared" si="24"/>
        <v>36.6</v>
      </c>
      <c r="G27" s="519">
        <f t="shared" si="24"/>
        <v>35.5</v>
      </c>
      <c r="H27" s="519">
        <f t="shared" si="24"/>
        <v>0</v>
      </c>
      <c r="I27" s="519">
        <f t="shared" si="24"/>
        <v>0</v>
      </c>
      <c r="J27" s="519">
        <f t="shared" si="24"/>
        <v>0</v>
      </c>
      <c r="K27" s="614">
        <f t="shared" si="24"/>
        <v>1.2626405118592032E-2</v>
      </c>
      <c r="L27" s="615">
        <f t="shared" si="24"/>
        <v>4.3044082829188479E-2</v>
      </c>
      <c r="M27" s="614">
        <f t="shared" si="24"/>
        <v>2.3066885638375556E-2</v>
      </c>
      <c r="N27" s="615">
        <f t="shared" si="24"/>
        <v>7.0998770366421216E-2</v>
      </c>
      <c r="O27" s="518">
        <f t="shared" si="24"/>
        <v>37</v>
      </c>
      <c r="P27" s="519">
        <f t="shared" si="24"/>
        <v>35.5</v>
      </c>
      <c r="Q27" s="493">
        <f t="shared" si="24"/>
        <v>4.3044082829188479E-2</v>
      </c>
      <c r="R27" s="494">
        <f t="shared" si="24"/>
        <v>7.0998770366421216E-2</v>
      </c>
      <c r="S27" s="191"/>
      <c r="T27" s="191"/>
      <c r="U27" s="353"/>
      <c r="V27" s="354"/>
      <c r="W27" s="354"/>
      <c r="X27" s="354"/>
      <c r="Y27" s="354"/>
      <c r="Z27" s="354"/>
      <c r="AA27" s="354"/>
      <c r="AB27" s="354"/>
      <c r="AC27" s="324"/>
      <c r="AD27" s="325"/>
      <c r="AE27" s="326"/>
      <c r="AF27" s="327"/>
      <c r="AG27" s="353"/>
      <c r="AH27" s="354"/>
      <c r="AI27" s="326"/>
      <c r="AJ27" s="317"/>
      <c r="AL27" s="119">
        <f t="shared" si="3"/>
        <v>37</v>
      </c>
      <c r="AM27" s="119">
        <f t="shared" si="9"/>
        <v>36.6</v>
      </c>
      <c r="AN27" s="119">
        <f t="shared" si="10"/>
        <v>36.9</v>
      </c>
      <c r="AO27" s="119">
        <f t="shared" si="11"/>
        <v>36.6</v>
      </c>
      <c r="AP27" s="119">
        <f t="shared" si="12"/>
        <v>35.5</v>
      </c>
      <c r="AQ27" s="119">
        <f t="shared" si="13"/>
        <v>0</v>
      </c>
      <c r="AR27" s="119">
        <f t="shared" si="14"/>
        <v>0</v>
      </c>
      <c r="AS27" s="119">
        <f t="shared" si="15"/>
        <v>0</v>
      </c>
      <c r="AT27" s="119">
        <f t="shared" si="16"/>
        <v>1.2626405118592032E-2</v>
      </c>
      <c r="AU27" s="119">
        <f t="shared" si="17"/>
        <v>4.3044082829188479E-2</v>
      </c>
      <c r="AV27" s="119">
        <f t="shared" si="18"/>
        <v>2.3066885638375556E-2</v>
      </c>
      <c r="AW27" s="119">
        <f t="shared" si="19"/>
        <v>7.0998770366421216E-2</v>
      </c>
      <c r="AX27" s="119">
        <f t="shared" si="20"/>
        <v>37</v>
      </c>
      <c r="AY27" s="119">
        <f t="shared" si="21"/>
        <v>35.5</v>
      </c>
      <c r="AZ27" s="119">
        <f t="shared" si="22"/>
        <v>4.3044082829188479E-2</v>
      </c>
      <c r="BA27" s="119">
        <f t="shared" si="23"/>
        <v>7.0998770366421216E-2</v>
      </c>
      <c r="BB27" s="119"/>
      <c r="BC27" s="119"/>
      <c r="BD27" s="119"/>
      <c r="BE27" s="119"/>
      <c r="BF27" s="119"/>
      <c r="BG27" s="119"/>
      <c r="BH27" s="119"/>
      <c r="BI27" s="119"/>
    </row>
    <row r="28" spans="1:61" ht="12" customHeight="1">
      <c r="A28" s="56" t="s">
        <v>17</v>
      </c>
      <c r="B28" s="481" t="s">
        <v>57</v>
      </c>
      <c r="C28" s="543">
        <f t="shared" si="24"/>
        <v>19</v>
      </c>
      <c r="D28" s="510">
        <f t="shared" si="24"/>
        <v>19.400000000000002</v>
      </c>
      <c r="E28" s="510">
        <f t="shared" si="24"/>
        <v>19</v>
      </c>
      <c r="F28" s="510">
        <f t="shared" si="24"/>
        <v>19.5</v>
      </c>
      <c r="G28" s="510">
        <f t="shared" si="24"/>
        <v>17.7</v>
      </c>
      <c r="H28" s="510">
        <f t="shared" si="24"/>
        <v>0</v>
      </c>
      <c r="I28" s="510">
        <f t="shared" si="24"/>
        <v>0</v>
      </c>
      <c r="J28" s="510">
        <f t="shared" si="24"/>
        <v>0</v>
      </c>
      <c r="K28" s="497">
        <f t="shared" si="24"/>
        <v>-2.2645238662490352E-2</v>
      </c>
      <c r="L28" s="587">
        <f t="shared" si="24"/>
        <v>6.8555618024013665E-2</v>
      </c>
      <c r="M28" s="497">
        <f t="shared" si="24"/>
        <v>-1.3282281391996165E-2</v>
      </c>
      <c r="N28" s="587">
        <f t="shared" si="24"/>
        <v>0.10470914672451737</v>
      </c>
      <c r="O28" s="543">
        <f t="shared" si="24"/>
        <v>19</v>
      </c>
      <c r="P28" s="510">
        <f t="shared" si="24"/>
        <v>17.7</v>
      </c>
      <c r="Q28" s="486">
        <f t="shared" si="24"/>
        <v>6.8555618024013665E-2</v>
      </c>
      <c r="R28" s="490">
        <f t="shared" si="24"/>
        <v>0.10470914672451737</v>
      </c>
      <c r="S28" s="191"/>
      <c r="T28" s="191"/>
      <c r="U28" s="351"/>
      <c r="V28" s="352"/>
      <c r="W28" s="352"/>
      <c r="X28" s="352"/>
      <c r="Y28" s="352"/>
      <c r="Z28" s="352"/>
      <c r="AA28" s="352"/>
      <c r="AB28" s="352"/>
      <c r="AC28" s="321"/>
      <c r="AD28" s="322"/>
      <c r="AE28" s="315"/>
      <c r="AF28" s="317"/>
      <c r="AG28" s="351"/>
      <c r="AH28" s="352"/>
      <c r="AI28" s="315"/>
      <c r="AJ28" s="317"/>
      <c r="AL28" s="119">
        <f t="shared" si="3"/>
        <v>19</v>
      </c>
      <c r="AM28" s="119">
        <f t="shared" si="9"/>
        <v>19.400000000000002</v>
      </c>
      <c r="AN28" s="119">
        <f t="shared" si="10"/>
        <v>19</v>
      </c>
      <c r="AO28" s="119">
        <f t="shared" si="11"/>
        <v>19.5</v>
      </c>
      <c r="AP28" s="119">
        <f t="shared" si="12"/>
        <v>17.7</v>
      </c>
      <c r="AQ28" s="119">
        <f t="shared" si="13"/>
        <v>0</v>
      </c>
      <c r="AR28" s="119">
        <f t="shared" si="14"/>
        <v>0</v>
      </c>
      <c r="AS28" s="119">
        <f t="shared" si="15"/>
        <v>0</v>
      </c>
      <c r="AT28" s="119">
        <f t="shared" si="16"/>
        <v>-2.2645238662490352E-2</v>
      </c>
      <c r="AU28" s="119">
        <f t="shared" si="17"/>
        <v>6.8555618024013665E-2</v>
      </c>
      <c r="AV28" s="119">
        <f t="shared" si="18"/>
        <v>-1.3282281391996165E-2</v>
      </c>
      <c r="AW28" s="119">
        <f t="shared" si="19"/>
        <v>0.10470914672451737</v>
      </c>
      <c r="AX28" s="119">
        <f t="shared" si="20"/>
        <v>19</v>
      </c>
      <c r="AY28" s="119">
        <f t="shared" si="21"/>
        <v>17.7</v>
      </c>
      <c r="AZ28" s="119">
        <f t="shared" si="22"/>
        <v>6.8555618024013665E-2</v>
      </c>
      <c r="BA28" s="119">
        <f t="shared" si="23"/>
        <v>0.10470914672451737</v>
      </c>
      <c r="BB28" s="119"/>
      <c r="BC28" s="119"/>
      <c r="BD28" s="119"/>
      <c r="BE28" s="119"/>
      <c r="BF28" s="119"/>
      <c r="BG28" s="119"/>
      <c r="BH28" s="119"/>
      <c r="BI28" s="119"/>
    </row>
    <row r="29" spans="1:61" ht="12" customHeight="1">
      <c r="A29" s="56" t="s">
        <v>16</v>
      </c>
      <c r="B29" s="481" t="s">
        <v>58</v>
      </c>
      <c r="C29" s="509">
        <f t="shared" si="24"/>
        <v>2.8</v>
      </c>
      <c r="D29" s="510">
        <f t="shared" si="24"/>
        <v>2.9</v>
      </c>
      <c r="E29" s="510">
        <f t="shared" si="24"/>
        <v>2.9</v>
      </c>
      <c r="F29" s="510">
        <f t="shared" si="24"/>
        <v>2.9</v>
      </c>
      <c r="G29" s="510">
        <f t="shared" si="24"/>
        <v>3</v>
      </c>
      <c r="H29" s="510">
        <f t="shared" si="24"/>
        <v>0</v>
      </c>
      <c r="I29" s="510">
        <f t="shared" si="24"/>
        <v>0</v>
      </c>
      <c r="J29" s="510">
        <f t="shared" si="24"/>
        <v>0</v>
      </c>
      <c r="K29" s="497">
        <f t="shared" si="24"/>
        <v>-3.8533356226909343E-2</v>
      </c>
      <c r="L29" s="587">
        <f t="shared" si="24"/>
        <v>-5.6184902222832345E-2</v>
      </c>
      <c r="M29" s="497">
        <f t="shared" si="24"/>
        <v>-3.1130773772667264E-2</v>
      </c>
      <c r="N29" s="587">
        <f t="shared" si="24"/>
        <v>-4.2927475991264119E-2</v>
      </c>
      <c r="O29" s="509">
        <f t="shared" si="24"/>
        <v>2.8</v>
      </c>
      <c r="P29" s="510">
        <f t="shared" si="24"/>
        <v>3</v>
      </c>
      <c r="Q29" s="486">
        <f t="shared" si="24"/>
        <v>-5.6184902222832345E-2</v>
      </c>
      <c r="R29" s="490">
        <f t="shared" si="24"/>
        <v>-4.2927475991264119E-2</v>
      </c>
      <c r="S29" s="191"/>
      <c r="T29" s="191"/>
      <c r="U29" s="351"/>
      <c r="V29" s="352"/>
      <c r="W29" s="352"/>
      <c r="X29" s="352"/>
      <c r="Y29" s="352"/>
      <c r="Z29" s="352"/>
      <c r="AA29" s="352"/>
      <c r="AB29" s="352"/>
      <c r="AC29" s="321"/>
      <c r="AD29" s="322"/>
      <c r="AE29" s="315"/>
      <c r="AF29" s="317"/>
      <c r="AG29" s="351"/>
      <c r="AH29" s="352"/>
      <c r="AI29" s="315"/>
      <c r="AJ29" s="317"/>
      <c r="AL29" s="119">
        <f t="shared" si="3"/>
        <v>2.8</v>
      </c>
      <c r="AM29" s="119">
        <f t="shared" si="9"/>
        <v>2.9</v>
      </c>
      <c r="AN29" s="119">
        <f t="shared" si="10"/>
        <v>2.9</v>
      </c>
      <c r="AO29" s="119">
        <f t="shared" si="11"/>
        <v>2.9</v>
      </c>
      <c r="AP29" s="119">
        <f t="shared" si="12"/>
        <v>3</v>
      </c>
      <c r="AQ29" s="119">
        <f t="shared" si="13"/>
        <v>0</v>
      </c>
      <c r="AR29" s="119">
        <f t="shared" si="14"/>
        <v>0</v>
      </c>
      <c r="AS29" s="119">
        <f t="shared" si="15"/>
        <v>0</v>
      </c>
      <c r="AT29" s="119">
        <f t="shared" si="16"/>
        <v>-3.8533356226909343E-2</v>
      </c>
      <c r="AU29" s="119">
        <f t="shared" si="17"/>
        <v>-5.6184902222832345E-2</v>
      </c>
      <c r="AV29" s="119">
        <f t="shared" si="18"/>
        <v>-3.1130773772667264E-2</v>
      </c>
      <c r="AW29" s="119">
        <f t="shared" si="19"/>
        <v>-4.2927475991264119E-2</v>
      </c>
      <c r="AX29" s="119">
        <f t="shared" si="20"/>
        <v>2.8</v>
      </c>
      <c r="AY29" s="119">
        <f t="shared" si="21"/>
        <v>3</v>
      </c>
      <c r="AZ29" s="119">
        <f t="shared" si="22"/>
        <v>-5.6184902222832345E-2</v>
      </c>
      <c r="BA29" s="119">
        <f t="shared" si="23"/>
        <v>-4.2927475991264119E-2</v>
      </c>
      <c r="BB29" s="119"/>
      <c r="BC29" s="119"/>
      <c r="BD29" s="119"/>
      <c r="BE29" s="119"/>
      <c r="BF29" s="119"/>
      <c r="BG29" s="119"/>
      <c r="BH29" s="119"/>
      <c r="BI29" s="119"/>
    </row>
    <row r="30" spans="1:61" ht="12" customHeight="1">
      <c r="A30" s="62" t="s">
        <v>15</v>
      </c>
      <c r="B30" s="498" t="s">
        <v>59</v>
      </c>
      <c r="C30" s="520">
        <f t="shared" si="24"/>
        <v>21.8</v>
      </c>
      <c r="D30" s="521">
        <f t="shared" si="24"/>
        <v>22.3</v>
      </c>
      <c r="E30" s="521">
        <f t="shared" si="24"/>
        <v>21.9</v>
      </c>
      <c r="F30" s="521">
        <f t="shared" si="24"/>
        <v>22.4</v>
      </c>
      <c r="G30" s="521">
        <f t="shared" si="24"/>
        <v>20.7</v>
      </c>
      <c r="H30" s="521">
        <f t="shared" si="24"/>
        <v>0</v>
      </c>
      <c r="I30" s="521">
        <f t="shared" si="24"/>
        <v>0</v>
      </c>
      <c r="J30" s="521">
        <f t="shared" si="24"/>
        <v>0</v>
      </c>
      <c r="K30" s="621">
        <f t="shared" si="24"/>
        <v>-2.4717402344230033E-2</v>
      </c>
      <c r="L30" s="505">
        <f t="shared" si="24"/>
        <v>5.0700815151713874E-2</v>
      </c>
      <c r="M30" s="621">
        <f t="shared" si="24"/>
        <v>-1.5609952048549758E-2</v>
      </c>
      <c r="N30" s="505">
        <f t="shared" si="24"/>
        <v>8.3260490045982349E-2</v>
      </c>
      <c r="O30" s="631">
        <f t="shared" si="24"/>
        <v>21.8</v>
      </c>
      <c r="P30" s="632">
        <f t="shared" si="24"/>
        <v>20.7</v>
      </c>
      <c r="Q30" s="504">
        <f t="shared" si="24"/>
        <v>5.0700815151713874E-2</v>
      </c>
      <c r="R30" s="506">
        <f t="shared" si="24"/>
        <v>8.3260490045982349E-2</v>
      </c>
      <c r="S30" s="191"/>
      <c r="T30" s="191"/>
      <c r="U30" s="355"/>
      <c r="V30" s="356"/>
      <c r="W30" s="356"/>
      <c r="X30" s="356"/>
      <c r="Y30" s="356"/>
      <c r="Z30" s="356"/>
      <c r="AA30" s="356"/>
      <c r="AB30" s="356"/>
      <c r="AC30" s="336"/>
      <c r="AD30" s="739"/>
      <c r="AE30" s="337"/>
      <c r="AF30" s="357"/>
      <c r="AG30" s="355"/>
      <c r="AH30" s="356"/>
      <c r="AI30" s="337"/>
      <c r="AJ30" s="349"/>
      <c r="AL30" s="119">
        <f t="shared" si="3"/>
        <v>21.8</v>
      </c>
      <c r="AM30" s="119">
        <f t="shared" si="9"/>
        <v>22.3</v>
      </c>
      <c r="AN30" s="119">
        <f t="shared" si="10"/>
        <v>21.9</v>
      </c>
      <c r="AO30" s="119">
        <f t="shared" si="11"/>
        <v>22.4</v>
      </c>
      <c r="AP30" s="119">
        <f t="shared" si="12"/>
        <v>20.7</v>
      </c>
      <c r="AQ30" s="119">
        <f t="shared" si="13"/>
        <v>0</v>
      </c>
      <c r="AR30" s="119">
        <f t="shared" si="14"/>
        <v>0</v>
      </c>
      <c r="AS30" s="119">
        <f t="shared" si="15"/>
        <v>0</v>
      </c>
      <c r="AT30" s="119">
        <f t="shared" si="16"/>
        <v>-2.4717402344230033E-2</v>
      </c>
      <c r="AU30" s="119">
        <f t="shared" si="17"/>
        <v>5.0700815151713874E-2</v>
      </c>
      <c r="AV30" s="119">
        <f t="shared" si="18"/>
        <v>-1.5609952048549758E-2</v>
      </c>
      <c r="AW30" s="119">
        <f t="shared" si="19"/>
        <v>8.3260490045982349E-2</v>
      </c>
      <c r="AX30" s="119">
        <f t="shared" si="20"/>
        <v>21.8</v>
      </c>
      <c r="AY30" s="119">
        <f t="shared" si="21"/>
        <v>20.7</v>
      </c>
      <c r="AZ30" s="119">
        <f t="shared" si="22"/>
        <v>5.0700815151713874E-2</v>
      </c>
      <c r="BA30" s="119">
        <f t="shared" si="23"/>
        <v>8.3260490045982349E-2</v>
      </c>
      <c r="BB30" s="119"/>
      <c r="BC30" s="119"/>
      <c r="BD30" s="119"/>
      <c r="BE30" s="119"/>
      <c r="BF30" s="119"/>
      <c r="BG30" s="119"/>
      <c r="BH30" s="119"/>
      <c r="BI30" s="119"/>
    </row>
    <row r="31" spans="1:61" s="207" customFormat="1" ht="13.2">
      <c r="A31" s="213" t="str">
        <f>+"FXRetailTot"&amp;$A$1</f>
        <v>FXRetailTotSWE</v>
      </c>
      <c r="B31" s="1307" t="s">
        <v>145</v>
      </c>
      <c r="C31" s="1307"/>
      <c r="D31" s="1307"/>
      <c r="E31" s="1307"/>
      <c r="F31" s="1307"/>
      <c r="G31" s="1307"/>
      <c r="H31" s="1307"/>
      <c r="I31" s="1307"/>
      <c r="J31" s="1307"/>
      <c r="K31" s="1307"/>
      <c r="L31" s="1307"/>
      <c r="M31" s="1307"/>
      <c r="N31" s="1307"/>
      <c r="O31" s="1307"/>
      <c r="P31" s="1307"/>
      <c r="Q31" s="1307"/>
      <c r="R31" s="1307"/>
    </row>
    <row r="32" spans="1:61" s="5" customFormat="1">
      <c r="A32" s="180"/>
      <c r="B32" s="1312"/>
      <c r="C32" s="1312"/>
      <c r="D32" s="1312"/>
      <c r="E32" s="1312"/>
      <c r="F32" s="1312"/>
      <c r="G32" s="1312"/>
      <c r="H32" s="1312"/>
      <c r="I32" s="1312"/>
      <c r="J32" s="1312"/>
      <c r="K32" s="1312"/>
      <c r="L32" s="1312"/>
      <c r="M32" s="1312"/>
      <c r="N32" s="1312"/>
      <c r="O32" s="1312"/>
      <c r="P32" s="1312"/>
      <c r="Q32" s="415"/>
      <c r="R32" s="408"/>
      <c r="S32" s="131"/>
      <c r="T32" s="132"/>
    </row>
    <row r="33" spans="1:20" s="5" customFormat="1">
      <c r="A33" s="179"/>
      <c r="B33" s="1289"/>
      <c r="C33" s="1289"/>
      <c r="D33" s="1289"/>
      <c r="E33" s="1289"/>
      <c r="F33" s="1289"/>
      <c r="G33" s="1289"/>
      <c r="H33" s="1289"/>
      <c r="I33" s="1289"/>
      <c r="J33" s="1289"/>
      <c r="K33" s="1289"/>
      <c r="L33" s="1289"/>
      <c r="N33" s="133"/>
      <c r="Q33" s="133"/>
      <c r="T33" s="133"/>
    </row>
    <row r="34" spans="1:20" s="53" customFormat="1">
      <c r="A34" s="43"/>
      <c r="B34" s="13"/>
      <c r="C34" s="13"/>
      <c r="D34" s="13"/>
      <c r="E34" s="13"/>
      <c r="F34" s="13"/>
      <c r="G34" s="13"/>
      <c r="H34" s="13"/>
      <c r="I34" s="13"/>
      <c r="J34" s="13"/>
      <c r="K34" s="192"/>
      <c r="L34" s="192"/>
      <c r="M34" s="13"/>
    </row>
    <row r="35" spans="1:20" s="53" customFormat="1">
      <c r="A35" s="43"/>
      <c r="B35" s="13"/>
      <c r="C35" s="19"/>
      <c r="D35" s="19"/>
      <c r="E35" s="9"/>
      <c r="F35" s="15"/>
      <c r="G35" s="15"/>
      <c r="H35" s="15"/>
      <c r="I35" s="15"/>
      <c r="J35" s="15"/>
      <c r="K35" s="192"/>
      <c r="L35" s="192"/>
      <c r="M35" s="13"/>
    </row>
    <row r="36" spans="1:20" s="53" customFormat="1">
      <c r="A36" s="11"/>
      <c r="B36" s="13"/>
      <c r="C36" s="19"/>
      <c r="D36" s="19"/>
      <c r="E36" s="19"/>
      <c r="F36" s="15"/>
      <c r="G36" s="15"/>
      <c r="H36" s="9"/>
      <c r="I36" s="9"/>
      <c r="J36" s="9"/>
      <c r="K36" s="192"/>
      <c r="L36" s="192"/>
      <c r="M36" s="13"/>
    </row>
    <row r="37" spans="1:20" s="53" customFormat="1">
      <c r="A37" s="11"/>
      <c r="B37" s="13"/>
      <c r="C37" s="19"/>
      <c r="D37" s="19"/>
      <c r="E37" s="19"/>
      <c r="F37" s="15"/>
      <c r="G37" s="15"/>
      <c r="H37" s="9"/>
      <c r="I37" s="9"/>
      <c r="J37" s="9"/>
      <c r="K37" s="192"/>
      <c r="L37" s="192"/>
      <c r="M37" s="13"/>
    </row>
    <row r="38" spans="1:20" s="53" customFormat="1">
      <c r="A38" s="11"/>
      <c r="B38" s="13"/>
      <c r="C38" s="19"/>
      <c r="D38" s="19"/>
      <c r="E38" s="19"/>
      <c r="F38" s="120"/>
      <c r="G38" s="15"/>
      <c r="H38" s="9"/>
      <c r="I38" s="9"/>
      <c r="J38" s="9"/>
      <c r="K38" s="192"/>
      <c r="L38" s="192"/>
      <c r="M38" s="13"/>
    </row>
    <row r="39" spans="1:20" s="53" customFormat="1">
      <c r="A39" s="11"/>
      <c r="B39" s="13"/>
      <c r="C39" s="24"/>
      <c r="D39" s="24"/>
      <c r="E39" s="24"/>
      <c r="F39" s="121"/>
      <c r="G39" s="121"/>
      <c r="H39" s="12"/>
      <c r="I39" s="12"/>
      <c r="J39" s="12"/>
      <c r="K39" s="192"/>
      <c r="L39" s="192"/>
      <c r="M39" s="13"/>
    </row>
    <row r="40" spans="1:20" s="53" customFormat="1">
      <c r="A40" s="11"/>
      <c r="B40" s="13"/>
      <c r="C40" s="19"/>
      <c r="D40" s="19"/>
      <c r="E40" s="9"/>
      <c r="F40" s="15"/>
      <c r="G40" s="15"/>
      <c r="H40" s="9"/>
      <c r="I40" s="9"/>
      <c r="J40" s="9"/>
      <c r="K40" s="192"/>
      <c r="L40" s="192"/>
      <c r="M40" s="13"/>
    </row>
    <row r="41" spans="1:20" s="53" customFormat="1">
      <c r="A41" s="11"/>
      <c r="B41" s="13"/>
      <c r="C41" s="24"/>
      <c r="D41" s="24"/>
      <c r="E41" s="12"/>
      <c r="F41" s="121"/>
      <c r="G41" s="121"/>
      <c r="H41" s="12"/>
      <c r="I41" s="12"/>
      <c r="J41" s="12"/>
      <c r="K41" s="192"/>
      <c r="L41" s="192"/>
      <c r="M41" s="13"/>
    </row>
    <row r="42" spans="1:20" s="53" customFormat="1">
      <c r="A42" s="11"/>
      <c r="B42" s="13"/>
      <c r="C42" s="24"/>
      <c r="D42" s="24"/>
      <c r="E42" s="12"/>
      <c r="F42" s="12"/>
      <c r="G42" s="12"/>
      <c r="H42" s="12"/>
      <c r="I42" s="12"/>
      <c r="J42" s="12"/>
      <c r="K42" s="192"/>
      <c r="L42" s="192"/>
      <c r="M42" s="13"/>
    </row>
    <row r="43" spans="1:20" s="53" customFormat="1">
      <c r="A43" s="11"/>
      <c r="B43" s="13"/>
      <c r="C43" s="19"/>
      <c r="D43" s="19"/>
      <c r="E43" s="9"/>
      <c r="F43" s="122"/>
      <c r="G43" s="122"/>
      <c r="H43" s="9"/>
      <c r="I43" s="9"/>
      <c r="J43" s="9"/>
      <c r="K43" s="192"/>
      <c r="L43" s="192"/>
      <c r="M43" s="13"/>
    </row>
    <row r="44" spans="1:20" s="53" customFormat="1">
      <c r="A44" s="11"/>
      <c r="B44" s="13"/>
      <c r="C44" s="24"/>
      <c r="D44" s="24"/>
      <c r="E44" s="12"/>
      <c r="F44" s="121"/>
      <c r="G44" s="121"/>
      <c r="H44" s="12"/>
      <c r="I44" s="12"/>
      <c r="J44" s="12"/>
      <c r="K44" s="192"/>
      <c r="L44" s="192"/>
      <c r="M44" s="13"/>
    </row>
    <row r="45" spans="1:20" s="53" customFormat="1">
      <c r="A45" s="11"/>
      <c r="B45" s="13"/>
      <c r="C45" s="15"/>
      <c r="D45" s="15"/>
      <c r="E45" s="15"/>
      <c r="F45" s="15"/>
      <c r="G45" s="15"/>
      <c r="H45" s="15"/>
      <c r="I45" s="15"/>
      <c r="J45" s="15"/>
      <c r="K45" s="192"/>
      <c r="L45" s="192"/>
      <c r="M45" s="13"/>
    </row>
    <row r="46" spans="1:20" s="53" customFormat="1">
      <c r="A46" s="11"/>
      <c r="B46" s="13"/>
      <c r="C46" s="15"/>
      <c r="D46" s="15"/>
      <c r="E46" s="15"/>
      <c r="F46" s="15"/>
      <c r="G46" s="15"/>
      <c r="H46" s="15"/>
      <c r="I46" s="15"/>
      <c r="J46" s="15"/>
      <c r="K46" s="192"/>
      <c r="L46" s="192"/>
      <c r="M46" s="13"/>
    </row>
    <row r="47" spans="1:20" s="53" customFormat="1">
      <c r="A47" s="11"/>
      <c r="B47" s="13"/>
      <c r="C47" s="122"/>
      <c r="D47" s="122"/>
      <c r="E47" s="122"/>
      <c r="F47" s="122"/>
      <c r="G47" s="122"/>
      <c r="H47" s="122"/>
      <c r="I47" s="122"/>
      <c r="J47" s="122"/>
      <c r="K47" s="192"/>
      <c r="L47" s="192"/>
      <c r="M47" s="13"/>
    </row>
    <row r="48" spans="1:20" s="53" customFormat="1">
      <c r="A48" s="11"/>
      <c r="B48" s="13"/>
      <c r="C48" s="9"/>
      <c r="D48" s="9"/>
      <c r="E48" s="9"/>
      <c r="F48" s="9"/>
      <c r="G48" s="9"/>
      <c r="H48" s="9"/>
      <c r="I48" s="9"/>
      <c r="J48" s="9"/>
      <c r="K48" s="192"/>
      <c r="L48" s="192"/>
      <c r="M48" s="13"/>
    </row>
    <row r="49" spans="1:13" s="53" customFormat="1">
      <c r="A49" s="11"/>
      <c r="B49" s="13"/>
      <c r="C49" s="123"/>
      <c r="D49" s="123"/>
      <c r="E49" s="123"/>
      <c r="F49" s="123"/>
      <c r="G49" s="123"/>
      <c r="H49" s="123"/>
      <c r="I49" s="123"/>
      <c r="J49" s="123"/>
      <c r="K49" s="192"/>
      <c r="L49" s="192"/>
      <c r="M49" s="13"/>
    </row>
    <row r="50" spans="1:13" s="53" customFormat="1">
      <c r="A50" s="11"/>
      <c r="B50" s="13"/>
      <c r="C50" s="123"/>
      <c r="D50" s="123"/>
      <c r="E50" s="123"/>
      <c r="F50" s="123"/>
      <c r="G50" s="123"/>
      <c r="H50" s="123"/>
      <c r="I50" s="123"/>
      <c r="J50" s="123"/>
      <c r="K50" s="192"/>
      <c r="L50" s="192"/>
      <c r="M50" s="13"/>
    </row>
    <row r="51" spans="1:13" s="53" customFormat="1">
      <c r="A51" s="11"/>
      <c r="B51" s="13"/>
      <c r="C51" s="124"/>
      <c r="D51" s="124"/>
      <c r="E51" s="124"/>
      <c r="F51" s="124"/>
      <c r="G51" s="124"/>
      <c r="H51" s="124"/>
      <c r="I51" s="124"/>
      <c r="J51" s="124"/>
      <c r="K51" s="192"/>
      <c r="L51" s="192"/>
      <c r="M51" s="13"/>
    </row>
    <row r="52" spans="1:13" s="53" customFormat="1">
      <c r="A52" s="11"/>
      <c r="B52" s="13"/>
      <c r="C52" s="123"/>
      <c r="D52" s="123"/>
      <c r="E52" s="123"/>
      <c r="F52" s="123"/>
      <c r="G52" s="123"/>
      <c r="H52" s="123"/>
      <c r="I52" s="123"/>
      <c r="J52" s="123"/>
      <c r="K52" s="192"/>
      <c r="L52" s="192"/>
      <c r="M52" s="13"/>
    </row>
    <row r="53" spans="1:13" s="53" customFormat="1">
      <c r="A53" s="11"/>
      <c r="B53" s="13"/>
      <c r="C53" s="123"/>
      <c r="D53" s="123"/>
      <c r="E53" s="123"/>
      <c r="F53" s="123"/>
      <c r="G53" s="123"/>
      <c r="H53" s="123"/>
      <c r="I53" s="123"/>
      <c r="J53" s="123"/>
      <c r="K53" s="192"/>
      <c r="L53" s="192"/>
      <c r="M53" s="13"/>
    </row>
    <row r="54" spans="1:13" s="53" customFormat="1">
      <c r="A54" s="11"/>
      <c r="B54" s="13"/>
      <c r="C54" s="124"/>
      <c r="D54" s="124"/>
      <c r="E54" s="124"/>
      <c r="F54" s="124"/>
      <c r="G54" s="124"/>
      <c r="H54" s="124"/>
      <c r="I54" s="124"/>
      <c r="J54" s="124"/>
      <c r="K54" s="192"/>
      <c r="L54" s="192"/>
      <c r="M54" s="13"/>
    </row>
    <row r="55" spans="1:13" s="53" customFormat="1">
      <c r="A55" s="11"/>
      <c r="B55" s="13"/>
      <c r="C55" s="123"/>
      <c r="D55" s="123"/>
      <c r="E55" s="9"/>
      <c r="F55" s="9"/>
      <c r="G55" s="9"/>
      <c r="H55" s="12"/>
      <c r="I55" s="12"/>
      <c r="J55" s="12"/>
      <c r="K55" s="192"/>
      <c r="L55" s="192"/>
      <c r="M55" s="13"/>
    </row>
    <row r="56" spans="1:13" s="53" customFormat="1">
      <c r="A56" s="11"/>
      <c r="B56" s="13"/>
      <c r="C56" s="125"/>
      <c r="D56" s="125"/>
      <c r="E56" s="125"/>
      <c r="F56" s="125"/>
      <c r="G56" s="125"/>
      <c r="H56" s="125"/>
      <c r="I56" s="125"/>
      <c r="J56" s="125"/>
      <c r="K56" s="192"/>
      <c r="L56" s="192"/>
      <c r="M56" s="13"/>
    </row>
    <row r="57" spans="1:13" s="53" customFormat="1">
      <c r="A57" s="11"/>
      <c r="B57" s="13"/>
      <c r="C57" s="125"/>
      <c r="D57" s="125"/>
      <c r="E57" s="125"/>
      <c r="F57" s="125"/>
      <c r="G57" s="125"/>
      <c r="H57" s="125"/>
      <c r="I57" s="125"/>
      <c r="J57" s="125"/>
      <c r="K57" s="192"/>
      <c r="L57" s="192"/>
      <c r="M57" s="13"/>
    </row>
    <row r="58" spans="1:13" s="53" customFormat="1">
      <c r="A58" s="11"/>
      <c r="B58" s="13"/>
      <c r="C58" s="125"/>
      <c r="D58" s="125"/>
      <c r="E58" s="125"/>
      <c r="F58" s="125"/>
      <c r="G58" s="125"/>
      <c r="H58" s="125"/>
      <c r="I58" s="125"/>
      <c r="J58" s="125"/>
      <c r="K58" s="192"/>
      <c r="L58" s="192"/>
      <c r="M58" s="13"/>
    </row>
    <row r="59" spans="1:13" s="53" customFormat="1">
      <c r="A59" s="11"/>
      <c r="B59" s="13"/>
      <c r="C59" s="126"/>
      <c r="D59" s="126"/>
      <c r="E59" s="126"/>
      <c r="F59" s="126"/>
      <c r="G59" s="126"/>
      <c r="H59" s="126"/>
      <c r="I59" s="126"/>
      <c r="J59" s="126"/>
      <c r="K59" s="192"/>
      <c r="L59" s="192"/>
      <c r="M59" s="13"/>
    </row>
    <row r="60" spans="1:13" s="53" customFormat="1">
      <c r="A60" s="11"/>
      <c r="B60" s="13"/>
      <c r="C60" s="125"/>
      <c r="D60" s="125"/>
      <c r="E60" s="125"/>
      <c r="F60" s="125"/>
      <c r="G60" s="125"/>
      <c r="H60" s="125"/>
      <c r="I60" s="125"/>
      <c r="J60" s="125"/>
      <c r="K60" s="192"/>
      <c r="L60" s="192"/>
      <c r="M60" s="13"/>
    </row>
    <row r="61" spans="1:13" s="53" customFormat="1">
      <c r="A61" s="11"/>
      <c r="B61" s="13"/>
      <c r="C61" s="125"/>
      <c r="D61" s="125"/>
      <c r="E61" s="125"/>
      <c r="F61" s="125"/>
      <c r="G61" s="125"/>
      <c r="H61" s="125"/>
      <c r="I61" s="125"/>
      <c r="J61" s="125"/>
      <c r="K61" s="192"/>
      <c r="L61" s="192"/>
      <c r="M61" s="13"/>
    </row>
    <row r="62" spans="1:13" s="53" customFormat="1">
      <c r="A62" s="11"/>
      <c r="B62" s="13"/>
      <c r="C62" s="126"/>
      <c r="D62" s="126"/>
      <c r="E62" s="126"/>
      <c r="F62" s="126"/>
      <c r="G62" s="126"/>
      <c r="H62" s="126"/>
      <c r="I62" s="126"/>
      <c r="J62" s="126"/>
      <c r="K62" s="192"/>
      <c r="L62" s="192"/>
      <c r="M62" s="13"/>
    </row>
    <row r="63" spans="1:13" s="53" customFormat="1">
      <c r="A63" s="11"/>
      <c r="B63" s="13"/>
      <c r="C63" s="9"/>
      <c r="D63" s="9"/>
      <c r="E63" s="9"/>
      <c r="F63" s="9"/>
      <c r="G63" s="9"/>
      <c r="H63" s="9"/>
      <c r="I63" s="9"/>
      <c r="J63" s="9"/>
      <c r="K63" s="192"/>
      <c r="L63" s="192"/>
      <c r="M63" s="13"/>
    </row>
    <row r="64" spans="1:13" s="53" customFormat="1">
      <c r="A64" s="11"/>
      <c r="B64" s="13"/>
      <c r="C64" s="13"/>
      <c r="D64" s="13"/>
      <c r="E64" s="13"/>
      <c r="F64" s="13"/>
      <c r="G64" s="13"/>
      <c r="H64" s="13"/>
      <c r="I64" s="13"/>
      <c r="J64" s="13"/>
      <c r="K64" s="192"/>
      <c r="L64" s="192"/>
      <c r="M64" s="13"/>
    </row>
    <row r="65" spans="1:13" s="53" customFormat="1">
      <c r="A65" s="11"/>
      <c r="B65" s="13"/>
      <c r="C65" s="13"/>
      <c r="D65" s="13"/>
      <c r="E65" s="13"/>
      <c r="F65" s="13"/>
      <c r="G65" s="13"/>
      <c r="H65" s="13"/>
      <c r="I65" s="13"/>
      <c r="J65" s="13"/>
      <c r="K65" s="192"/>
      <c r="L65" s="192"/>
      <c r="M65" s="13"/>
    </row>
    <row r="66" spans="1:13" s="53" customFormat="1">
      <c r="A66" s="11"/>
      <c r="B66" s="13"/>
      <c r="C66" s="13"/>
      <c r="D66" s="13"/>
      <c r="E66" s="13"/>
      <c r="F66" s="13"/>
      <c r="G66" s="13"/>
      <c r="H66" s="13"/>
      <c r="I66" s="13"/>
      <c r="J66" s="13"/>
      <c r="K66" s="192"/>
      <c r="L66" s="192"/>
      <c r="M66" s="13"/>
    </row>
    <row r="96" spans="8:10" s="53" customFormat="1">
      <c r="H96" s="67"/>
      <c r="I96" s="67"/>
      <c r="J96" s="67"/>
    </row>
  </sheetData>
  <mergeCells count="6">
    <mergeCell ref="B33:L33"/>
    <mergeCell ref="M3:N3"/>
    <mergeCell ref="O3:P3"/>
    <mergeCell ref="Q3:R3"/>
    <mergeCell ref="B31:R31"/>
    <mergeCell ref="B32:P32"/>
  </mergeCells>
  <pageMargins left="0.7" right="0.7" top="0.75" bottom="0.75" header="0.3" footer="0.3"/>
  <pageSetup paperSize="9" orientation="portrait" r:id="rId1"/>
  <headerFooter>
    <oddFooter>&amp;C&amp;1#&amp;"Calibri"&amp;10&amp;K000000Confidential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A1:BI96"/>
  <sheetViews>
    <sheetView workbookViewId="0">
      <selection activeCell="B31" sqref="B31:R31"/>
    </sheetView>
  </sheetViews>
  <sheetFormatPr defaultColWidth="9.33203125" defaultRowHeight="12" outlineLevelRow="1"/>
  <cols>
    <col min="1" max="1" width="23.33203125" style="52" customWidth="1"/>
    <col min="2" max="2" width="40" style="53" customWidth="1"/>
    <col min="3" max="7" width="7.44140625" style="53" bestFit="1" customWidth="1"/>
    <col min="8" max="10" width="6.6640625" style="53" hidden="1" customWidth="1"/>
    <col min="11" max="12" width="7.44140625" style="191" customWidth="1"/>
    <col min="13" max="16" width="8.44140625" style="53" customWidth="1"/>
    <col min="17" max="18" width="7.44140625" style="53" customWidth="1"/>
    <col min="19" max="20" width="9.33203125" style="53"/>
    <col min="21" max="22" width="7" style="191" customWidth="1"/>
    <col min="23" max="16384" width="9.33203125" style="53"/>
  </cols>
  <sheetData>
    <row r="1" spans="1:61">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465">
        <f t="shared" si="0"/>
        <v>11</v>
      </c>
      <c r="L1" s="189">
        <f>1+K1</f>
        <v>12</v>
      </c>
      <c r="M1" s="50">
        <f t="shared" si="0"/>
        <v>13</v>
      </c>
      <c r="N1" s="50">
        <f t="shared" si="0"/>
        <v>14</v>
      </c>
      <c r="O1" s="190">
        <f>+N1+1</f>
        <v>15</v>
      </c>
      <c r="P1" s="190">
        <f>+O1+1</f>
        <v>16</v>
      </c>
      <c r="Q1" s="190">
        <f>+P1+1</f>
        <v>17</v>
      </c>
      <c r="R1" s="190">
        <f>+Q1+1</f>
        <v>18</v>
      </c>
      <c r="S1" s="52"/>
      <c r="T1" s="52"/>
    </row>
    <row r="2" spans="1:61">
      <c r="B2" s="398" t="s">
        <v>147</v>
      </c>
      <c r="C2" s="384"/>
      <c r="D2" s="384"/>
      <c r="E2" s="384"/>
      <c r="F2" s="384"/>
      <c r="G2" s="384"/>
      <c r="H2" s="384"/>
      <c r="I2" s="384"/>
      <c r="J2" s="384"/>
      <c r="K2" s="459"/>
      <c r="L2" s="319"/>
      <c r="M2" s="305"/>
      <c r="N2" s="365"/>
      <c r="O2" s="365"/>
      <c r="P2" s="306"/>
      <c r="Q2" s="365"/>
      <c r="R2" s="365"/>
      <c r="U2" s="793" t="s">
        <v>138</v>
      </c>
    </row>
    <row r="3" spans="1:61" ht="12" customHeight="1">
      <c r="B3" s="445"/>
      <c r="C3" s="446"/>
      <c r="D3" s="442"/>
      <c r="E3" s="442"/>
      <c r="F3" s="442"/>
      <c r="G3" s="444"/>
      <c r="H3" s="442"/>
      <c r="I3" s="442"/>
      <c r="J3" s="442"/>
      <c r="K3" s="460"/>
      <c r="L3" s="462"/>
      <c r="M3" s="1280" t="s">
        <v>109</v>
      </c>
      <c r="N3" s="1281"/>
      <c r="O3" s="1313"/>
      <c r="P3" s="1314"/>
      <c r="Q3" s="1310" t="s">
        <v>154</v>
      </c>
      <c r="R3" s="1311"/>
    </row>
    <row r="4" spans="1:61" ht="24.75" customHeight="1">
      <c r="A4" s="464" t="str">
        <f>+"topheading"&amp;$A$1</f>
        <v>topheadingSWE</v>
      </c>
      <c r="B4" s="451" t="e">
        <f>+VLOOKUP($A4,#REF!,B$1+1,FALSE)</f>
        <v>#REF!</v>
      </c>
      <c r="C4" s="1012" t="e">
        <f>+VLOOKUP($A4,#REF!,C$1+1,FALSE)</f>
        <v>#REF!</v>
      </c>
      <c r="D4" s="1013" t="e">
        <f>+VLOOKUP($A4,#REF!,D$1+1,FALSE)</f>
        <v>#REF!</v>
      </c>
      <c r="E4" s="1013" t="e">
        <f>+VLOOKUP($A4,#REF!,E$1+1,FALSE)</f>
        <v>#REF!</v>
      </c>
      <c r="F4" s="1013" t="e">
        <f>+VLOOKUP($A4,#REF!,F$1+1,FALSE)</f>
        <v>#REF!</v>
      </c>
      <c r="G4" s="1014" t="e">
        <f>+VLOOKUP($A4,#REF!,G$1+1,FALSE)</f>
        <v>#REF!</v>
      </c>
      <c r="H4" s="1013" t="e">
        <f>+VLOOKUP($A4,#REF!,H$1+1,FALSE)</f>
        <v>#REF!</v>
      </c>
      <c r="I4" s="1013" t="e">
        <f>+VLOOKUP($A4,#REF!,I$1+1,FALSE)</f>
        <v>#REF!</v>
      </c>
      <c r="J4" s="1013" t="e">
        <f>+VLOOKUP($A4,#REF!,J$1+1,FALSE)</f>
        <v>#REF!</v>
      </c>
      <c r="K4" s="1010" t="e">
        <f>+VLOOKUP($A4,#REF!,K$1+1,FALSE)</f>
        <v>#REF!</v>
      </c>
      <c r="L4" s="1014" t="e">
        <f>+VLOOKUP($A4,#REF!,L$1+1,FALSE)</f>
        <v>#REF!</v>
      </c>
      <c r="M4" s="461" t="e">
        <f>+K4</f>
        <v>#REF!</v>
      </c>
      <c r="N4" s="1014" t="e">
        <f>L4</f>
        <v>#REF!</v>
      </c>
      <c r="O4" s="1063" t="s">
        <v>157</v>
      </c>
      <c r="P4" s="1064" t="s">
        <v>156</v>
      </c>
      <c r="Q4" s="463" t="s">
        <v>96</v>
      </c>
      <c r="R4" s="1011" t="s">
        <v>97</v>
      </c>
      <c r="S4" s="191"/>
      <c r="U4" s="1012" t="e">
        <f>C4</f>
        <v>#REF!</v>
      </c>
      <c r="V4" s="1013" t="e">
        <f t="shared" ref="V4:AJ4" si="1">D4</f>
        <v>#REF!</v>
      </c>
      <c r="W4" s="1013" t="e">
        <f t="shared" si="1"/>
        <v>#REF!</v>
      </c>
      <c r="X4" s="1013" t="e">
        <f t="shared" si="1"/>
        <v>#REF!</v>
      </c>
      <c r="Y4" s="1013" t="e">
        <f t="shared" si="1"/>
        <v>#REF!</v>
      </c>
      <c r="Z4" s="1013" t="e">
        <f t="shared" si="1"/>
        <v>#REF!</v>
      </c>
      <c r="AA4" s="1013" t="e">
        <f t="shared" si="1"/>
        <v>#REF!</v>
      </c>
      <c r="AB4" s="1013" t="e">
        <f t="shared" si="1"/>
        <v>#REF!</v>
      </c>
      <c r="AC4" s="1010" t="e">
        <f t="shared" si="1"/>
        <v>#REF!</v>
      </c>
      <c r="AD4" s="1011" t="e">
        <f t="shared" si="1"/>
        <v>#REF!</v>
      </c>
      <c r="AE4" s="1010" t="e">
        <f t="shared" si="1"/>
        <v>#REF!</v>
      </c>
      <c r="AF4" s="1011" t="e">
        <f t="shared" si="1"/>
        <v>#REF!</v>
      </c>
      <c r="AG4" s="1010" t="str">
        <f t="shared" si="1"/>
        <v>Jan-dec 17</v>
      </c>
      <c r="AH4" s="1011" t="str">
        <f t="shared" si="1"/>
        <v>Jan-dec 16</v>
      </c>
      <c r="AI4" s="1010" t="str">
        <f t="shared" si="1"/>
        <v>EUR</v>
      </c>
      <c r="AJ4" s="1011" t="str">
        <f t="shared" si="1"/>
        <v>Lokal</v>
      </c>
    </row>
    <row r="5" spans="1:61" ht="12" customHeight="1">
      <c r="A5" s="56" t="s">
        <v>7</v>
      </c>
      <c r="B5" s="481" t="s">
        <v>64</v>
      </c>
      <c r="C5" s="609">
        <f t="shared" ref="C5:R16" si="2">VLOOKUP($A5,CBB_Other,C$1,FALSE)</f>
        <v>5</v>
      </c>
      <c r="D5" s="489">
        <f t="shared" si="2"/>
        <v>2</v>
      </c>
      <c r="E5" s="489">
        <f t="shared" si="2"/>
        <v>2</v>
      </c>
      <c r="F5" s="484">
        <f t="shared" si="2"/>
        <v>4</v>
      </c>
      <c r="G5" s="484">
        <f t="shared" si="2"/>
        <v>4</v>
      </c>
      <c r="H5" s="484">
        <f t="shared" si="2"/>
        <v>0</v>
      </c>
      <c r="I5" s="484">
        <f t="shared" si="2"/>
        <v>0</v>
      </c>
      <c r="J5" s="484">
        <f t="shared" si="2"/>
        <v>0</v>
      </c>
      <c r="K5" s="610">
        <f t="shared" si="2"/>
        <v>1.5859727688939977</v>
      </c>
      <c r="L5" s="587">
        <f t="shared" si="2"/>
        <v>0.36660622676236509</v>
      </c>
      <c r="M5" s="610">
        <f t="shared" si="2"/>
        <v>1.6712611195366605</v>
      </c>
      <c r="N5" s="587">
        <f t="shared" si="2"/>
        <v>0.49518641545091935</v>
      </c>
      <c r="O5" s="611">
        <f t="shared" si="2"/>
        <v>5</v>
      </c>
      <c r="P5" s="612">
        <f t="shared" si="2"/>
        <v>4</v>
      </c>
      <c r="Q5" s="486">
        <f t="shared" si="2"/>
        <v>-0.70585465205428055</v>
      </c>
      <c r="R5" s="490">
        <f t="shared" si="2"/>
        <v>0.49518641545091935</v>
      </c>
      <c r="S5" s="191"/>
      <c r="U5" s="428"/>
      <c r="V5" s="312"/>
      <c r="W5" s="313"/>
      <c r="X5" s="313"/>
      <c r="Y5" s="313"/>
      <c r="Z5" s="314"/>
      <c r="AA5" s="314"/>
      <c r="AB5" s="314"/>
      <c r="AC5" s="711"/>
      <c r="AD5" s="727"/>
      <c r="AE5" s="315"/>
      <c r="AF5" s="712"/>
      <c r="AG5" s="428"/>
      <c r="AH5" s="312"/>
      <c r="AI5" s="742"/>
      <c r="AJ5" s="712"/>
      <c r="AL5" s="119">
        <f t="shared" ref="AL5:AL30" si="3">C5-U5</f>
        <v>5</v>
      </c>
      <c r="AM5" s="119">
        <f t="shared" ref="AM5:BA20" si="4">D5-V5</f>
        <v>2</v>
      </c>
      <c r="AN5" s="119">
        <f t="shared" si="4"/>
        <v>2</v>
      </c>
      <c r="AO5" s="119">
        <f t="shared" si="4"/>
        <v>4</v>
      </c>
      <c r="AP5" s="119">
        <f t="shared" si="4"/>
        <v>4</v>
      </c>
      <c r="AQ5" s="119">
        <f t="shared" si="4"/>
        <v>0</v>
      </c>
      <c r="AR5" s="119">
        <f t="shared" si="4"/>
        <v>0</v>
      </c>
      <c r="AS5" s="119">
        <f t="shared" si="4"/>
        <v>0</v>
      </c>
      <c r="AT5" s="119">
        <f t="shared" si="4"/>
        <v>1.5859727688939977</v>
      </c>
      <c r="AU5" s="119">
        <f t="shared" si="4"/>
        <v>0.36660622676236509</v>
      </c>
      <c r="AV5" s="119">
        <f t="shared" si="4"/>
        <v>1.6712611195366605</v>
      </c>
      <c r="AW5" s="119">
        <f t="shared" si="4"/>
        <v>0.49518641545091935</v>
      </c>
      <c r="AX5" s="119">
        <f t="shared" si="4"/>
        <v>5</v>
      </c>
      <c r="AY5" s="119">
        <f t="shared" si="4"/>
        <v>4</v>
      </c>
      <c r="AZ5" s="119">
        <f>Q5-AI5</f>
        <v>-0.70585465205428055</v>
      </c>
      <c r="BA5" s="119">
        <f>R5-AJ5</f>
        <v>0.49518641545091935</v>
      </c>
      <c r="BB5" s="119"/>
      <c r="BC5" s="119"/>
      <c r="BD5" s="119"/>
      <c r="BE5" s="119"/>
      <c r="BF5" s="119"/>
      <c r="BG5" s="119"/>
      <c r="BH5" s="119"/>
      <c r="BI5" s="119"/>
    </row>
    <row r="6" spans="1:61" ht="12" customHeight="1">
      <c r="A6" s="56" t="s">
        <v>2</v>
      </c>
      <c r="B6" s="481" t="s">
        <v>49</v>
      </c>
      <c r="C6" s="602">
        <f t="shared" si="2"/>
        <v>-13</v>
      </c>
      <c r="D6" s="488">
        <f t="shared" si="2"/>
        <v>-14</v>
      </c>
      <c r="E6" s="489">
        <f t="shared" si="2"/>
        <v>-14</v>
      </c>
      <c r="F6" s="484">
        <f t="shared" si="2"/>
        <v>-6</v>
      </c>
      <c r="G6" s="484">
        <f t="shared" si="2"/>
        <v>-16</v>
      </c>
      <c r="H6" s="489">
        <f t="shared" si="2"/>
        <v>0</v>
      </c>
      <c r="I6" s="489">
        <f t="shared" si="2"/>
        <v>0</v>
      </c>
      <c r="J6" s="489">
        <f t="shared" si="2"/>
        <v>0</v>
      </c>
      <c r="K6" s="497">
        <f t="shared" si="2"/>
        <v>-4.6846166153746371E-2</v>
      </c>
      <c r="L6" s="587">
        <f t="shared" si="2"/>
        <v>-0.15114014190629321</v>
      </c>
      <c r="M6" s="497">
        <f t="shared" si="2"/>
        <v>-4.4062526118710421E-2</v>
      </c>
      <c r="N6" s="587">
        <f t="shared" si="2"/>
        <v>-0.10762401450210968</v>
      </c>
      <c r="O6" s="607">
        <f t="shared" si="2"/>
        <v>-13</v>
      </c>
      <c r="P6" s="613">
        <f t="shared" si="2"/>
        <v>-16</v>
      </c>
      <c r="Q6" s="486">
        <f t="shared" si="2"/>
        <v>-9.9226747598223586E-2</v>
      </c>
      <c r="R6" s="490">
        <f t="shared" si="2"/>
        <v>-0.10762401450210968</v>
      </c>
      <c r="S6" s="191"/>
      <c r="T6" s="191"/>
      <c r="U6" s="318"/>
      <c r="V6" s="319"/>
      <c r="W6" s="320"/>
      <c r="X6" s="314"/>
      <c r="Y6" s="314"/>
      <c r="Z6" s="320"/>
      <c r="AA6" s="320"/>
      <c r="AB6" s="320"/>
      <c r="AC6" s="321"/>
      <c r="AD6" s="322"/>
      <c r="AE6" s="315"/>
      <c r="AF6" s="317"/>
      <c r="AG6" s="428"/>
      <c r="AH6" s="312"/>
      <c r="AI6" s="315"/>
      <c r="AJ6" s="317"/>
      <c r="AL6" s="119">
        <f t="shared" si="3"/>
        <v>-13</v>
      </c>
      <c r="AM6" s="119">
        <f t="shared" si="4"/>
        <v>-14</v>
      </c>
      <c r="AN6" s="119">
        <f t="shared" si="4"/>
        <v>-14</v>
      </c>
      <c r="AO6" s="119">
        <f t="shared" si="4"/>
        <v>-6</v>
      </c>
      <c r="AP6" s="119">
        <f t="shared" si="4"/>
        <v>-16</v>
      </c>
      <c r="AQ6" s="119">
        <f t="shared" si="4"/>
        <v>0</v>
      </c>
      <c r="AR6" s="119">
        <f t="shared" si="4"/>
        <v>0</v>
      </c>
      <c r="AS6" s="119">
        <f t="shared" si="4"/>
        <v>0</v>
      </c>
      <c r="AT6" s="119">
        <f t="shared" si="4"/>
        <v>-4.6846166153746371E-2</v>
      </c>
      <c r="AU6" s="119">
        <f t="shared" si="4"/>
        <v>-0.15114014190629321</v>
      </c>
      <c r="AV6" s="119">
        <f t="shared" si="4"/>
        <v>-4.4062526118710421E-2</v>
      </c>
      <c r="AW6" s="119">
        <f t="shared" si="4"/>
        <v>-0.10762401450210968</v>
      </c>
      <c r="AX6" s="119">
        <f t="shared" si="4"/>
        <v>-13</v>
      </c>
      <c r="AY6" s="119">
        <f t="shared" si="4"/>
        <v>-16</v>
      </c>
      <c r="AZ6" s="119">
        <f t="shared" si="4"/>
        <v>-9.9226747598223586E-2</v>
      </c>
      <c r="BA6" s="119">
        <f t="shared" si="4"/>
        <v>-0.10762401450210968</v>
      </c>
      <c r="BB6" s="119"/>
      <c r="BC6" s="119"/>
      <c r="BD6" s="119"/>
      <c r="BE6" s="119"/>
      <c r="BF6" s="119"/>
      <c r="BG6" s="119"/>
      <c r="BH6" s="119"/>
      <c r="BI6" s="119"/>
    </row>
    <row r="7" spans="1:61" ht="12" customHeight="1">
      <c r="A7" s="56" t="s">
        <v>0</v>
      </c>
      <c r="B7" s="481" t="s">
        <v>50</v>
      </c>
      <c r="C7" s="602">
        <f t="shared" si="2"/>
        <v>-4</v>
      </c>
      <c r="D7" s="488">
        <f t="shared" si="2"/>
        <v>-3</v>
      </c>
      <c r="E7" s="489">
        <f t="shared" si="2"/>
        <v>-3</v>
      </c>
      <c r="F7" s="484">
        <f t="shared" si="2"/>
        <v>-4</v>
      </c>
      <c r="G7" s="484">
        <f t="shared" si="2"/>
        <v>-4</v>
      </c>
      <c r="H7" s="489">
        <f t="shared" si="2"/>
        <v>0</v>
      </c>
      <c r="I7" s="489">
        <f t="shared" si="2"/>
        <v>0</v>
      </c>
      <c r="J7" s="489">
        <f t="shared" si="2"/>
        <v>0</v>
      </c>
      <c r="K7" s="497">
        <f t="shared" si="2"/>
        <v>0.24967464439512255</v>
      </c>
      <c r="L7" s="587">
        <f t="shared" si="2"/>
        <v>6.8650817406135101E-3</v>
      </c>
      <c r="M7" s="497">
        <f t="shared" si="2"/>
        <v>0.27456892443018344</v>
      </c>
      <c r="N7" s="587">
        <f t="shared" si="2"/>
        <v>5.1012093998489272E-2</v>
      </c>
      <c r="O7" s="607">
        <f t="shared" si="2"/>
        <v>-4</v>
      </c>
      <c r="P7" s="613">
        <f t="shared" si="2"/>
        <v>-4</v>
      </c>
      <c r="Q7" s="486">
        <f t="shared" si="2"/>
        <v>1.8137972644993807</v>
      </c>
      <c r="R7" s="490">
        <f t="shared" si="2"/>
        <v>5.1012093998489272E-2</v>
      </c>
      <c r="S7" s="191"/>
      <c r="T7" s="191"/>
      <c r="U7" s="318"/>
      <c r="V7" s="319"/>
      <c r="W7" s="320"/>
      <c r="X7" s="314"/>
      <c r="Y7" s="314"/>
      <c r="Z7" s="320"/>
      <c r="AA7" s="320"/>
      <c r="AB7" s="320"/>
      <c r="AC7" s="321"/>
      <c r="AD7" s="322"/>
      <c r="AE7" s="315"/>
      <c r="AF7" s="317"/>
      <c r="AG7" s="428"/>
      <c r="AH7" s="312"/>
      <c r="AI7" s="315"/>
      <c r="AJ7" s="317"/>
      <c r="AL7" s="119">
        <f t="shared" si="3"/>
        <v>-4</v>
      </c>
      <c r="AM7" s="119">
        <f t="shared" si="4"/>
        <v>-3</v>
      </c>
      <c r="AN7" s="119">
        <f t="shared" si="4"/>
        <v>-3</v>
      </c>
      <c r="AO7" s="119">
        <f t="shared" si="4"/>
        <v>-4</v>
      </c>
      <c r="AP7" s="119">
        <f t="shared" si="4"/>
        <v>-4</v>
      </c>
      <c r="AQ7" s="119">
        <f t="shared" si="4"/>
        <v>0</v>
      </c>
      <c r="AR7" s="119">
        <f t="shared" si="4"/>
        <v>0</v>
      </c>
      <c r="AS7" s="119">
        <f t="shared" si="4"/>
        <v>0</v>
      </c>
      <c r="AT7" s="119">
        <f t="shared" si="4"/>
        <v>0.24967464439512255</v>
      </c>
      <c r="AU7" s="119">
        <f t="shared" si="4"/>
        <v>6.8650817406135101E-3</v>
      </c>
      <c r="AV7" s="119">
        <f t="shared" si="4"/>
        <v>0.27456892443018344</v>
      </c>
      <c r="AW7" s="119">
        <f t="shared" si="4"/>
        <v>5.1012093998489272E-2</v>
      </c>
      <c r="AX7" s="119">
        <f t="shared" si="4"/>
        <v>-4</v>
      </c>
      <c r="AY7" s="119">
        <f t="shared" si="4"/>
        <v>-4</v>
      </c>
      <c r="AZ7" s="119">
        <f t="shared" si="4"/>
        <v>1.8137972644993807</v>
      </c>
      <c r="BA7" s="119">
        <f t="shared" si="4"/>
        <v>5.1012093998489272E-2</v>
      </c>
      <c r="BB7" s="119"/>
      <c r="BC7" s="119"/>
      <c r="BD7" s="119"/>
      <c r="BE7" s="119"/>
      <c r="BF7" s="119"/>
      <c r="BG7" s="119"/>
      <c r="BH7" s="119"/>
      <c r="BI7" s="119"/>
    </row>
    <row r="8" spans="1:61" ht="12" customHeight="1">
      <c r="A8" s="56" t="s">
        <v>18</v>
      </c>
      <c r="B8" s="551" t="s">
        <v>79</v>
      </c>
      <c r="C8" s="602">
        <f t="shared" si="2"/>
        <v>5</v>
      </c>
      <c r="D8" s="488">
        <f t="shared" si="2"/>
        <v>7</v>
      </c>
      <c r="E8" s="489">
        <f t="shared" si="2"/>
        <v>5</v>
      </c>
      <c r="F8" s="484">
        <f t="shared" si="2"/>
        <v>6</v>
      </c>
      <c r="G8" s="484">
        <f t="shared" si="2"/>
        <v>6</v>
      </c>
      <c r="H8" s="489">
        <f t="shared" si="2"/>
        <v>0</v>
      </c>
      <c r="I8" s="489">
        <f t="shared" si="2"/>
        <v>0</v>
      </c>
      <c r="J8" s="489">
        <f t="shared" si="2"/>
        <v>0</v>
      </c>
      <c r="K8" s="497">
        <f t="shared" si="2"/>
        <v>-0.25432821464075206</v>
      </c>
      <c r="L8" s="587">
        <f t="shared" si="2"/>
        <v>-7.5985129338609236E-2</v>
      </c>
      <c r="M8" s="497">
        <f t="shared" si="2"/>
        <v>-0.24860099415063153</v>
      </c>
      <c r="N8" s="587">
        <f t="shared" si="2"/>
        <v>-4.7998308944828705E-2</v>
      </c>
      <c r="O8" s="607">
        <f t="shared" si="2"/>
        <v>5</v>
      </c>
      <c r="P8" s="613">
        <f t="shared" si="2"/>
        <v>6</v>
      </c>
      <c r="Q8" s="486">
        <f t="shared" si="2"/>
        <v>2.6088785183747243E-2</v>
      </c>
      <c r="R8" s="490">
        <f t="shared" si="2"/>
        <v>-4.7998308944828705E-2</v>
      </c>
      <c r="S8" s="191"/>
      <c r="T8" s="191"/>
      <c r="U8" s="318"/>
      <c r="V8" s="319"/>
      <c r="W8" s="320"/>
      <c r="X8" s="314"/>
      <c r="Y8" s="314"/>
      <c r="Z8" s="320"/>
      <c r="AA8" s="320"/>
      <c r="AB8" s="320"/>
      <c r="AC8" s="321"/>
      <c r="AD8" s="322"/>
      <c r="AE8" s="315"/>
      <c r="AF8" s="317"/>
      <c r="AG8" s="428"/>
      <c r="AH8" s="312"/>
      <c r="AI8" s="315"/>
      <c r="AJ8" s="317"/>
      <c r="AL8" s="119">
        <f t="shared" si="3"/>
        <v>5</v>
      </c>
      <c r="AM8" s="119">
        <f t="shared" si="4"/>
        <v>7</v>
      </c>
      <c r="AN8" s="119">
        <f t="shared" si="4"/>
        <v>5</v>
      </c>
      <c r="AO8" s="119">
        <f t="shared" si="4"/>
        <v>6</v>
      </c>
      <c r="AP8" s="119">
        <f t="shared" si="4"/>
        <v>6</v>
      </c>
      <c r="AQ8" s="119">
        <f t="shared" si="4"/>
        <v>0</v>
      </c>
      <c r="AR8" s="119">
        <f t="shared" si="4"/>
        <v>0</v>
      </c>
      <c r="AS8" s="119">
        <f t="shared" si="4"/>
        <v>0</v>
      </c>
      <c r="AT8" s="119">
        <f t="shared" si="4"/>
        <v>-0.25432821464075206</v>
      </c>
      <c r="AU8" s="119">
        <f t="shared" si="4"/>
        <v>-7.5985129338609236E-2</v>
      </c>
      <c r="AV8" s="119">
        <f t="shared" si="4"/>
        <v>-0.24860099415063153</v>
      </c>
      <c r="AW8" s="119">
        <f t="shared" si="4"/>
        <v>-4.7998308944828705E-2</v>
      </c>
      <c r="AX8" s="119">
        <f t="shared" si="4"/>
        <v>5</v>
      </c>
      <c r="AY8" s="119">
        <f t="shared" si="4"/>
        <v>6</v>
      </c>
      <c r="AZ8" s="119">
        <f t="shared" si="4"/>
        <v>2.6088785183747243E-2</v>
      </c>
      <c r="BA8" s="119">
        <f t="shared" si="4"/>
        <v>-4.7998308944828705E-2</v>
      </c>
      <c r="BB8" s="119"/>
      <c r="BC8" s="119"/>
      <c r="BD8" s="119"/>
      <c r="BE8" s="119"/>
      <c r="BF8" s="119"/>
      <c r="BG8" s="119"/>
      <c r="BH8" s="119"/>
      <c r="BI8" s="119"/>
    </row>
    <row r="9" spans="1:61" ht="12" customHeight="1">
      <c r="A9" s="62" t="s">
        <v>8</v>
      </c>
      <c r="B9" s="491" t="s">
        <v>65</v>
      </c>
      <c r="C9" s="476">
        <f t="shared" si="2"/>
        <v>-7</v>
      </c>
      <c r="D9" s="477">
        <f t="shared" si="2"/>
        <v>-8</v>
      </c>
      <c r="E9" s="480">
        <f t="shared" si="2"/>
        <v>-10</v>
      </c>
      <c r="F9" s="480">
        <f t="shared" si="2"/>
        <v>0</v>
      </c>
      <c r="G9" s="480">
        <f t="shared" si="2"/>
        <v>-10</v>
      </c>
      <c r="H9" s="496">
        <f t="shared" si="2"/>
        <v>0</v>
      </c>
      <c r="I9" s="496">
        <f t="shared" si="2"/>
        <v>0</v>
      </c>
      <c r="J9" s="496">
        <f t="shared" si="2"/>
        <v>0</v>
      </c>
      <c r="K9" s="614">
        <f t="shared" si="2"/>
        <v>-9.1899745193658289E-2</v>
      </c>
      <c r="L9" s="615">
        <f t="shared" si="2"/>
        <v>-0.29890230740193868</v>
      </c>
      <c r="M9" s="614">
        <f t="shared" si="2"/>
        <v>-9.727142073621009E-2</v>
      </c>
      <c r="N9" s="615">
        <f t="shared" si="2"/>
        <v>-0.26735184160909897</v>
      </c>
      <c r="O9" s="616">
        <f t="shared" si="2"/>
        <v>-7</v>
      </c>
      <c r="P9" s="617">
        <f t="shared" si="2"/>
        <v>-10</v>
      </c>
      <c r="Q9" s="493">
        <f t="shared" si="2"/>
        <v>0</v>
      </c>
      <c r="R9" s="494">
        <f t="shared" si="2"/>
        <v>-0.26735184160909897</v>
      </c>
      <c r="S9" s="191"/>
      <c r="T9" s="191"/>
      <c r="U9" s="429"/>
      <c r="V9" s="323"/>
      <c r="W9" s="323"/>
      <c r="X9" s="323"/>
      <c r="Y9" s="323"/>
      <c r="Z9" s="323"/>
      <c r="AA9" s="323"/>
      <c r="AB9" s="323"/>
      <c r="AC9" s="324"/>
      <c r="AD9" s="325"/>
      <c r="AE9" s="326"/>
      <c r="AF9" s="327"/>
      <c r="AG9" s="429"/>
      <c r="AH9" s="323"/>
      <c r="AI9" s="326"/>
      <c r="AJ9" s="327"/>
      <c r="AL9" s="119">
        <f t="shared" si="3"/>
        <v>-7</v>
      </c>
      <c r="AM9" s="119">
        <f t="shared" si="4"/>
        <v>-8</v>
      </c>
      <c r="AN9" s="119">
        <f t="shared" si="4"/>
        <v>-10</v>
      </c>
      <c r="AO9" s="119">
        <f t="shared" si="4"/>
        <v>0</v>
      </c>
      <c r="AP9" s="119">
        <f t="shared" si="4"/>
        <v>-10</v>
      </c>
      <c r="AQ9" s="119">
        <f t="shared" si="4"/>
        <v>0</v>
      </c>
      <c r="AR9" s="119">
        <f t="shared" si="4"/>
        <v>0</v>
      </c>
      <c r="AS9" s="119">
        <f t="shared" si="4"/>
        <v>0</v>
      </c>
      <c r="AT9" s="119">
        <f t="shared" si="4"/>
        <v>-9.1899745193658289E-2</v>
      </c>
      <c r="AU9" s="119">
        <f t="shared" si="4"/>
        <v>-0.29890230740193868</v>
      </c>
      <c r="AV9" s="119">
        <f t="shared" si="4"/>
        <v>-9.727142073621009E-2</v>
      </c>
      <c r="AW9" s="119">
        <f t="shared" si="4"/>
        <v>-0.26735184160909897</v>
      </c>
      <c r="AX9" s="119">
        <f t="shared" si="4"/>
        <v>-7</v>
      </c>
      <c r="AY9" s="119">
        <f t="shared" si="4"/>
        <v>-10</v>
      </c>
      <c r="AZ9" s="119">
        <f t="shared" si="4"/>
        <v>0</v>
      </c>
      <c r="BA9" s="119">
        <f t="shared" si="4"/>
        <v>-0.26735184160909897</v>
      </c>
      <c r="BB9" s="119"/>
      <c r="BC9" s="119"/>
      <c r="BD9" s="119"/>
      <c r="BE9" s="119"/>
      <c r="BF9" s="119"/>
      <c r="BG9" s="119"/>
      <c r="BH9" s="119"/>
      <c r="BI9" s="119"/>
    </row>
    <row r="10" spans="1:61" ht="12" customHeight="1">
      <c r="A10" s="56" t="s">
        <v>3</v>
      </c>
      <c r="B10" s="481" t="s">
        <v>35</v>
      </c>
      <c r="C10" s="602">
        <f t="shared" si="2"/>
        <v>-57</v>
      </c>
      <c r="D10" s="488">
        <f t="shared" si="2"/>
        <v>-96</v>
      </c>
      <c r="E10" s="489">
        <f t="shared" si="2"/>
        <v>-55</v>
      </c>
      <c r="F10" s="484">
        <f t="shared" si="2"/>
        <v>-58</v>
      </c>
      <c r="G10" s="484">
        <f t="shared" si="2"/>
        <v>-54</v>
      </c>
      <c r="H10" s="489">
        <f t="shared" si="2"/>
        <v>0</v>
      </c>
      <c r="I10" s="489">
        <f t="shared" si="2"/>
        <v>0</v>
      </c>
      <c r="J10" s="489">
        <f t="shared" si="2"/>
        <v>0</v>
      </c>
      <c r="K10" s="497">
        <f t="shared" si="2"/>
        <v>-0.4032021090718666</v>
      </c>
      <c r="L10" s="587">
        <f t="shared" si="2"/>
        <v>5.4431963063390265E-2</v>
      </c>
      <c r="M10" s="497">
        <f t="shared" si="2"/>
        <v>-0.39598177753203612</v>
      </c>
      <c r="N10" s="587">
        <f t="shared" si="2"/>
        <v>8.408047094263571E-2</v>
      </c>
      <c r="O10" s="607">
        <f t="shared" si="2"/>
        <v>-57</v>
      </c>
      <c r="P10" s="613">
        <f t="shared" si="2"/>
        <v>-54</v>
      </c>
      <c r="Q10" s="486">
        <f t="shared" si="2"/>
        <v>0.25977010432390335</v>
      </c>
      <c r="R10" s="490">
        <f t="shared" si="2"/>
        <v>8.408047094263571E-2</v>
      </c>
      <c r="S10" s="191"/>
      <c r="T10" s="191"/>
      <c r="U10" s="318"/>
      <c r="V10" s="319"/>
      <c r="W10" s="320"/>
      <c r="X10" s="314"/>
      <c r="Y10" s="314"/>
      <c r="Z10" s="320"/>
      <c r="AA10" s="320"/>
      <c r="AB10" s="320"/>
      <c r="AC10" s="321"/>
      <c r="AD10" s="322"/>
      <c r="AE10" s="315"/>
      <c r="AF10" s="317"/>
      <c r="AG10" s="428"/>
      <c r="AH10" s="312"/>
      <c r="AI10" s="315"/>
      <c r="AJ10" s="317"/>
      <c r="AL10" s="119">
        <f t="shared" si="3"/>
        <v>-57</v>
      </c>
      <c r="AM10" s="119">
        <f t="shared" si="4"/>
        <v>-96</v>
      </c>
      <c r="AN10" s="119">
        <f t="shared" si="4"/>
        <v>-55</v>
      </c>
      <c r="AO10" s="119">
        <f t="shared" si="4"/>
        <v>-58</v>
      </c>
      <c r="AP10" s="119">
        <f t="shared" si="4"/>
        <v>-54</v>
      </c>
      <c r="AQ10" s="119">
        <f t="shared" si="4"/>
        <v>0</v>
      </c>
      <c r="AR10" s="119">
        <f t="shared" si="4"/>
        <v>0</v>
      </c>
      <c r="AS10" s="119">
        <f t="shared" si="4"/>
        <v>0</v>
      </c>
      <c r="AT10" s="119">
        <f t="shared" si="4"/>
        <v>-0.4032021090718666</v>
      </c>
      <c r="AU10" s="119">
        <f t="shared" si="4"/>
        <v>5.4431963063390265E-2</v>
      </c>
      <c r="AV10" s="119">
        <f t="shared" si="4"/>
        <v>-0.39598177753203612</v>
      </c>
      <c r="AW10" s="119">
        <f t="shared" si="4"/>
        <v>8.408047094263571E-2</v>
      </c>
      <c r="AX10" s="119">
        <f t="shared" si="4"/>
        <v>-57</v>
      </c>
      <c r="AY10" s="119">
        <f t="shared" si="4"/>
        <v>-54</v>
      </c>
      <c r="AZ10" s="119">
        <f t="shared" si="4"/>
        <v>0.25977010432390335</v>
      </c>
      <c r="BA10" s="119">
        <f t="shared" si="4"/>
        <v>8.408047094263571E-2</v>
      </c>
      <c r="BB10" s="119"/>
      <c r="BC10" s="119"/>
      <c r="BD10" s="119"/>
      <c r="BE10" s="119"/>
      <c r="BF10" s="119"/>
      <c r="BG10" s="119"/>
      <c r="BH10" s="119"/>
      <c r="BI10" s="119"/>
    </row>
    <row r="11" spans="1:61" ht="12" customHeight="1">
      <c r="A11" s="188" t="s">
        <v>84</v>
      </c>
      <c r="B11" s="618" t="s">
        <v>85</v>
      </c>
      <c r="C11" s="602">
        <f t="shared" si="2"/>
        <v>44</v>
      </c>
      <c r="D11" s="488">
        <f t="shared" si="2"/>
        <v>26</v>
      </c>
      <c r="E11" s="489">
        <f t="shared" si="2"/>
        <v>52</v>
      </c>
      <c r="F11" s="484">
        <f t="shared" si="2"/>
        <v>52</v>
      </c>
      <c r="G11" s="484">
        <f t="shared" si="2"/>
        <v>55</v>
      </c>
      <c r="H11" s="489">
        <f t="shared" si="2"/>
        <v>0</v>
      </c>
      <c r="I11" s="489">
        <f t="shared" si="2"/>
        <v>0</v>
      </c>
      <c r="J11" s="489">
        <f t="shared" si="2"/>
        <v>0</v>
      </c>
      <c r="K11" s="497">
        <f t="shared" si="2"/>
        <v>0.65764978166311061</v>
      </c>
      <c r="L11" s="587">
        <f t="shared" si="2"/>
        <v>-0.20499140501933455</v>
      </c>
      <c r="M11" s="497">
        <f t="shared" si="2"/>
        <v>0.64112861689603173</v>
      </c>
      <c r="N11" s="587">
        <f t="shared" si="2"/>
        <v>-0.18189607582842293</v>
      </c>
      <c r="O11" s="607">
        <f t="shared" si="2"/>
        <v>44</v>
      </c>
      <c r="P11" s="613">
        <f t="shared" si="2"/>
        <v>55</v>
      </c>
      <c r="Q11" s="486">
        <f t="shared" si="2"/>
        <v>2.1880347554734891E-2</v>
      </c>
      <c r="R11" s="490">
        <f t="shared" si="2"/>
        <v>-0.18189607582842293</v>
      </c>
      <c r="S11" s="191"/>
      <c r="T11" s="191"/>
      <c r="U11" s="318"/>
      <c r="V11" s="319"/>
      <c r="W11" s="320"/>
      <c r="X11" s="314"/>
      <c r="Y11" s="314"/>
      <c r="Z11" s="320"/>
      <c r="AA11" s="320"/>
      <c r="AB11" s="320"/>
      <c r="AC11" s="321"/>
      <c r="AD11" s="322"/>
      <c r="AE11" s="315"/>
      <c r="AF11" s="317"/>
      <c r="AG11" s="428"/>
      <c r="AH11" s="312"/>
      <c r="AI11" s="315"/>
      <c r="AJ11" s="317"/>
      <c r="AL11" s="119">
        <f t="shared" si="3"/>
        <v>44</v>
      </c>
      <c r="AM11" s="119">
        <f t="shared" si="4"/>
        <v>26</v>
      </c>
      <c r="AN11" s="119">
        <f t="shared" si="4"/>
        <v>52</v>
      </c>
      <c r="AO11" s="119">
        <f t="shared" si="4"/>
        <v>52</v>
      </c>
      <c r="AP11" s="119">
        <f t="shared" si="4"/>
        <v>55</v>
      </c>
      <c r="AQ11" s="119">
        <f t="shared" si="4"/>
        <v>0</v>
      </c>
      <c r="AR11" s="119">
        <f t="shared" si="4"/>
        <v>0</v>
      </c>
      <c r="AS11" s="119">
        <f t="shared" si="4"/>
        <v>0</v>
      </c>
      <c r="AT11" s="119">
        <f t="shared" si="4"/>
        <v>0.65764978166311061</v>
      </c>
      <c r="AU11" s="119">
        <f t="shared" si="4"/>
        <v>-0.20499140501933455</v>
      </c>
      <c r="AV11" s="119">
        <f t="shared" si="4"/>
        <v>0.64112861689603173</v>
      </c>
      <c r="AW11" s="119">
        <f t="shared" si="4"/>
        <v>-0.18189607582842293</v>
      </c>
      <c r="AX11" s="119">
        <f t="shared" si="4"/>
        <v>44</v>
      </c>
      <c r="AY11" s="119">
        <f t="shared" si="4"/>
        <v>55</v>
      </c>
      <c r="AZ11" s="119">
        <f t="shared" si="4"/>
        <v>2.1880347554734891E-2</v>
      </c>
      <c r="BA11" s="119">
        <f t="shared" si="4"/>
        <v>-0.18189607582842293</v>
      </c>
      <c r="BB11" s="119"/>
      <c r="BC11" s="119"/>
      <c r="BD11" s="119"/>
      <c r="BE11" s="119"/>
      <c r="BF11" s="119"/>
      <c r="BG11" s="119"/>
      <c r="BH11" s="119"/>
      <c r="BI11" s="119"/>
    </row>
    <row r="12" spans="1:61" ht="12" customHeight="1">
      <c r="A12" s="62" t="s">
        <v>24</v>
      </c>
      <c r="B12" s="491" t="s">
        <v>66</v>
      </c>
      <c r="C12" s="603">
        <f t="shared" si="2"/>
        <v>-15</v>
      </c>
      <c r="D12" s="495">
        <f t="shared" si="2"/>
        <v>-72</v>
      </c>
      <c r="E12" s="496">
        <f t="shared" si="2"/>
        <v>-5</v>
      </c>
      <c r="F12" s="480">
        <f t="shared" si="2"/>
        <v>-7</v>
      </c>
      <c r="G12" s="480">
        <f t="shared" si="2"/>
        <v>-1</v>
      </c>
      <c r="H12" s="496">
        <f t="shared" si="2"/>
        <v>0</v>
      </c>
      <c r="I12" s="496">
        <f t="shared" si="2"/>
        <v>0</v>
      </c>
      <c r="J12" s="496">
        <f t="shared" si="2"/>
        <v>0</v>
      </c>
      <c r="K12" s="614">
        <f t="shared" si="2"/>
        <v>-0.79540267664055608</v>
      </c>
      <c r="L12" s="615">
        <f t="shared" si="2"/>
        <v>0</v>
      </c>
      <c r="M12" s="614">
        <f t="shared" si="2"/>
        <v>-0.79086156875164881</v>
      </c>
      <c r="N12" s="615">
        <f t="shared" si="2"/>
        <v>0</v>
      </c>
      <c r="O12" s="616">
        <f t="shared" si="2"/>
        <v>-15</v>
      </c>
      <c r="P12" s="617">
        <f t="shared" si="2"/>
        <v>-1</v>
      </c>
      <c r="Q12" s="493">
        <f t="shared" si="2"/>
        <v>0</v>
      </c>
      <c r="R12" s="494">
        <f t="shared" si="2"/>
        <v>0</v>
      </c>
      <c r="S12" s="191"/>
      <c r="T12" s="191"/>
      <c r="U12" s="329"/>
      <c r="V12" s="330"/>
      <c r="W12" s="331"/>
      <c r="X12" s="323"/>
      <c r="Y12" s="323"/>
      <c r="Z12" s="331"/>
      <c r="AA12" s="331"/>
      <c r="AB12" s="331"/>
      <c r="AC12" s="324"/>
      <c r="AD12" s="325"/>
      <c r="AE12" s="326"/>
      <c r="AF12" s="327"/>
      <c r="AG12" s="743"/>
      <c r="AH12" s="744"/>
      <c r="AI12" s="326"/>
      <c r="AJ12" s="327"/>
      <c r="AL12" s="119">
        <f t="shared" si="3"/>
        <v>-15</v>
      </c>
      <c r="AM12" s="119">
        <f t="shared" si="4"/>
        <v>-72</v>
      </c>
      <c r="AN12" s="119">
        <f t="shared" si="4"/>
        <v>-5</v>
      </c>
      <c r="AO12" s="119">
        <f t="shared" si="4"/>
        <v>-7</v>
      </c>
      <c r="AP12" s="119">
        <f t="shared" si="4"/>
        <v>-1</v>
      </c>
      <c r="AQ12" s="119">
        <f t="shared" si="4"/>
        <v>0</v>
      </c>
      <c r="AR12" s="119">
        <f t="shared" si="4"/>
        <v>0</v>
      </c>
      <c r="AS12" s="119">
        <f t="shared" si="4"/>
        <v>0</v>
      </c>
      <c r="AT12" s="119">
        <f t="shared" si="4"/>
        <v>-0.79540267664055608</v>
      </c>
      <c r="AU12" s="119">
        <f t="shared" si="4"/>
        <v>0</v>
      </c>
      <c r="AV12" s="119">
        <f t="shared" si="4"/>
        <v>-0.79086156875164881</v>
      </c>
      <c r="AW12" s="119">
        <f t="shared" si="4"/>
        <v>0</v>
      </c>
      <c r="AX12" s="119">
        <f t="shared" si="4"/>
        <v>-15</v>
      </c>
      <c r="AY12" s="119">
        <f t="shared" si="4"/>
        <v>-1</v>
      </c>
      <c r="AZ12" s="119">
        <f t="shared" si="4"/>
        <v>0</v>
      </c>
      <c r="BA12" s="119">
        <f t="shared" si="4"/>
        <v>0</v>
      </c>
      <c r="BB12" s="119"/>
      <c r="BC12" s="119"/>
      <c r="BD12" s="119"/>
      <c r="BE12" s="119"/>
      <c r="BF12" s="119"/>
      <c r="BG12" s="119"/>
      <c r="BH12" s="119"/>
      <c r="BI12" s="119"/>
    </row>
    <row r="13" spans="1:61" ht="12" customHeight="1">
      <c r="A13" s="62" t="s">
        <v>13</v>
      </c>
      <c r="B13" s="491" t="s">
        <v>67</v>
      </c>
      <c r="C13" s="603">
        <f t="shared" si="2"/>
        <v>-22</v>
      </c>
      <c r="D13" s="495">
        <f t="shared" si="2"/>
        <v>-80</v>
      </c>
      <c r="E13" s="496">
        <f t="shared" si="2"/>
        <v>-15</v>
      </c>
      <c r="F13" s="496">
        <f t="shared" si="2"/>
        <v>-7</v>
      </c>
      <c r="G13" s="496">
        <f t="shared" si="2"/>
        <v>-11</v>
      </c>
      <c r="H13" s="496">
        <f t="shared" si="2"/>
        <v>0</v>
      </c>
      <c r="I13" s="496">
        <f t="shared" si="2"/>
        <v>0</v>
      </c>
      <c r="J13" s="496">
        <f t="shared" si="2"/>
        <v>0</v>
      </c>
      <c r="K13" s="614">
        <f t="shared" si="2"/>
        <v>-0.72551160179198115</v>
      </c>
      <c r="L13" s="615">
        <f t="shared" si="2"/>
        <v>0</v>
      </c>
      <c r="M13" s="614">
        <f t="shared" si="2"/>
        <v>-0.72076355408357384</v>
      </c>
      <c r="N13" s="615">
        <f t="shared" si="2"/>
        <v>0</v>
      </c>
      <c r="O13" s="616">
        <f t="shared" si="2"/>
        <v>-22</v>
      </c>
      <c r="P13" s="617">
        <f t="shared" si="2"/>
        <v>-11</v>
      </c>
      <c r="Q13" s="493">
        <f t="shared" si="2"/>
        <v>0</v>
      </c>
      <c r="R13" s="494">
        <f t="shared" si="2"/>
        <v>0</v>
      </c>
      <c r="S13" s="191"/>
      <c r="T13" s="191"/>
      <c r="U13" s="329"/>
      <c r="V13" s="330"/>
      <c r="W13" s="331"/>
      <c r="X13" s="331"/>
      <c r="Y13" s="331"/>
      <c r="Z13" s="331"/>
      <c r="AA13" s="331"/>
      <c r="AB13" s="331"/>
      <c r="AC13" s="324"/>
      <c r="AD13" s="325"/>
      <c r="AE13" s="326"/>
      <c r="AF13" s="327"/>
      <c r="AG13" s="743"/>
      <c r="AH13" s="744"/>
      <c r="AI13" s="326"/>
      <c r="AJ13" s="327"/>
      <c r="AL13" s="119">
        <f t="shared" si="3"/>
        <v>-22</v>
      </c>
      <c r="AM13" s="119">
        <f t="shared" si="4"/>
        <v>-80</v>
      </c>
      <c r="AN13" s="119">
        <f t="shared" si="4"/>
        <v>-15</v>
      </c>
      <c r="AO13" s="119">
        <f t="shared" si="4"/>
        <v>-7</v>
      </c>
      <c r="AP13" s="119">
        <f t="shared" si="4"/>
        <v>-11</v>
      </c>
      <c r="AQ13" s="119">
        <f t="shared" si="4"/>
        <v>0</v>
      </c>
      <c r="AR13" s="119">
        <f t="shared" si="4"/>
        <v>0</v>
      </c>
      <c r="AS13" s="119">
        <f t="shared" si="4"/>
        <v>0</v>
      </c>
      <c r="AT13" s="119">
        <f t="shared" si="4"/>
        <v>-0.72551160179198115</v>
      </c>
      <c r="AU13" s="119">
        <f t="shared" si="4"/>
        <v>0</v>
      </c>
      <c r="AV13" s="119">
        <f t="shared" si="4"/>
        <v>-0.72076355408357384</v>
      </c>
      <c r="AW13" s="119">
        <f t="shared" si="4"/>
        <v>0</v>
      </c>
      <c r="AX13" s="119">
        <f t="shared" si="4"/>
        <v>-22</v>
      </c>
      <c r="AY13" s="119">
        <f t="shared" si="4"/>
        <v>-11</v>
      </c>
      <c r="AZ13" s="119">
        <f t="shared" si="4"/>
        <v>0</v>
      </c>
      <c r="BA13" s="119">
        <f t="shared" si="4"/>
        <v>0</v>
      </c>
      <c r="BB13" s="119"/>
      <c r="BC13" s="119"/>
      <c r="BD13" s="119"/>
      <c r="BE13" s="119"/>
      <c r="BF13" s="119"/>
      <c r="BG13" s="119"/>
      <c r="BH13" s="119"/>
      <c r="BI13" s="119"/>
    </row>
    <row r="14" spans="1:61" ht="12" customHeight="1">
      <c r="A14" s="56" t="s">
        <v>23</v>
      </c>
      <c r="B14" s="481" t="s">
        <v>51</v>
      </c>
      <c r="C14" s="619">
        <f t="shared" si="2"/>
        <v>-2</v>
      </c>
      <c r="D14" s="488">
        <f t="shared" si="2"/>
        <v>-2</v>
      </c>
      <c r="E14" s="489">
        <f t="shared" si="2"/>
        <v>-1</v>
      </c>
      <c r="F14" s="483">
        <f t="shared" si="2"/>
        <v>-1</v>
      </c>
      <c r="G14" s="483">
        <f t="shared" si="2"/>
        <v>-3</v>
      </c>
      <c r="H14" s="489">
        <f t="shared" si="2"/>
        <v>0</v>
      </c>
      <c r="I14" s="489">
        <f t="shared" si="2"/>
        <v>0</v>
      </c>
      <c r="J14" s="489">
        <f t="shared" si="2"/>
        <v>0</v>
      </c>
      <c r="K14" s="497">
        <f t="shared" si="2"/>
        <v>-3.7098621220334138E-2</v>
      </c>
      <c r="L14" s="587">
        <f t="shared" si="2"/>
        <v>-0.16763332217730975</v>
      </c>
      <c r="M14" s="497">
        <f t="shared" si="2"/>
        <v>-1.6915301882797107E-2</v>
      </c>
      <c r="N14" s="587">
        <f t="shared" si="2"/>
        <v>-9.7005095935635222E-2</v>
      </c>
      <c r="O14" s="607">
        <f t="shared" si="2"/>
        <v>-2</v>
      </c>
      <c r="P14" s="613">
        <f t="shared" si="2"/>
        <v>-3</v>
      </c>
      <c r="Q14" s="486">
        <f t="shared" si="2"/>
        <v>0.30715076438605382</v>
      </c>
      <c r="R14" s="490">
        <f t="shared" si="2"/>
        <v>-9.7005095935635222E-2</v>
      </c>
      <c r="S14" s="191"/>
      <c r="T14" s="191"/>
      <c r="U14" s="318"/>
      <c r="V14" s="319"/>
      <c r="W14" s="320"/>
      <c r="X14" s="313"/>
      <c r="Y14" s="313"/>
      <c r="Z14" s="320"/>
      <c r="AA14" s="320"/>
      <c r="AB14" s="320"/>
      <c r="AC14" s="321"/>
      <c r="AD14" s="322"/>
      <c r="AE14" s="332"/>
      <c r="AF14" s="317"/>
      <c r="AG14" s="428"/>
      <c r="AH14" s="312"/>
      <c r="AI14" s="315"/>
      <c r="AJ14" s="317"/>
      <c r="AL14" s="119">
        <f t="shared" si="3"/>
        <v>-2</v>
      </c>
      <c r="AM14" s="119">
        <f t="shared" si="4"/>
        <v>-2</v>
      </c>
      <c r="AN14" s="119">
        <f t="shared" si="4"/>
        <v>-1</v>
      </c>
      <c r="AO14" s="119">
        <f t="shared" si="4"/>
        <v>-1</v>
      </c>
      <c r="AP14" s="119">
        <f t="shared" si="4"/>
        <v>-3</v>
      </c>
      <c r="AQ14" s="119">
        <f t="shared" si="4"/>
        <v>0</v>
      </c>
      <c r="AR14" s="119">
        <f t="shared" si="4"/>
        <v>0</v>
      </c>
      <c r="AS14" s="119">
        <f t="shared" si="4"/>
        <v>0</v>
      </c>
      <c r="AT14" s="119">
        <f t="shared" si="4"/>
        <v>-3.7098621220334138E-2</v>
      </c>
      <c r="AU14" s="119">
        <f t="shared" si="4"/>
        <v>-0.16763332217730975</v>
      </c>
      <c r="AV14" s="119">
        <f t="shared" si="4"/>
        <v>-1.6915301882797107E-2</v>
      </c>
      <c r="AW14" s="119">
        <f t="shared" si="4"/>
        <v>-9.7005095935635222E-2</v>
      </c>
      <c r="AX14" s="119">
        <f t="shared" si="4"/>
        <v>-2</v>
      </c>
      <c r="AY14" s="119">
        <f t="shared" si="4"/>
        <v>-3</v>
      </c>
      <c r="AZ14" s="119">
        <f t="shared" si="4"/>
        <v>0.30715076438605382</v>
      </c>
      <c r="BA14" s="119">
        <f t="shared" si="4"/>
        <v>-9.7005095935635222E-2</v>
      </c>
      <c r="BB14" s="119"/>
      <c r="BC14" s="119"/>
      <c r="BD14" s="119"/>
      <c r="BE14" s="119"/>
      <c r="BF14" s="119"/>
      <c r="BG14" s="119"/>
      <c r="BH14" s="119"/>
      <c r="BI14" s="119"/>
    </row>
    <row r="15" spans="1:61" ht="12" hidden="1" customHeight="1" outlineLevel="1">
      <c r="A15" s="56" t="s">
        <v>126</v>
      </c>
      <c r="B15" s="481" t="s">
        <v>127</v>
      </c>
      <c r="C15" s="619" t="e">
        <f t="shared" si="2"/>
        <v>#N/A</v>
      </c>
      <c r="D15" s="488" t="e">
        <f t="shared" si="2"/>
        <v>#N/A</v>
      </c>
      <c r="E15" s="489" t="e">
        <f t="shared" si="2"/>
        <v>#N/A</v>
      </c>
      <c r="F15" s="483" t="e">
        <f t="shared" si="2"/>
        <v>#N/A</v>
      </c>
      <c r="G15" s="483" t="e">
        <f t="shared" si="2"/>
        <v>#N/A</v>
      </c>
      <c r="H15" s="489">
        <f t="shared" si="2"/>
        <v>0</v>
      </c>
      <c r="I15" s="489">
        <f t="shared" si="2"/>
        <v>0</v>
      </c>
      <c r="J15" s="489">
        <f t="shared" si="2"/>
        <v>0</v>
      </c>
      <c r="K15" s="497" t="e">
        <f t="shared" si="2"/>
        <v>#N/A</v>
      </c>
      <c r="L15" s="587" t="e">
        <f t="shared" si="2"/>
        <v>#N/A</v>
      </c>
      <c r="M15" s="497" t="e">
        <f t="shared" si="2"/>
        <v>#N/A</v>
      </c>
      <c r="N15" s="587" t="e">
        <f t="shared" si="2"/>
        <v>#N/A</v>
      </c>
      <c r="O15" s="607" t="e">
        <f t="shared" si="2"/>
        <v>#N/A</v>
      </c>
      <c r="P15" s="613" t="e">
        <f t="shared" si="2"/>
        <v>#N/A</v>
      </c>
      <c r="Q15" s="486" t="e">
        <f t="shared" si="2"/>
        <v>#N/A</v>
      </c>
      <c r="R15" s="490" t="e">
        <f t="shared" si="2"/>
        <v>#N/A</v>
      </c>
      <c r="S15" s="191"/>
      <c r="T15" s="191"/>
      <c r="U15" s="318"/>
      <c r="V15" s="319"/>
      <c r="W15" s="320"/>
      <c r="X15" s="313"/>
      <c r="Y15" s="313"/>
      <c r="Z15" s="320"/>
      <c r="AA15" s="320"/>
      <c r="AB15" s="320"/>
      <c r="AC15" s="321"/>
      <c r="AD15" s="322"/>
      <c r="AE15" s="332"/>
      <c r="AF15" s="317"/>
      <c r="AG15" s="428"/>
      <c r="AH15" s="312"/>
      <c r="AI15" s="315"/>
      <c r="AJ15" s="317"/>
      <c r="AL15" s="119" t="e">
        <f t="shared" si="3"/>
        <v>#N/A</v>
      </c>
      <c r="AM15" s="119" t="e">
        <f t="shared" si="4"/>
        <v>#N/A</v>
      </c>
      <c r="AN15" s="119" t="e">
        <f t="shared" si="4"/>
        <v>#N/A</v>
      </c>
      <c r="AO15" s="119" t="e">
        <f t="shared" si="4"/>
        <v>#N/A</v>
      </c>
      <c r="AP15" s="119" t="e">
        <f t="shared" si="4"/>
        <v>#N/A</v>
      </c>
      <c r="AQ15" s="119">
        <f t="shared" si="4"/>
        <v>0</v>
      </c>
      <c r="AR15" s="119">
        <f t="shared" si="4"/>
        <v>0</v>
      </c>
      <c r="AS15" s="119">
        <f t="shared" si="4"/>
        <v>0</v>
      </c>
      <c r="AT15" s="119" t="e">
        <f t="shared" si="4"/>
        <v>#N/A</v>
      </c>
      <c r="AU15" s="119" t="e">
        <f t="shared" si="4"/>
        <v>#N/A</v>
      </c>
      <c r="AV15" s="119" t="e">
        <f t="shared" si="4"/>
        <v>#N/A</v>
      </c>
      <c r="AW15" s="119" t="e">
        <f t="shared" si="4"/>
        <v>#N/A</v>
      </c>
      <c r="AX15" s="119" t="e">
        <f t="shared" si="4"/>
        <v>#N/A</v>
      </c>
      <c r="AY15" s="119" t="e">
        <f t="shared" si="4"/>
        <v>#N/A</v>
      </c>
      <c r="AZ15" s="119" t="e">
        <f t="shared" si="4"/>
        <v>#N/A</v>
      </c>
      <c r="BA15" s="119" t="e">
        <f t="shared" si="4"/>
        <v>#N/A</v>
      </c>
      <c r="BB15" s="119"/>
      <c r="BC15" s="119"/>
      <c r="BD15" s="119"/>
      <c r="BE15" s="119"/>
      <c r="BF15" s="119"/>
      <c r="BG15" s="119"/>
      <c r="BH15" s="119"/>
      <c r="BI15" s="119"/>
    </row>
    <row r="16" spans="1:61" ht="12" customHeight="1" collapsed="1">
      <c r="A16" s="62" t="s">
        <v>4</v>
      </c>
      <c r="B16" s="498" t="s">
        <v>47</v>
      </c>
      <c r="C16" s="620">
        <f t="shared" si="2"/>
        <v>-24</v>
      </c>
      <c r="D16" s="500">
        <f t="shared" si="2"/>
        <v>-82</v>
      </c>
      <c r="E16" s="501">
        <f t="shared" si="2"/>
        <v>-16</v>
      </c>
      <c r="F16" s="502">
        <f t="shared" si="2"/>
        <v>-8</v>
      </c>
      <c r="G16" s="502">
        <f t="shared" si="2"/>
        <v>-14</v>
      </c>
      <c r="H16" s="501">
        <f t="shared" si="2"/>
        <v>0</v>
      </c>
      <c r="I16" s="501">
        <f t="shared" si="2"/>
        <v>0</v>
      </c>
      <c r="J16" s="501">
        <f t="shared" si="2"/>
        <v>0</v>
      </c>
      <c r="K16" s="621">
        <f t="shared" si="2"/>
        <v>-0.71357524265297201</v>
      </c>
      <c r="L16" s="505">
        <f t="shared" si="2"/>
        <v>0.77507573047849809</v>
      </c>
      <c r="M16" s="621">
        <f t="shared" si="2"/>
        <v>-0.70081468686431103</v>
      </c>
      <c r="N16" s="505">
        <f t="shared" si="2"/>
        <v>0.86146740473978234</v>
      </c>
      <c r="O16" s="622">
        <f t="shared" si="2"/>
        <v>-24</v>
      </c>
      <c r="P16" s="623">
        <f t="shared" si="2"/>
        <v>-14</v>
      </c>
      <c r="Q16" s="504">
        <f t="shared" si="2"/>
        <v>1.7843551754672329</v>
      </c>
      <c r="R16" s="506">
        <f t="shared" si="2"/>
        <v>0.86146740473978234</v>
      </c>
      <c r="S16" s="191"/>
      <c r="T16" s="191"/>
      <c r="U16" s="333"/>
      <c r="V16" s="334"/>
      <c r="W16" s="302"/>
      <c r="X16" s="335"/>
      <c r="Y16" s="335"/>
      <c r="Z16" s="302"/>
      <c r="AA16" s="302"/>
      <c r="AB16" s="302"/>
      <c r="AC16" s="336"/>
      <c r="AD16" s="739"/>
      <c r="AE16" s="337"/>
      <c r="AF16" s="338"/>
      <c r="AG16" s="745"/>
      <c r="AH16" s="746"/>
      <c r="AI16" s="337"/>
      <c r="AJ16" s="357"/>
      <c r="AL16" s="119">
        <f t="shared" si="3"/>
        <v>-24</v>
      </c>
      <c r="AM16" s="119">
        <f t="shared" si="4"/>
        <v>-82</v>
      </c>
      <c r="AN16" s="119">
        <f t="shared" si="4"/>
        <v>-16</v>
      </c>
      <c r="AO16" s="119">
        <f t="shared" si="4"/>
        <v>-8</v>
      </c>
      <c r="AP16" s="119">
        <f t="shared" si="4"/>
        <v>-14</v>
      </c>
      <c r="AQ16" s="119">
        <f t="shared" si="4"/>
        <v>0</v>
      </c>
      <c r="AR16" s="119">
        <f t="shared" si="4"/>
        <v>0</v>
      </c>
      <c r="AS16" s="119">
        <f t="shared" si="4"/>
        <v>0</v>
      </c>
      <c r="AT16" s="119">
        <f t="shared" si="4"/>
        <v>-0.71357524265297201</v>
      </c>
      <c r="AU16" s="119">
        <f t="shared" si="4"/>
        <v>0.77507573047849809</v>
      </c>
      <c r="AV16" s="119">
        <f t="shared" si="4"/>
        <v>-0.70081468686431103</v>
      </c>
      <c r="AW16" s="119">
        <f t="shared" si="4"/>
        <v>0.86146740473978234</v>
      </c>
      <c r="AX16" s="119">
        <f t="shared" si="4"/>
        <v>-24</v>
      </c>
      <c r="AY16" s="119">
        <f t="shared" si="4"/>
        <v>-14</v>
      </c>
      <c r="AZ16" s="119">
        <f t="shared" si="4"/>
        <v>1.7843551754672329</v>
      </c>
      <c r="BA16" s="119">
        <f t="shared" si="4"/>
        <v>0.86146740473978234</v>
      </c>
      <c r="BB16" s="119"/>
      <c r="BC16" s="119"/>
      <c r="BD16" s="119"/>
      <c r="BE16" s="119"/>
      <c r="BF16" s="119"/>
      <c r="BG16" s="119"/>
      <c r="BH16" s="119"/>
      <c r="BI16" s="119"/>
    </row>
    <row r="17" spans="1:61" ht="12" customHeight="1">
      <c r="A17" s="56" t="s">
        <v>9</v>
      </c>
      <c r="B17" s="481" t="s">
        <v>45</v>
      </c>
      <c r="C17" s="507">
        <f t="shared" ref="C17:J22" si="5">VLOOKUP($A17,CBB_Other,C$1,FALSE)</f>
        <v>-214.3</v>
      </c>
      <c r="D17" s="484">
        <f t="shared" si="5"/>
        <v>-900</v>
      </c>
      <c r="E17" s="484">
        <f t="shared" si="5"/>
        <v>-50</v>
      </c>
      <c r="F17" s="484">
        <f t="shared" si="5"/>
        <v>0</v>
      </c>
      <c r="G17" s="484">
        <f t="shared" si="5"/>
        <v>-10</v>
      </c>
      <c r="H17" s="484">
        <f t="shared" si="5"/>
        <v>0</v>
      </c>
      <c r="I17" s="484">
        <f t="shared" si="5"/>
        <v>0</v>
      </c>
      <c r="J17" s="484">
        <f t="shared" si="5"/>
        <v>0</v>
      </c>
      <c r="K17" s="497"/>
      <c r="L17" s="587"/>
      <c r="M17" s="497"/>
      <c r="N17" s="587"/>
      <c r="O17" s="607">
        <f t="shared" ref="O17:P22" si="6">VLOOKUP($A17,CBB_Other,O$1,FALSE)</f>
        <v>-214.3</v>
      </c>
      <c r="P17" s="613">
        <f t="shared" si="6"/>
        <v>-10</v>
      </c>
      <c r="Q17" s="486"/>
      <c r="R17" s="490"/>
      <c r="S17" s="191"/>
      <c r="T17" s="191"/>
      <c r="U17" s="340"/>
      <c r="V17" s="314"/>
      <c r="W17" s="314"/>
      <c r="X17" s="314"/>
      <c r="Y17" s="314"/>
      <c r="Z17" s="314"/>
      <c r="AA17" s="314"/>
      <c r="AB17" s="314"/>
      <c r="AC17" s="315"/>
      <c r="AD17" s="317"/>
      <c r="AE17" s="315"/>
      <c r="AF17" s="317"/>
      <c r="AG17" s="340"/>
      <c r="AH17" s="314"/>
      <c r="AI17" s="315"/>
      <c r="AJ17" s="344"/>
      <c r="AL17" s="119">
        <f t="shared" si="3"/>
        <v>-214.3</v>
      </c>
      <c r="AM17" s="119">
        <f t="shared" si="4"/>
        <v>-900</v>
      </c>
      <c r="AN17" s="119">
        <f t="shared" si="4"/>
        <v>-50</v>
      </c>
      <c r="AO17" s="119">
        <f t="shared" si="4"/>
        <v>0</v>
      </c>
      <c r="AP17" s="119">
        <f t="shared" si="4"/>
        <v>-10</v>
      </c>
      <c r="AQ17" s="119">
        <f t="shared" si="4"/>
        <v>0</v>
      </c>
      <c r="AR17" s="119">
        <f t="shared" si="4"/>
        <v>0</v>
      </c>
      <c r="AS17" s="119">
        <f t="shared" si="4"/>
        <v>0</v>
      </c>
      <c r="AT17" s="119">
        <f t="shared" si="4"/>
        <v>0</v>
      </c>
      <c r="AU17" s="119">
        <f t="shared" si="4"/>
        <v>0</v>
      </c>
      <c r="AV17" s="119">
        <f t="shared" si="4"/>
        <v>0</v>
      </c>
      <c r="AW17" s="119">
        <f t="shared" si="4"/>
        <v>0</v>
      </c>
      <c r="AX17" s="119">
        <f t="shared" si="4"/>
        <v>-214.3</v>
      </c>
      <c r="AY17" s="119">
        <f t="shared" si="4"/>
        <v>-10</v>
      </c>
      <c r="AZ17" s="119">
        <f t="shared" si="4"/>
        <v>0</v>
      </c>
      <c r="BA17" s="119">
        <f t="shared" si="4"/>
        <v>0</v>
      </c>
      <c r="BB17" s="119"/>
      <c r="BC17" s="119"/>
      <c r="BD17" s="119"/>
      <c r="BE17" s="119"/>
      <c r="BF17" s="119"/>
      <c r="BG17" s="119"/>
      <c r="BH17" s="119"/>
      <c r="BI17" s="119"/>
    </row>
    <row r="18" spans="1:61" ht="12" customHeight="1">
      <c r="A18" s="56" t="s">
        <v>5</v>
      </c>
      <c r="B18" s="481" t="s">
        <v>106</v>
      </c>
      <c r="C18" s="507">
        <f t="shared" si="5"/>
        <v>80.664119552846941</v>
      </c>
      <c r="D18" s="484">
        <f t="shared" si="5"/>
        <v>259.50120675572987</v>
      </c>
      <c r="E18" s="484">
        <f t="shared" si="5"/>
        <v>46.503422415580985</v>
      </c>
      <c r="F18" s="484">
        <f t="shared" si="5"/>
        <v>20.531527043864525</v>
      </c>
      <c r="G18" s="484">
        <f t="shared" si="5"/>
        <v>36.061573172422747</v>
      </c>
      <c r="H18" s="484">
        <f t="shared" si="5"/>
        <v>0</v>
      </c>
      <c r="I18" s="484">
        <f t="shared" si="5"/>
        <v>0</v>
      </c>
      <c r="J18" s="484">
        <f t="shared" si="5"/>
        <v>0</v>
      </c>
      <c r="K18" s="497"/>
      <c r="L18" s="587"/>
      <c r="M18" s="497"/>
      <c r="N18" s="587"/>
      <c r="O18" s="607">
        <f t="shared" si="6"/>
        <v>0</v>
      </c>
      <c r="P18" s="613">
        <f t="shared" si="6"/>
        <v>0</v>
      </c>
      <c r="Q18" s="486"/>
      <c r="R18" s="490"/>
      <c r="S18" s="191"/>
      <c r="T18" s="191"/>
      <c r="U18" s="351"/>
      <c r="V18" s="352"/>
      <c r="W18" s="352"/>
      <c r="X18" s="352"/>
      <c r="Y18" s="352"/>
      <c r="Z18" s="314"/>
      <c r="AA18" s="314"/>
      <c r="AB18" s="314"/>
      <c r="AC18" s="315"/>
      <c r="AD18" s="317"/>
      <c r="AE18" s="315"/>
      <c r="AF18" s="317"/>
      <c r="AG18" s="351"/>
      <c r="AH18" s="352"/>
      <c r="AI18" s="315"/>
      <c r="AJ18" s="344"/>
      <c r="AL18" s="119">
        <f t="shared" si="3"/>
        <v>80.664119552846941</v>
      </c>
      <c r="AM18" s="119">
        <f t="shared" si="4"/>
        <v>259.50120675572987</v>
      </c>
      <c r="AN18" s="119">
        <f t="shared" si="4"/>
        <v>46.503422415580985</v>
      </c>
      <c r="AO18" s="119">
        <f t="shared" si="4"/>
        <v>20.531527043864525</v>
      </c>
      <c r="AP18" s="119">
        <f t="shared" si="4"/>
        <v>36.061573172422747</v>
      </c>
      <c r="AQ18" s="119">
        <f t="shared" si="4"/>
        <v>0</v>
      </c>
      <c r="AR18" s="119">
        <f t="shared" si="4"/>
        <v>0</v>
      </c>
      <c r="AS18" s="119">
        <f t="shared" si="4"/>
        <v>0</v>
      </c>
      <c r="AT18" s="119">
        <f t="shared" si="4"/>
        <v>0</v>
      </c>
      <c r="AU18" s="119">
        <f t="shared" si="4"/>
        <v>0</v>
      </c>
      <c r="AV18" s="119">
        <f t="shared" si="4"/>
        <v>0</v>
      </c>
      <c r="AW18" s="119">
        <f t="shared" si="4"/>
        <v>0</v>
      </c>
      <c r="AX18" s="119">
        <f t="shared" si="4"/>
        <v>0</v>
      </c>
      <c r="AY18" s="119">
        <f t="shared" si="4"/>
        <v>0</v>
      </c>
      <c r="AZ18" s="119">
        <f t="shared" si="4"/>
        <v>0</v>
      </c>
      <c r="BA18" s="119">
        <f t="shared" si="4"/>
        <v>0</v>
      </c>
      <c r="BB18" s="119"/>
      <c r="BC18" s="119"/>
      <c r="BD18" s="119"/>
      <c r="BE18" s="119"/>
      <c r="BF18" s="119"/>
      <c r="BG18" s="119"/>
      <c r="BH18" s="119"/>
      <c r="BI18" s="119"/>
    </row>
    <row r="19" spans="1:61" ht="12" hidden="1" customHeight="1" outlineLevel="1">
      <c r="A19" s="56" t="s">
        <v>5</v>
      </c>
      <c r="B19" s="481" t="s">
        <v>5</v>
      </c>
      <c r="C19" s="507">
        <f t="shared" si="5"/>
        <v>80.664119552846941</v>
      </c>
      <c r="D19" s="484">
        <f t="shared" si="5"/>
        <v>259.50120675572987</v>
      </c>
      <c r="E19" s="484">
        <f t="shared" si="5"/>
        <v>46.503422415580985</v>
      </c>
      <c r="F19" s="484">
        <f t="shared" si="5"/>
        <v>20.531527043864525</v>
      </c>
      <c r="G19" s="484">
        <f t="shared" si="5"/>
        <v>36.061573172422747</v>
      </c>
      <c r="H19" s="484">
        <f t="shared" si="5"/>
        <v>0</v>
      </c>
      <c r="I19" s="484">
        <f t="shared" si="5"/>
        <v>0</v>
      </c>
      <c r="J19" s="484">
        <f t="shared" si="5"/>
        <v>0</v>
      </c>
      <c r="K19" s="497"/>
      <c r="L19" s="587"/>
      <c r="M19" s="497"/>
      <c r="N19" s="587"/>
      <c r="O19" s="607">
        <f t="shared" si="6"/>
        <v>0</v>
      </c>
      <c r="P19" s="613">
        <f t="shared" si="6"/>
        <v>0</v>
      </c>
      <c r="Q19" s="486"/>
      <c r="R19" s="490"/>
      <c r="S19" s="191"/>
      <c r="T19" s="191"/>
      <c r="U19" s="351"/>
      <c r="V19" s="352"/>
      <c r="W19" s="352"/>
      <c r="X19" s="352"/>
      <c r="Y19" s="352"/>
      <c r="Z19" s="314"/>
      <c r="AA19" s="314"/>
      <c r="AB19" s="314"/>
      <c r="AC19" s="315"/>
      <c r="AD19" s="317"/>
      <c r="AE19" s="315"/>
      <c r="AF19" s="317"/>
      <c r="AG19" s="351"/>
      <c r="AH19" s="352"/>
      <c r="AI19" s="315"/>
      <c r="AJ19" s="344"/>
      <c r="AL19" s="119">
        <f t="shared" si="3"/>
        <v>80.664119552846941</v>
      </c>
      <c r="AM19" s="119">
        <f t="shared" si="4"/>
        <v>259.50120675572987</v>
      </c>
      <c r="AN19" s="119">
        <f t="shared" si="4"/>
        <v>46.503422415580985</v>
      </c>
      <c r="AO19" s="119">
        <f t="shared" si="4"/>
        <v>20.531527043864525</v>
      </c>
      <c r="AP19" s="119">
        <f t="shared" si="4"/>
        <v>36.061573172422747</v>
      </c>
      <c r="AQ19" s="119">
        <f t="shared" si="4"/>
        <v>0</v>
      </c>
      <c r="AR19" s="119">
        <f t="shared" si="4"/>
        <v>0</v>
      </c>
      <c r="AS19" s="119">
        <f t="shared" si="4"/>
        <v>0</v>
      </c>
      <c r="AT19" s="119">
        <f t="shared" si="4"/>
        <v>0</v>
      </c>
      <c r="AU19" s="119">
        <f t="shared" si="4"/>
        <v>0</v>
      </c>
      <c r="AV19" s="119">
        <f t="shared" si="4"/>
        <v>0</v>
      </c>
      <c r="AW19" s="119">
        <f t="shared" si="4"/>
        <v>0</v>
      </c>
      <c r="AX19" s="119">
        <f t="shared" si="4"/>
        <v>0</v>
      </c>
      <c r="AY19" s="119">
        <f t="shared" si="4"/>
        <v>0</v>
      </c>
      <c r="AZ19" s="119">
        <f t="shared" si="4"/>
        <v>0</v>
      </c>
      <c r="BA19" s="119">
        <f t="shared" si="4"/>
        <v>0</v>
      </c>
      <c r="BB19" s="119"/>
      <c r="BC19" s="119"/>
      <c r="BD19" s="119"/>
      <c r="BE19" s="119"/>
      <c r="BF19" s="119"/>
      <c r="BG19" s="119"/>
      <c r="BH19" s="119"/>
      <c r="BI19" s="119"/>
    </row>
    <row r="20" spans="1:61" ht="12" customHeight="1" collapsed="1">
      <c r="A20" s="56" t="s">
        <v>28</v>
      </c>
      <c r="B20" s="481" t="s">
        <v>46</v>
      </c>
      <c r="C20" s="474">
        <f t="shared" si="5"/>
        <v>-88</v>
      </c>
      <c r="D20" s="483">
        <f t="shared" si="5"/>
        <v>-94</v>
      </c>
      <c r="E20" s="483">
        <f t="shared" si="5"/>
        <v>-103</v>
      </c>
      <c r="F20" s="483">
        <f t="shared" si="5"/>
        <v>-113</v>
      </c>
      <c r="G20" s="483">
        <f t="shared" si="5"/>
        <v>-130</v>
      </c>
      <c r="H20" s="483">
        <f t="shared" si="5"/>
        <v>0</v>
      </c>
      <c r="I20" s="483">
        <f t="shared" si="5"/>
        <v>0</v>
      </c>
      <c r="J20" s="483">
        <f t="shared" si="5"/>
        <v>0</v>
      </c>
      <c r="K20" s="497">
        <f t="shared" ref="K20:L22" si="7">VLOOKUP($A20,CBB_Other,K$1,FALSE)</f>
        <v>-6.3210787131732782E-2</v>
      </c>
      <c r="L20" s="587">
        <f t="shared" si="7"/>
        <v>-0.32360986777545764</v>
      </c>
      <c r="M20" s="497"/>
      <c r="N20" s="587"/>
      <c r="O20" s="607">
        <f t="shared" si="6"/>
        <v>-88</v>
      </c>
      <c r="P20" s="613">
        <f t="shared" si="6"/>
        <v>-130</v>
      </c>
      <c r="Q20" s="486">
        <f t="shared" ref="Q20:R22" si="8">VLOOKUP($A20,CBB_Other,Q$1,FALSE)</f>
        <v>-1</v>
      </c>
      <c r="R20" s="490">
        <f t="shared" si="8"/>
        <v>-0.99540098647806829</v>
      </c>
      <c r="S20" s="191"/>
      <c r="T20" s="191"/>
      <c r="U20" s="343"/>
      <c r="V20" s="313"/>
      <c r="W20" s="313"/>
      <c r="X20" s="313"/>
      <c r="Y20" s="313"/>
      <c r="Z20" s="313"/>
      <c r="AA20" s="313"/>
      <c r="AB20" s="313"/>
      <c r="AC20" s="321"/>
      <c r="AD20" s="322"/>
      <c r="AE20" s="315"/>
      <c r="AF20" s="317"/>
      <c r="AG20" s="343"/>
      <c r="AH20" s="313"/>
      <c r="AI20" s="315"/>
      <c r="AJ20" s="317"/>
      <c r="AL20" s="119">
        <f t="shared" si="3"/>
        <v>-88</v>
      </c>
      <c r="AM20" s="119">
        <f t="shared" si="4"/>
        <v>-94</v>
      </c>
      <c r="AN20" s="119">
        <f t="shared" si="4"/>
        <v>-103</v>
      </c>
      <c r="AO20" s="119">
        <f t="shared" si="4"/>
        <v>-113</v>
      </c>
      <c r="AP20" s="119">
        <f t="shared" si="4"/>
        <v>-130</v>
      </c>
      <c r="AQ20" s="119">
        <f t="shared" si="4"/>
        <v>0</v>
      </c>
      <c r="AR20" s="119">
        <f t="shared" si="4"/>
        <v>0</v>
      </c>
      <c r="AS20" s="119">
        <f t="shared" si="4"/>
        <v>0</v>
      </c>
      <c r="AT20" s="119">
        <f t="shared" si="4"/>
        <v>-6.3210787131732782E-2</v>
      </c>
      <c r="AU20" s="119">
        <f t="shared" si="4"/>
        <v>-0.32360986777545764</v>
      </c>
      <c r="AV20" s="119">
        <f t="shared" si="4"/>
        <v>0</v>
      </c>
      <c r="AW20" s="119">
        <f t="shared" si="4"/>
        <v>0</v>
      </c>
      <c r="AX20" s="119">
        <f t="shared" si="4"/>
        <v>-88</v>
      </c>
      <c r="AY20" s="119">
        <f t="shared" si="4"/>
        <v>-130</v>
      </c>
      <c r="AZ20" s="119">
        <f t="shared" si="4"/>
        <v>-1</v>
      </c>
      <c r="BA20" s="119">
        <f t="shared" si="4"/>
        <v>-0.99540098647806829</v>
      </c>
      <c r="BB20" s="119"/>
      <c r="BC20" s="119"/>
      <c r="BD20" s="119"/>
      <c r="BE20" s="119"/>
      <c r="BF20" s="119"/>
      <c r="BG20" s="119"/>
      <c r="BH20" s="119"/>
      <c r="BI20" s="119"/>
    </row>
    <row r="21" spans="1:61" ht="12" customHeight="1">
      <c r="A21" s="56" t="s">
        <v>27</v>
      </c>
      <c r="B21" s="481" t="s">
        <v>91</v>
      </c>
      <c r="C21" s="474">
        <f t="shared" si="5"/>
        <v>-693</v>
      </c>
      <c r="D21" s="483">
        <f t="shared" si="5"/>
        <v>-767</v>
      </c>
      <c r="E21" s="483">
        <f t="shared" si="5"/>
        <v>-781</v>
      </c>
      <c r="F21" s="483">
        <f t="shared" si="5"/>
        <v>-921</v>
      </c>
      <c r="G21" s="483">
        <f t="shared" si="5"/>
        <v>-961</v>
      </c>
      <c r="H21" s="483">
        <f t="shared" si="5"/>
        <v>0</v>
      </c>
      <c r="I21" s="483">
        <f t="shared" si="5"/>
        <v>0</v>
      </c>
      <c r="J21" s="483">
        <f t="shared" si="5"/>
        <v>0</v>
      </c>
      <c r="K21" s="497">
        <f t="shared" si="7"/>
        <v>-9.7170200130098361E-2</v>
      </c>
      <c r="L21" s="587">
        <f t="shared" si="7"/>
        <v>-0.27899130509571546</v>
      </c>
      <c r="M21" s="497"/>
      <c r="N21" s="587"/>
      <c r="O21" s="607">
        <f t="shared" si="6"/>
        <v>-693</v>
      </c>
      <c r="P21" s="613">
        <f t="shared" si="6"/>
        <v>-961</v>
      </c>
      <c r="Q21" s="486">
        <f t="shared" si="8"/>
        <v>-1</v>
      </c>
      <c r="R21" s="490">
        <f t="shared" si="8"/>
        <v>-0.99410366715539811</v>
      </c>
      <c r="S21" s="191"/>
      <c r="T21" s="191"/>
      <c r="U21" s="343"/>
      <c r="V21" s="313"/>
      <c r="W21" s="313"/>
      <c r="X21" s="313"/>
      <c r="Y21" s="313"/>
      <c r="Z21" s="313"/>
      <c r="AA21" s="313"/>
      <c r="AB21" s="313"/>
      <c r="AC21" s="321"/>
      <c r="AD21" s="322"/>
      <c r="AE21" s="315"/>
      <c r="AF21" s="317"/>
      <c r="AG21" s="343"/>
      <c r="AH21" s="313"/>
      <c r="AI21" s="315"/>
      <c r="AJ21" s="317"/>
      <c r="AL21" s="119">
        <f t="shared" si="3"/>
        <v>-693</v>
      </c>
      <c r="AM21" s="119">
        <f t="shared" ref="AM21:AM30" si="9">D21-V21</f>
        <v>-767</v>
      </c>
      <c r="AN21" s="119">
        <f t="shared" ref="AN21:AN30" si="10">E21-W21</f>
        <v>-781</v>
      </c>
      <c r="AO21" s="119">
        <f t="shared" ref="AO21:AO30" si="11">F21-X21</f>
        <v>-921</v>
      </c>
      <c r="AP21" s="119">
        <f t="shared" ref="AP21:AP30" si="12">G21-Y21</f>
        <v>-961</v>
      </c>
      <c r="AQ21" s="119">
        <f t="shared" ref="AQ21:AQ30" si="13">H21-Z21</f>
        <v>0</v>
      </c>
      <c r="AR21" s="119">
        <f t="shared" ref="AR21:AR30" si="14">I21-AA21</f>
        <v>0</v>
      </c>
      <c r="AS21" s="119">
        <f t="shared" ref="AS21:AS30" si="15">J21-AB21</f>
        <v>0</v>
      </c>
      <c r="AT21" s="119">
        <f t="shared" ref="AT21:AT30" si="16">K21-AC21</f>
        <v>-9.7170200130098361E-2</v>
      </c>
      <c r="AU21" s="119">
        <f t="shared" ref="AU21:AU30" si="17">L21-AD21</f>
        <v>-0.27899130509571546</v>
      </c>
      <c r="AV21" s="119">
        <f t="shared" ref="AV21:AV30" si="18">M21-AE21</f>
        <v>0</v>
      </c>
      <c r="AW21" s="119">
        <f t="shared" ref="AW21:AW30" si="19">N21-AF21</f>
        <v>0</v>
      </c>
      <c r="AX21" s="119">
        <f t="shared" ref="AX21:AX30" si="20">O21-AG21</f>
        <v>-693</v>
      </c>
      <c r="AY21" s="119">
        <f t="shared" ref="AY21:AY30" si="21">P21-AH21</f>
        <v>-961</v>
      </c>
      <c r="AZ21" s="119">
        <f t="shared" ref="AZ21:AZ30" si="22">Q21-AI21</f>
        <v>-1</v>
      </c>
      <c r="BA21" s="119">
        <f t="shared" ref="BA21:BA30" si="23">R21-AJ21</f>
        <v>-0.99410366715539811</v>
      </c>
      <c r="BB21" s="119"/>
      <c r="BC21" s="119"/>
      <c r="BD21" s="119"/>
      <c r="BE21" s="119"/>
      <c r="BF21" s="119"/>
      <c r="BG21" s="119"/>
      <c r="BH21" s="119"/>
      <c r="BI21" s="119"/>
    </row>
    <row r="22" spans="1:61" ht="12" customHeight="1">
      <c r="A22" s="56" t="s">
        <v>14</v>
      </c>
      <c r="B22" s="511" t="s">
        <v>38</v>
      </c>
      <c r="C22" s="512">
        <f t="shared" si="5"/>
        <v>2637</v>
      </c>
      <c r="D22" s="513">
        <f t="shared" si="5"/>
        <v>2681</v>
      </c>
      <c r="E22" s="513">
        <f t="shared" si="5"/>
        <v>2917</v>
      </c>
      <c r="F22" s="513">
        <f t="shared" si="5"/>
        <v>2871</v>
      </c>
      <c r="G22" s="513">
        <f t="shared" si="5"/>
        <v>2847</v>
      </c>
      <c r="H22" s="513">
        <f t="shared" si="5"/>
        <v>0</v>
      </c>
      <c r="I22" s="513">
        <f t="shared" si="5"/>
        <v>0</v>
      </c>
      <c r="J22" s="513">
        <f t="shared" si="5"/>
        <v>0</v>
      </c>
      <c r="K22" s="624">
        <f t="shared" si="7"/>
        <v>-1.6401512608802515E-2</v>
      </c>
      <c r="L22" s="625">
        <f t="shared" si="7"/>
        <v>-7.355746094861404E-2</v>
      </c>
      <c r="M22" s="497"/>
      <c r="N22" s="587"/>
      <c r="O22" s="608">
        <f t="shared" si="6"/>
        <v>2637</v>
      </c>
      <c r="P22" s="626">
        <f t="shared" si="6"/>
        <v>2847</v>
      </c>
      <c r="Q22" s="486">
        <f t="shared" si="8"/>
        <v>-7.2499360096296983E-2</v>
      </c>
      <c r="R22" s="490">
        <f t="shared" si="8"/>
        <v>-7.355746094861404E-2</v>
      </c>
      <c r="S22" s="191"/>
      <c r="T22" s="191"/>
      <c r="U22" s="346"/>
      <c r="V22" s="347"/>
      <c r="W22" s="347"/>
      <c r="X22" s="347"/>
      <c r="Y22" s="347"/>
      <c r="Z22" s="347"/>
      <c r="AA22" s="347"/>
      <c r="AB22" s="347"/>
      <c r="AC22" s="735"/>
      <c r="AD22" s="736"/>
      <c r="AE22" s="348"/>
      <c r="AF22" s="349"/>
      <c r="AG22" s="346"/>
      <c r="AH22" s="347"/>
      <c r="AI22" s="348"/>
      <c r="AJ22" s="747"/>
      <c r="AL22" s="119">
        <f t="shared" si="3"/>
        <v>2637</v>
      </c>
      <c r="AM22" s="119">
        <f t="shared" si="9"/>
        <v>2681</v>
      </c>
      <c r="AN22" s="119">
        <f t="shared" si="10"/>
        <v>2917</v>
      </c>
      <c r="AO22" s="119">
        <f t="shared" si="11"/>
        <v>2871</v>
      </c>
      <c r="AP22" s="119">
        <f t="shared" si="12"/>
        <v>2847</v>
      </c>
      <c r="AQ22" s="119">
        <f t="shared" si="13"/>
        <v>0</v>
      </c>
      <c r="AR22" s="119">
        <f t="shared" si="14"/>
        <v>0</v>
      </c>
      <c r="AS22" s="119">
        <f t="shared" si="15"/>
        <v>0</v>
      </c>
      <c r="AT22" s="119">
        <f t="shared" si="16"/>
        <v>-1.6401512608802515E-2</v>
      </c>
      <c r="AU22" s="119">
        <f t="shared" si="17"/>
        <v>-7.355746094861404E-2</v>
      </c>
      <c r="AV22" s="119">
        <f t="shared" si="18"/>
        <v>0</v>
      </c>
      <c r="AW22" s="119">
        <f t="shared" si="19"/>
        <v>0</v>
      </c>
      <c r="AX22" s="119">
        <f t="shared" si="20"/>
        <v>2637</v>
      </c>
      <c r="AY22" s="119">
        <f t="shared" si="21"/>
        <v>2847</v>
      </c>
      <c r="AZ22" s="119">
        <f t="shared" si="22"/>
        <v>-7.2499360096296983E-2</v>
      </c>
      <c r="BA22" s="119">
        <f t="shared" si="23"/>
        <v>-7.355746094861404E-2</v>
      </c>
      <c r="BB22" s="119"/>
      <c r="BC22" s="119"/>
      <c r="BD22" s="119"/>
      <c r="BE22" s="119"/>
      <c r="BF22" s="119"/>
      <c r="BG22" s="119"/>
      <c r="BH22" s="119"/>
      <c r="BI22" s="119"/>
    </row>
    <row r="23" spans="1:61" ht="12" customHeight="1">
      <c r="A23" s="62" t="s">
        <v>22</v>
      </c>
      <c r="B23" s="491" t="s">
        <v>52</v>
      </c>
      <c r="C23" s="517"/>
      <c r="D23" s="489"/>
      <c r="E23" s="489"/>
      <c r="F23" s="489"/>
      <c r="G23" s="489"/>
      <c r="H23" s="489"/>
      <c r="I23" s="489"/>
      <c r="J23" s="489"/>
      <c r="K23" s="497"/>
      <c r="L23" s="587"/>
      <c r="M23" s="627"/>
      <c r="N23" s="628"/>
      <c r="O23" s="481"/>
      <c r="P23" s="508"/>
      <c r="Q23" s="629"/>
      <c r="R23" s="630"/>
      <c r="S23" s="191"/>
      <c r="T23" s="191"/>
      <c r="U23" s="443"/>
      <c r="V23" s="320"/>
      <c r="W23" s="320"/>
      <c r="X23" s="320"/>
      <c r="Y23" s="320"/>
      <c r="Z23" s="320"/>
      <c r="AA23" s="320"/>
      <c r="AB23" s="320"/>
      <c r="AC23" s="315"/>
      <c r="AD23" s="317"/>
      <c r="AE23" s="315"/>
      <c r="AF23" s="317"/>
      <c r="AG23" s="443"/>
      <c r="AH23" s="320"/>
      <c r="AI23" s="311"/>
      <c r="AJ23" s="344"/>
      <c r="AL23" s="119">
        <f t="shared" si="3"/>
        <v>0</v>
      </c>
      <c r="AM23" s="119">
        <f t="shared" si="9"/>
        <v>0</v>
      </c>
      <c r="AN23" s="119">
        <f t="shared" si="10"/>
        <v>0</v>
      </c>
      <c r="AO23" s="119">
        <f t="shared" si="11"/>
        <v>0</v>
      </c>
      <c r="AP23" s="119">
        <f t="shared" si="12"/>
        <v>0</v>
      </c>
      <c r="AQ23" s="119">
        <f t="shared" si="13"/>
        <v>0</v>
      </c>
      <c r="AR23" s="119">
        <f t="shared" si="14"/>
        <v>0</v>
      </c>
      <c r="AS23" s="119">
        <f t="shared" si="15"/>
        <v>0</v>
      </c>
      <c r="AT23" s="119">
        <f t="shared" si="16"/>
        <v>0</v>
      </c>
      <c r="AU23" s="119">
        <f t="shared" si="17"/>
        <v>0</v>
      </c>
      <c r="AV23" s="119">
        <f t="shared" si="18"/>
        <v>0</v>
      </c>
      <c r="AW23" s="119">
        <f t="shared" si="19"/>
        <v>0</v>
      </c>
      <c r="AX23" s="119">
        <f t="shared" si="20"/>
        <v>0</v>
      </c>
      <c r="AY23" s="119">
        <f t="shared" si="21"/>
        <v>0</v>
      </c>
      <c r="AZ23" s="119">
        <f t="shared" si="22"/>
        <v>0</v>
      </c>
      <c r="BA23" s="119">
        <f t="shared" si="23"/>
        <v>0</v>
      </c>
      <c r="BB23" s="119"/>
      <c r="BC23" s="119"/>
      <c r="BD23" s="119"/>
      <c r="BE23" s="119"/>
      <c r="BF23" s="119"/>
      <c r="BG23" s="119"/>
      <c r="BH23" s="119"/>
      <c r="BI23" s="119"/>
    </row>
    <row r="24" spans="1:61" ht="12" customHeight="1">
      <c r="A24" s="56" t="s">
        <v>19</v>
      </c>
      <c r="B24" s="481" t="s">
        <v>53</v>
      </c>
      <c r="C24" s="509">
        <f t="shared" ref="C24:R30" si="24">VLOOKUP($A24,CBB_Other,C$1,FALSE)</f>
        <v>0</v>
      </c>
      <c r="D24" s="510">
        <f t="shared" si="24"/>
        <v>0</v>
      </c>
      <c r="E24" s="510">
        <f t="shared" si="24"/>
        <v>0</v>
      </c>
      <c r="F24" s="510">
        <f t="shared" si="24"/>
        <v>0</v>
      </c>
      <c r="G24" s="510">
        <f t="shared" si="24"/>
        <v>0</v>
      </c>
      <c r="H24" s="510">
        <f t="shared" si="24"/>
        <v>0</v>
      </c>
      <c r="I24" s="510">
        <f t="shared" si="24"/>
        <v>0</v>
      </c>
      <c r="J24" s="510">
        <f t="shared" si="24"/>
        <v>0</v>
      </c>
      <c r="K24" s="497">
        <f t="shared" si="24"/>
        <v>0</v>
      </c>
      <c r="L24" s="587">
        <f t="shared" si="24"/>
        <v>0</v>
      </c>
      <c r="M24" s="497">
        <f t="shared" si="24"/>
        <v>0</v>
      </c>
      <c r="N24" s="587">
        <f t="shared" si="24"/>
        <v>0</v>
      </c>
      <c r="O24" s="509">
        <f t="shared" si="24"/>
        <v>0</v>
      </c>
      <c r="P24" s="510">
        <f t="shared" si="24"/>
        <v>0</v>
      </c>
      <c r="Q24" s="486">
        <f t="shared" si="24"/>
        <v>0</v>
      </c>
      <c r="R24" s="490">
        <f t="shared" si="24"/>
        <v>0</v>
      </c>
      <c r="S24" s="191"/>
      <c r="T24" s="191"/>
      <c r="U24" s="351"/>
      <c r="V24" s="352"/>
      <c r="W24" s="352"/>
      <c r="X24" s="352"/>
      <c r="Y24" s="352"/>
      <c r="Z24" s="352"/>
      <c r="AA24" s="352"/>
      <c r="AB24" s="352"/>
      <c r="AC24" s="321"/>
      <c r="AD24" s="322"/>
      <c r="AE24" s="315"/>
      <c r="AF24" s="317"/>
      <c r="AG24" s="351"/>
      <c r="AH24" s="352"/>
      <c r="AI24" s="315"/>
      <c r="AJ24" s="317"/>
      <c r="AL24" s="119">
        <f t="shared" si="3"/>
        <v>0</v>
      </c>
      <c r="AM24" s="119">
        <f t="shared" si="9"/>
        <v>0</v>
      </c>
      <c r="AN24" s="119">
        <f t="shared" si="10"/>
        <v>0</v>
      </c>
      <c r="AO24" s="119">
        <f t="shared" si="11"/>
        <v>0</v>
      </c>
      <c r="AP24" s="119">
        <f t="shared" si="12"/>
        <v>0</v>
      </c>
      <c r="AQ24" s="119">
        <f t="shared" si="13"/>
        <v>0</v>
      </c>
      <c r="AR24" s="119">
        <f t="shared" si="14"/>
        <v>0</v>
      </c>
      <c r="AS24" s="119">
        <f t="shared" si="15"/>
        <v>0</v>
      </c>
      <c r="AT24" s="119">
        <f t="shared" si="16"/>
        <v>0</v>
      </c>
      <c r="AU24" s="119">
        <f t="shared" si="17"/>
        <v>0</v>
      </c>
      <c r="AV24" s="119">
        <f t="shared" si="18"/>
        <v>0</v>
      </c>
      <c r="AW24" s="119">
        <f t="shared" si="19"/>
        <v>0</v>
      </c>
      <c r="AX24" s="119">
        <f t="shared" si="20"/>
        <v>0</v>
      </c>
      <c r="AY24" s="119">
        <f t="shared" si="21"/>
        <v>0</v>
      </c>
      <c r="AZ24" s="119">
        <f t="shared" si="22"/>
        <v>0</v>
      </c>
      <c r="BA24" s="119">
        <f t="shared" si="23"/>
        <v>0</v>
      </c>
      <c r="BB24" s="119"/>
      <c r="BC24" s="119"/>
      <c r="BD24" s="119"/>
      <c r="BE24" s="119"/>
      <c r="BF24" s="119"/>
      <c r="BG24" s="119"/>
      <c r="BH24" s="119"/>
      <c r="BI24" s="119"/>
    </row>
    <row r="25" spans="1:61" ht="12" customHeight="1">
      <c r="A25" s="56" t="s">
        <v>20</v>
      </c>
      <c r="B25" s="481" t="s">
        <v>54</v>
      </c>
      <c r="C25" s="509">
        <f t="shared" si="24"/>
        <v>0</v>
      </c>
      <c r="D25" s="510">
        <f t="shared" si="24"/>
        <v>0</v>
      </c>
      <c r="E25" s="510">
        <f t="shared" si="24"/>
        <v>0</v>
      </c>
      <c r="F25" s="510">
        <f t="shared" si="24"/>
        <v>0</v>
      </c>
      <c r="G25" s="510">
        <f t="shared" si="24"/>
        <v>0</v>
      </c>
      <c r="H25" s="510">
        <f t="shared" si="24"/>
        <v>0</v>
      </c>
      <c r="I25" s="510">
        <f t="shared" si="24"/>
        <v>0</v>
      </c>
      <c r="J25" s="510">
        <f t="shared" si="24"/>
        <v>0</v>
      </c>
      <c r="K25" s="497">
        <f t="shared" si="24"/>
        <v>0</v>
      </c>
      <c r="L25" s="587">
        <f t="shared" si="24"/>
        <v>0</v>
      </c>
      <c r="M25" s="497">
        <f t="shared" si="24"/>
        <v>0</v>
      </c>
      <c r="N25" s="587">
        <f t="shared" si="24"/>
        <v>0</v>
      </c>
      <c r="O25" s="509">
        <f t="shared" si="24"/>
        <v>0</v>
      </c>
      <c r="P25" s="510">
        <f t="shared" si="24"/>
        <v>0</v>
      </c>
      <c r="Q25" s="486">
        <f t="shared" si="24"/>
        <v>0</v>
      </c>
      <c r="R25" s="490">
        <f t="shared" si="24"/>
        <v>0</v>
      </c>
      <c r="S25" s="191"/>
      <c r="T25" s="191"/>
      <c r="U25" s="351"/>
      <c r="V25" s="352"/>
      <c r="W25" s="352"/>
      <c r="X25" s="352"/>
      <c r="Y25" s="352"/>
      <c r="Z25" s="352"/>
      <c r="AA25" s="352"/>
      <c r="AB25" s="352"/>
      <c r="AC25" s="321"/>
      <c r="AD25" s="322"/>
      <c r="AE25" s="315"/>
      <c r="AF25" s="317"/>
      <c r="AG25" s="351"/>
      <c r="AH25" s="352"/>
      <c r="AI25" s="315"/>
      <c r="AJ25" s="317"/>
      <c r="AL25" s="119">
        <f t="shared" si="3"/>
        <v>0</v>
      </c>
      <c r="AM25" s="119">
        <f t="shared" si="9"/>
        <v>0</v>
      </c>
      <c r="AN25" s="119">
        <f t="shared" si="10"/>
        <v>0</v>
      </c>
      <c r="AO25" s="119">
        <f t="shared" si="11"/>
        <v>0</v>
      </c>
      <c r="AP25" s="119">
        <f t="shared" si="12"/>
        <v>0</v>
      </c>
      <c r="AQ25" s="119">
        <f t="shared" si="13"/>
        <v>0</v>
      </c>
      <c r="AR25" s="119">
        <f t="shared" si="14"/>
        <v>0</v>
      </c>
      <c r="AS25" s="119">
        <f t="shared" si="15"/>
        <v>0</v>
      </c>
      <c r="AT25" s="119">
        <f t="shared" si="16"/>
        <v>0</v>
      </c>
      <c r="AU25" s="119">
        <f t="shared" si="17"/>
        <v>0</v>
      </c>
      <c r="AV25" s="119">
        <f t="shared" si="18"/>
        <v>0</v>
      </c>
      <c r="AW25" s="119">
        <f t="shared" si="19"/>
        <v>0</v>
      </c>
      <c r="AX25" s="119">
        <f t="shared" si="20"/>
        <v>0</v>
      </c>
      <c r="AY25" s="119">
        <f t="shared" si="21"/>
        <v>0</v>
      </c>
      <c r="AZ25" s="119">
        <f t="shared" si="22"/>
        <v>0</v>
      </c>
      <c r="BA25" s="119">
        <f t="shared" si="23"/>
        <v>0</v>
      </c>
      <c r="BB25" s="119"/>
      <c r="BC25" s="119"/>
      <c r="BD25" s="119"/>
      <c r="BE25" s="119"/>
      <c r="BF25" s="119"/>
      <c r="BG25" s="119"/>
      <c r="BH25" s="119"/>
      <c r="BI25" s="119"/>
    </row>
    <row r="26" spans="1:61" ht="12" customHeight="1">
      <c r="A26" s="56" t="s">
        <v>21</v>
      </c>
      <c r="B26" s="481" t="s">
        <v>55</v>
      </c>
      <c r="C26" s="509">
        <f t="shared" si="24"/>
        <v>0</v>
      </c>
      <c r="D26" s="510">
        <f t="shared" si="24"/>
        <v>0</v>
      </c>
      <c r="E26" s="510">
        <f t="shared" si="24"/>
        <v>0</v>
      </c>
      <c r="F26" s="510">
        <f t="shared" si="24"/>
        <v>0</v>
      </c>
      <c r="G26" s="510">
        <f t="shared" si="24"/>
        <v>0</v>
      </c>
      <c r="H26" s="510">
        <f t="shared" si="24"/>
        <v>0</v>
      </c>
      <c r="I26" s="510">
        <f t="shared" si="24"/>
        <v>0</v>
      </c>
      <c r="J26" s="510">
        <f t="shared" si="24"/>
        <v>0</v>
      </c>
      <c r="K26" s="497">
        <f t="shared" si="24"/>
        <v>0</v>
      </c>
      <c r="L26" s="587">
        <f t="shared" si="24"/>
        <v>0</v>
      </c>
      <c r="M26" s="497">
        <f t="shared" si="24"/>
        <v>0</v>
      </c>
      <c r="N26" s="587">
        <f t="shared" si="24"/>
        <v>0</v>
      </c>
      <c r="O26" s="509">
        <f t="shared" si="24"/>
        <v>0</v>
      </c>
      <c r="P26" s="510">
        <f t="shared" si="24"/>
        <v>0</v>
      </c>
      <c r="Q26" s="486">
        <f t="shared" si="24"/>
        <v>0</v>
      </c>
      <c r="R26" s="490">
        <f t="shared" si="24"/>
        <v>0</v>
      </c>
      <c r="S26" s="191"/>
      <c r="T26" s="191"/>
      <c r="U26" s="351"/>
      <c r="V26" s="352"/>
      <c r="W26" s="352"/>
      <c r="X26" s="352"/>
      <c r="Y26" s="352"/>
      <c r="Z26" s="352"/>
      <c r="AA26" s="352"/>
      <c r="AB26" s="352"/>
      <c r="AC26" s="321"/>
      <c r="AD26" s="322"/>
      <c r="AE26" s="315"/>
      <c r="AF26" s="317"/>
      <c r="AG26" s="351"/>
      <c r="AH26" s="352"/>
      <c r="AI26" s="315"/>
      <c r="AJ26" s="317"/>
      <c r="AL26" s="119">
        <f t="shared" si="3"/>
        <v>0</v>
      </c>
      <c r="AM26" s="119">
        <f t="shared" si="9"/>
        <v>0</v>
      </c>
      <c r="AN26" s="119">
        <f t="shared" si="10"/>
        <v>0</v>
      </c>
      <c r="AO26" s="119">
        <f t="shared" si="11"/>
        <v>0</v>
      </c>
      <c r="AP26" s="119">
        <f t="shared" si="12"/>
        <v>0</v>
      </c>
      <c r="AQ26" s="119">
        <f t="shared" si="13"/>
        <v>0</v>
      </c>
      <c r="AR26" s="119">
        <f t="shared" si="14"/>
        <v>0</v>
      </c>
      <c r="AS26" s="119">
        <f t="shared" si="15"/>
        <v>0</v>
      </c>
      <c r="AT26" s="119">
        <f t="shared" si="16"/>
        <v>0</v>
      </c>
      <c r="AU26" s="119">
        <f t="shared" si="17"/>
        <v>0</v>
      </c>
      <c r="AV26" s="119">
        <f t="shared" si="18"/>
        <v>0</v>
      </c>
      <c r="AW26" s="119">
        <f t="shared" si="19"/>
        <v>0</v>
      </c>
      <c r="AX26" s="119">
        <f t="shared" si="20"/>
        <v>0</v>
      </c>
      <c r="AY26" s="119">
        <f t="shared" si="21"/>
        <v>0</v>
      </c>
      <c r="AZ26" s="119">
        <f t="shared" si="22"/>
        <v>0</v>
      </c>
      <c r="BA26" s="119">
        <f t="shared" si="23"/>
        <v>0</v>
      </c>
      <c r="BB26" s="119"/>
      <c r="BC26" s="119"/>
      <c r="BD26" s="119"/>
      <c r="BE26" s="119"/>
      <c r="BF26" s="119"/>
      <c r="BG26" s="119"/>
      <c r="BH26" s="119"/>
      <c r="BI26" s="119"/>
    </row>
    <row r="27" spans="1:61" ht="12" customHeight="1">
      <c r="A27" s="62" t="s">
        <v>25</v>
      </c>
      <c r="B27" s="491" t="s">
        <v>56</v>
      </c>
      <c r="C27" s="518">
        <f t="shared" si="24"/>
        <v>0</v>
      </c>
      <c r="D27" s="519">
        <f t="shared" si="24"/>
        <v>0</v>
      </c>
      <c r="E27" s="519">
        <f t="shared" si="24"/>
        <v>0</v>
      </c>
      <c r="F27" s="519">
        <f t="shared" si="24"/>
        <v>0</v>
      </c>
      <c r="G27" s="519">
        <f t="shared" si="24"/>
        <v>0</v>
      </c>
      <c r="H27" s="519">
        <f t="shared" si="24"/>
        <v>0</v>
      </c>
      <c r="I27" s="519">
        <f t="shared" si="24"/>
        <v>0</v>
      </c>
      <c r="J27" s="519">
        <f t="shared" si="24"/>
        <v>0</v>
      </c>
      <c r="K27" s="614">
        <f t="shared" si="24"/>
        <v>0</v>
      </c>
      <c r="L27" s="615">
        <f t="shared" si="24"/>
        <v>0</v>
      </c>
      <c r="M27" s="614">
        <f t="shared" si="24"/>
        <v>0</v>
      </c>
      <c r="N27" s="615">
        <f t="shared" si="24"/>
        <v>0</v>
      </c>
      <c r="O27" s="518">
        <f t="shared" si="24"/>
        <v>0</v>
      </c>
      <c r="P27" s="519">
        <f t="shared" si="24"/>
        <v>0</v>
      </c>
      <c r="Q27" s="493">
        <f t="shared" si="24"/>
        <v>0</v>
      </c>
      <c r="R27" s="494">
        <f t="shared" si="24"/>
        <v>0</v>
      </c>
      <c r="S27" s="191"/>
      <c r="T27" s="191"/>
      <c r="U27" s="353"/>
      <c r="V27" s="354"/>
      <c r="W27" s="354"/>
      <c r="X27" s="354"/>
      <c r="Y27" s="354"/>
      <c r="Z27" s="354"/>
      <c r="AA27" s="354"/>
      <c r="AB27" s="354"/>
      <c r="AC27" s="324"/>
      <c r="AD27" s="325"/>
      <c r="AE27" s="326"/>
      <c r="AF27" s="327"/>
      <c r="AG27" s="353"/>
      <c r="AH27" s="354"/>
      <c r="AI27" s="326"/>
      <c r="AJ27" s="317"/>
      <c r="AL27" s="119">
        <f t="shared" si="3"/>
        <v>0</v>
      </c>
      <c r="AM27" s="119">
        <f t="shared" si="9"/>
        <v>0</v>
      </c>
      <c r="AN27" s="119">
        <f t="shared" si="10"/>
        <v>0</v>
      </c>
      <c r="AO27" s="119">
        <f t="shared" si="11"/>
        <v>0</v>
      </c>
      <c r="AP27" s="119">
        <f t="shared" si="12"/>
        <v>0</v>
      </c>
      <c r="AQ27" s="119">
        <f t="shared" si="13"/>
        <v>0</v>
      </c>
      <c r="AR27" s="119">
        <f t="shared" si="14"/>
        <v>0</v>
      </c>
      <c r="AS27" s="119">
        <f t="shared" si="15"/>
        <v>0</v>
      </c>
      <c r="AT27" s="119">
        <f t="shared" si="16"/>
        <v>0</v>
      </c>
      <c r="AU27" s="119">
        <f t="shared" si="17"/>
        <v>0</v>
      </c>
      <c r="AV27" s="119">
        <f t="shared" si="18"/>
        <v>0</v>
      </c>
      <c r="AW27" s="119">
        <f t="shared" si="19"/>
        <v>0</v>
      </c>
      <c r="AX27" s="119">
        <f t="shared" si="20"/>
        <v>0</v>
      </c>
      <c r="AY27" s="119">
        <f t="shared" si="21"/>
        <v>0</v>
      </c>
      <c r="AZ27" s="119">
        <f t="shared" si="22"/>
        <v>0</v>
      </c>
      <c r="BA27" s="119">
        <f t="shared" si="23"/>
        <v>0</v>
      </c>
      <c r="BB27" s="119"/>
      <c r="BC27" s="119"/>
      <c r="BD27" s="119"/>
      <c r="BE27" s="119"/>
      <c r="BF27" s="119"/>
      <c r="BG27" s="119"/>
      <c r="BH27" s="119"/>
      <c r="BI27" s="119"/>
    </row>
    <row r="28" spans="1:61" ht="12" customHeight="1">
      <c r="A28" s="56" t="s">
        <v>17</v>
      </c>
      <c r="B28" s="481" t="s">
        <v>57</v>
      </c>
      <c r="C28" s="543">
        <f t="shared" si="24"/>
        <v>0</v>
      </c>
      <c r="D28" s="510">
        <f t="shared" si="24"/>
        <v>0</v>
      </c>
      <c r="E28" s="510">
        <f t="shared" si="24"/>
        <v>0</v>
      </c>
      <c r="F28" s="510">
        <f t="shared" si="24"/>
        <v>0</v>
      </c>
      <c r="G28" s="510">
        <f t="shared" si="24"/>
        <v>0</v>
      </c>
      <c r="H28" s="510">
        <f t="shared" si="24"/>
        <v>0</v>
      </c>
      <c r="I28" s="510">
        <f t="shared" si="24"/>
        <v>0</v>
      </c>
      <c r="J28" s="510">
        <f t="shared" si="24"/>
        <v>0</v>
      </c>
      <c r="K28" s="497">
        <f t="shared" si="24"/>
        <v>0</v>
      </c>
      <c r="L28" s="587">
        <f t="shared" si="24"/>
        <v>0</v>
      </c>
      <c r="M28" s="497">
        <f t="shared" si="24"/>
        <v>0</v>
      </c>
      <c r="N28" s="587">
        <f t="shared" si="24"/>
        <v>0</v>
      </c>
      <c r="O28" s="543">
        <f t="shared" si="24"/>
        <v>0</v>
      </c>
      <c r="P28" s="510">
        <f t="shared" si="24"/>
        <v>0</v>
      </c>
      <c r="Q28" s="486">
        <f t="shared" si="24"/>
        <v>0</v>
      </c>
      <c r="R28" s="490">
        <f t="shared" si="24"/>
        <v>0</v>
      </c>
      <c r="S28" s="191"/>
      <c r="T28" s="191"/>
      <c r="U28" s="351"/>
      <c r="V28" s="352"/>
      <c r="W28" s="352"/>
      <c r="X28" s="352"/>
      <c r="Y28" s="352"/>
      <c r="Z28" s="352"/>
      <c r="AA28" s="352"/>
      <c r="AB28" s="352"/>
      <c r="AC28" s="321"/>
      <c r="AD28" s="322"/>
      <c r="AE28" s="315"/>
      <c r="AF28" s="317"/>
      <c r="AG28" s="351"/>
      <c r="AH28" s="352"/>
      <c r="AI28" s="315"/>
      <c r="AJ28" s="317"/>
      <c r="AL28" s="119">
        <f t="shared" si="3"/>
        <v>0</v>
      </c>
      <c r="AM28" s="119">
        <f t="shared" si="9"/>
        <v>0</v>
      </c>
      <c r="AN28" s="119">
        <f t="shared" si="10"/>
        <v>0</v>
      </c>
      <c r="AO28" s="119">
        <f t="shared" si="11"/>
        <v>0</v>
      </c>
      <c r="AP28" s="119">
        <f t="shared" si="12"/>
        <v>0</v>
      </c>
      <c r="AQ28" s="119">
        <f t="shared" si="13"/>
        <v>0</v>
      </c>
      <c r="AR28" s="119">
        <f t="shared" si="14"/>
        <v>0</v>
      </c>
      <c r="AS28" s="119">
        <f t="shared" si="15"/>
        <v>0</v>
      </c>
      <c r="AT28" s="119">
        <f t="shared" si="16"/>
        <v>0</v>
      </c>
      <c r="AU28" s="119">
        <f t="shared" si="17"/>
        <v>0</v>
      </c>
      <c r="AV28" s="119">
        <f t="shared" si="18"/>
        <v>0</v>
      </c>
      <c r="AW28" s="119">
        <f t="shared" si="19"/>
        <v>0</v>
      </c>
      <c r="AX28" s="119">
        <f t="shared" si="20"/>
        <v>0</v>
      </c>
      <c r="AY28" s="119">
        <f t="shared" si="21"/>
        <v>0</v>
      </c>
      <c r="AZ28" s="119">
        <f t="shared" si="22"/>
        <v>0</v>
      </c>
      <c r="BA28" s="119">
        <f t="shared" si="23"/>
        <v>0</v>
      </c>
      <c r="BB28" s="119"/>
      <c r="BC28" s="119"/>
      <c r="BD28" s="119"/>
      <c r="BE28" s="119"/>
      <c r="BF28" s="119"/>
      <c r="BG28" s="119"/>
      <c r="BH28" s="119"/>
      <c r="BI28" s="119"/>
    </row>
    <row r="29" spans="1:61" ht="12" customHeight="1">
      <c r="A29" s="56" t="s">
        <v>16</v>
      </c>
      <c r="B29" s="481" t="s">
        <v>58</v>
      </c>
      <c r="C29" s="509">
        <f t="shared" si="24"/>
        <v>0</v>
      </c>
      <c r="D29" s="510">
        <f t="shared" si="24"/>
        <v>0</v>
      </c>
      <c r="E29" s="510">
        <f t="shared" si="24"/>
        <v>0</v>
      </c>
      <c r="F29" s="510">
        <f t="shared" si="24"/>
        <v>0</v>
      </c>
      <c r="G29" s="510">
        <f t="shared" si="24"/>
        <v>0</v>
      </c>
      <c r="H29" s="510">
        <f t="shared" si="24"/>
        <v>0</v>
      </c>
      <c r="I29" s="510">
        <f t="shared" si="24"/>
        <v>0</v>
      </c>
      <c r="J29" s="510">
        <f t="shared" si="24"/>
        <v>0</v>
      </c>
      <c r="K29" s="497">
        <f t="shared" si="24"/>
        <v>0</v>
      </c>
      <c r="L29" s="587">
        <f t="shared" si="24"/>
        <v>0</v>
      </c>
      <c r="M29" s="497">
        <f t="shared" si="24"/>
        <v>0</v>
      </c>
      <c r="N29" s="587">
        <f t="shared" si="24"/>
        <v>0</v>
      </c>
      <c r="O29" s="509">
        <f t="shared" si="24"/>
        <v>0</v>
      </c>
      <c r="P29" s="510">
        <f t="shared" si="24"/>
        <v>0</v>
      </c>
      <c r="Q29" s="486">
        <f t="shared" si="24"/>
        <v>0</v>
      </c>
      <c r="R29" s="490">
        <f t="shared" si="24"/>
        <v>0</v>
      </c>
      <c r="S29" s="191"/>
      <c r="T29" s="191"/>
      <c r="U29" s="351"/>
      <c r="V29" s="352"/>
      <c r="W29" s="352"/>
      <c r="X29" s="352"/>
      <c r="Y29" s="352"/>
      <c r="Z29" s="352"/>
      <c r="AA29" s="352"/>
      <c r="AB29" s="352"/>
      <c r="AC29" s="321"/>
      <c r="AD29" s="322"/>
      <c r="AE29" s="315"/>
      <c r="AF29" s="317"/>
      <c r="AG29" s="351"/>
      <c r="AH29" s="352"/>
      <c r="AI29" s="315"/>
      <c r="AJ29" s="317"/>
      <c r="AL29" s="119">
        <f t="shared" si="3"/>
        <v>0</v>
      </c>
      <c r="AM29" s="119">
        <f t="shared" si="9"/>
        <v>0</v>
      </c>
      <c r="AN29" s="119">
        <f t="shared" si="10"/>
        <v>0</v>
      </c>
      <c r="AO29" s="119">
        <f t="shared" si="11"/>
        <v>0</v>
      </c>
      <c r="AP29" s="119">
        <f t="shared" si="12"/>
        <v>0</v>
      </c>
      <c r="AQ29" s="119">
        <f t="shared" si="13"/>
        <v>0</v>
      </c>
      <c r="AR29" s="119">
        <f t="shared" si="14"/>
        <v>0</v>
      </c>
      <c r="AS29" s="119">
        <f t="shared" si="15"/>
        <v>0</v>
      </c>
      <c r="AT29" s="119">
        <f t="shared" si="16"/>
        <v>0</v>
      </c>
      <c r="AU29" s="119">
        <f t="shared" si="17"/>
        <v>0</v>
      </c>
      <c r="AV29" s="119">
        <f t="shared" si="18"/>
        <v>0</v>
      </c>
      <c r="AW29" s="119">
        <f t="shared" si="19"/>
        <v>0</v>
      </c>
      <c r="AX29" s="119">
        <f t="shared" si="20"/>
        <v>0</v>
      </c>
      <c r="AY29" s="119">
        <f t="shared" si="21"/>
        <v>0</v>
      </c>
      <c r="AZ29" s="119">
        <f t="shared" si="22"/>
        <v>0</v>
      </c>
      <c r="BA29" s="119">
        <f t="shared" si="23"/>
        <v>0</v>
      </c>
      <c r="BB29" s="119"/>
      <c r="BC29" s="119"/>
      <c r="BD29" s="119"/>
      <c r="BE29" s="119"/>
      <c r="BF29" s="119"/>
      <c r="BG29" s="119"/>
      <c r="BH29" s="119"/>
      <c r="BI29" s="119"/>
    </row>
    <row r="30" spans="1:61" ht="12" customHeight="1">
      <c r="A30" s="62" t="s">
        <v>15</v>
      </c>
      <c r="B30" s="498" t="s">
        <v>59</v>
      </c>
      <c r="C30" s="520">
        <f t="shared" si="24"/>
        <v>0</v>
      </c>
      <c r="D30" s="521">
        <f t="shared" si="24"/>
        <v>0</v>
      </c>
      <c r="E30" s="521">
        <f t="shared" si="24"/>
        <v>0</v>
      </c>
      <c r="F30" s="521">
        <f t="shared" si="24"/>
        <v>0</v>
      </c>
      <c r="G30" s="521">
        <f t="shared" si="24"/>
        <v>0</v>
      </c>
      <c r="H30" s="521">
        <f t="shared" si="24"/>
        <v>0</v>
      </c>
      <c r="I30" s="521">
        <f t="shared" si="24"/>
        <v>0</v>
      </c>
      <c r="J30" s="521">
        <f t="shared" si="24"/>
        <v>0</v>
      </c>
      <c r="K30" s="621">
        <f t="shared" si="24"/>
        <v>0</v>
      </c>
      <c r="L30" s="505">
        <f t="shared" si="24"/>
        <v>0</v>
      </c>
      <c r="M30" s="621">
        <f t="shared" si="24"/>
        <v>0</v>
      </c>
      <c r="N30" s="505">
        <f t="shared" si="24"/>
        <v>0</v>
      </c>
      <c r="O30" s="631">
        <f t="shared" si="24"/>
        <v>0</v>
      </c>
      <c r="P30" s="632">
        <f t="shared" si="24"/>
        <v>0</v>
      </c>
      <c r="Q30" s="504">
        <f t="shared" si="24"/>
        <v>0</v>
      </c>
      <c r="R30" s="506">
        <f t="shared" si="24"/>
        <v>0</v>
      </c>
      <c r="S30" s="191"/>
      <c r="T30" s="191"/>
      <c r="U30" s="355"/>
      <c r="V30" s="356"/>
      <c r="W30" s="356"/>
      <c r="X30" s="356"/>
      <c r="Y30" s="356"/>
      <c r="Z30" s="356"/>
      <c r="AA30" s="356"/>
      <c r="AB30" s="356"/>
      <c r="AC30" s="336"/>
      <c r="AD30" s="739"/>
      <c r="AE30" s="337"/>
      <c r="AF30" s="357"/>
      <c r="AG30" s="355"/>
      <c r="AH30" s="356"/>
      <c r="AI30" s="337"/>
      <c r="AJ30" s="349"/>
      <c r="AL30" s="119">
        <f t="shared" si="3"/>
        <v>0</v>
      </c>
      <c r="AM30" s="119">
        <f t="shared" si="9"/>
        <v>0</v>
      </c>
      <c r="AN30" s="119">
        <f t="shared" si="10"/>
        <v>0</v>
      </c>
      <c r="AO30" s="119">
        <f t="shared" si="11"/>
        <v>0</v>
      </c>
      <c r="AP30" s="119">
        <f t="shared" si="12"/>
        <v>0</v>
      </c>
      <c r="AQ30" s="119">
        <f t="shared" si="13"/>
        <v>0</v>
      </c>
      <c r="AR30" s="119">
        <f t="shared" si="14"/>
        <v>0</v>
      </c>
      <c r="AS30" s="119">
        <f t="shared" si="15"/>
        <v>0</v>
      </c>
      <c r="AT30" s="119">
        <f t="shared" si="16"/>
        <v>0</v>
      </c>
      <c r="AU30" s="119">
        <f t="shared" si="17"/>
        <v>0</v>
      </c>
      <c r="AV30" s="119">
        <f t="shared" si="18"/>
        <v>0</v>
      </c>
      <c r="AW30" s="119">
        <f t="shared" si="19"/>
        <v>0</v>
      </c>
      <c r="AX30" s="119">
        <f t="shared" si="20"/>
        <v>0</v>
      </c>
      <c r="AY30" s="119">
        <f t="shared" si="21"/>
        <v>0</v>
      </c>
      <c r="AZ30" s="119">
        <f t="shared" si="22"/>
        <v>0</v>
      </c>
      <c r="BA30" s="119">
        <f t="shared" si="23"/>
        <v>0</v>
      </c>
      <c r="BB30" s="119"/>
      <c r="BC30" s="119"/>
      <c r="BD30" s="119"/>
      <c r="BE30" s="119"/>
      <c r="BF30" s="119"/>
      <c r="BG30" s="119"/>
      <c r="BH30" s="119"/>
      <c r="BI30" s="119"/>
    </row>
    <row r="31" spans="1:61" s="207" customFormat="1" ht="13.2">
      <c r="A31" s="213" t="str">
        <f>+"FXRetailTot"&amp;$A$1</f>
        <v>FXRetailTotSWE</v>
      </c>
      <c r="B31" s="1307" t="s">
        <v>145</v>
      </c>
      <c r="C31" s="1307"/>
      <c r="D31" s="1307"/>
      <c r="E31" s="1307"/>
      <c r="F31" s="1307"/>
      <c r="G31" s="1307"/>
      <c r="H31" s="1307"/>
      <c r="I31" s="1307"/>
      <c r="J31" s="1307"/>
      <c r="K31" s="1307"/>
      <c r="L31" s="1307"/>
      <c r="M31" s="1307"/>
      <c r="N31" s="1307"/>
      <c r="O31" s="1307"/>
      <c r="P31" s="1307"/>
      <c r="Q31" s="1307"/>
      <c r="R31" s="1307"/>
    </row>
    <row r="32" spans="1:61" s="5" customFormat="1">
      <c r="A32" s="180"/>
      <c r="B32" s="1312"/>
      <c r="C32" s="1312"/>
      <c r="D32" s="1312"/>
      <c r="E32" s="1312"/>
      <c r="F32" s="1312"/>
      <c r="G32" s="1312"/>
      <c r="H32" s="1312"/>
      <c r="I32" s="1312"/>
      <c r="J32" s="1312"/>
      <c r="K32" s="1312"/>
      <c r="L32" s="1312"/>
      <c r="M32" s="1312"/>
      <c r="N32" s="1312"/>
      <c r="O32" s="1312"/>
      <c r="P32" s="1312"/>
      <c r="Q32" s="415"/>
      <c r="R32" s="408"/>
      <c r="S32" s="131"/>
      <c r="T32" s="132"/>
    </row>
    <row r="33" spans="1:20" s="5" customFormat="1">
      <c r="A33" s="179"/>
      <c r="B33" s="1289"/>
      <c r="C33" s="1289"/>
      <c r="D33" s="1289"/>
      <c r="E33" s="1289"/>
      <c r="F33" s="1289"/>
      <c r="G33" s="1289"/>
      <c r="H33" s="1289"/>
      <c r="I33" s="1289"/>
      <c r="J33" s="1289"/>
      <c r="K33" s="1289"/>
      <c r="L33" s="1289"/>
      <c r="N33" s="133"/>
      <c r="Q33" s="133"/>
      <c r="T33" s="133"/>
    </row>
    <row r="34" spans="1:20" s="53" customFormat="1">
      <c r="A34" s="43"/>
      <c r="B34" s="13"/>
      <c r="C34" s="13"/>
      <c r="D34" s="13"/>
      <c r="E34" s="13"/>
      <c r="F34" s="13"/>
      <c r="G34" s="13"/>
      <c r="H34" s="13"/>
      <c r="I34" s="13"/>
      <c r="J34" s="13"/>
      <c r="K34" s="192"/>
      <c r="L34" s="192"/>
      <c r="M34" s="13"/>
    </row>
    <row r="35" spans="1:20" s="53" customFormat="1">
      <c r="A35" s="43"/>
      <c r="B35" s="13"/>
      <c r="C35" s="19"/>
      <c r="D35" s="19"/>
      <c r="E35" s="9"/>
      <c r="F35" s="15"/>
      <c r="G35" s="15"/>
      <c r="H35" s="15"/>
      <c r="I35" s="15"/>
      <c r="J35" s="15"/>
      <c r="K35" s="192"/>
      <c r="L35" s="192"/>
      <c r="M35" s="13"/>
    </row>
    <row r="36" spans="1:20" s="53" customFormat="1">
      <c r="A36" s="11"/>
      <c r="B36" s="13"/>
      <c r="C36" s="19"/>
      <c r="D36" s="19"/>
      <c r="E36" s="19"/>
      <c r="F36" s="15"/>
      <c r="G36" s="15"/>
      <c r="H36" s="9"/>
      <c r="I36" s="9"/>
      <c r="J36" s="9"/>
      <c r="K36" s="192"/>
      <c r="L36" s="192"/>
      <c r="M36" s="13"/>
    </row>
    <row r="37" spans="1:20" s="53" customFormat="1">
      <c r="A37" s="11"/>
      <c r="B37" s="13"/>
      <c r="C37" s="19"/>
      <c r="D37" s="19"/>
      <c r="E37" s="19"/>
      <c r="F37" s="15"/>
      <c r="G37" s="15"/>
      <c r="H37" s="9"/>
      <c r="I37" s="9"/>
      <c r="J37" s="9"/>
      <c r="K37" s="192"/>
      <c r="L37" s="192"/>
      <c r="M37" s="13"/>
    </row>
    <row r="38" spans="1:20" s="53" customFormat="1">
      <c r="A38" s="11"/>
      <c r="B38" s="13"/>
      <c r="C38" s="19"/>
      <c r="D38" s="19"/>
      <c r="E38" s="19"/>
      <c r="F38" s="120"/>
      <c r="G38" s="15"/>
      <c r="H38" s="9"/>
      <c r="I38" s="9"/>
      <c r="J38" s="9"/>
      <c r="K38" s="192"/>
      <c r="L38" s="192"/>
      <c r="M38" s="13"/>
    </row>
    <row r="39" spans="1:20" s="53" customFormat="1">
      <c r="A39" s="11"/>
      <c r="B39" s="13"/>
      <c r="C39" s="24"/>
      <c r="D39" s="24"/>
      <c r="E39" s="24"/>
      <c r="F39" s="121"/>
      <c r="G39" s="121"/>
      <c r="H39" s="12"/>
      <c r="I39" s="12"/>
      <c r="J39" s="12"/>
      <c r="K39" s="192"/>
      <c r="L39" s="192"/>
      <c r="M39" s="13"/>
    </row>
    <row r="40" spans="1:20" s="53" customFormat="1">
      <c r="A40" s="11"/>
      <c r="B40" s="13"/>
      <c r="C40" s="19"/>
      <c r="D40" s="19"/>
      <c r="E40" s="9"/>
      <c r="F40" s="15"/>
      <c r="G40" s="15"/>
      <c r="H40" s="9"/>
      <c r="I40" s="9"/>
      <c r="J40" s="9"/>
      <c r="K40" s="192"/>
      <c r="L40" s="192"/>
      <c r="M40" s="13"/>
    </row>
    <row r="41" spans="1:20" s="53" customFormat="1">
      <c r="A41" s="11"/>
      <c r="B41" s="13"/>
      <c r="C41" s="24"/>
      <c r="D41" s="24"/>
      <c r="E41" s="12"/>
      <c r="F41" s="121"/>
      <c r="G41" s="121"/>
      <c r="H41" s="12"/>
      <c r="I41" s="12"/>
      <c r="J41" s="12"/>
      <c r="K41" s="192"/>
      <c r="L41" s="192"/>
      <c r="M41" s="13"/>
    </row>
    <row r="42" spans="1:20" s="53" customFormat="1">
      <c r="A42" s="11"/>
      <c r="B42" s="13"/>
      <c r="C42" s="24"/>
      <c r="D42" s="24"/>
      <c r="E42" s="12"/>
      <c r="F42" s="12"/>
      <c r="G42" s="12"/>
      <c r="H42" s="12"/>
      <c r="I42" s="12"/>
      <c r="J42" s="12"/>
      <c r="K42" s="192"/>
      <c r="L42" s="192"/>
      <c r="M42" s="13"/>
    </row>
    <row r="43" spans="1:20" s="53" customFormat="1">
      <c r="A43" s="11"/>
      <c r="B43" s="13"/>
      <c r="C43" s="19"/>
      <c r="D43" s="19"/>
      <c r="E43" s="9"/>
      <c r="F43" s="122"/>
      <c r="G43" s="122"/>
      <c r="H43" s="9"/>
      <c r="I43" s="9"/>
      <c r="J43" s="9"/>
      <c r="K43" s="192"/>
      <c r="L43" s="192"/>
      <c r="M43" s="13"/>
    </row>
    <row r="44" spans="1:20" s="53" customFormat="1">
      <c r="A44" s="11"/>
      <c r="B44" s="13"/>
      <c r="C44" s="24"/>
      <c r="D44" s="24"/>
      <c r="E44" s="12"/>
      <c r="F44" s="121"/>
      <c r="G44" s="121"/>
      <c r="H44" s="12"/>
      <c r="I44" s="12"/>
      <c r="J44" s="12"/>
      <c r="K44" s="192"/>
      <c r="L44" s="192"/>
      <c r="M44" s="13"/>
    </row>
    <row r="45" spans="1:20" s="53" customFormat="1">
      <c r="A45" s="11"/>
      <c r="B45" s="13"/>
      <c r="C45" s="15"/>
      <c r="D45" s="15"/>
      <c r="E45" s="15"/>
      <c r="F45" s="15"/>
      <c r="G45" s="15"/>
      <c r="H45" s="15"/>
      <c r="I45" s="15"/>
      <c r="J45" s="15"/>
      <c r="K45" s="192"/>
      <c r="L45" s="192"/>
      <c r="M45" s="13"/>
    </row>
    <row r="46" spans="1:20" s="53" customFormat="1">
      <c r="A46" s="11"/>
      <c r="B46" s="13"/>
      <c r="C46" s="15"/>
      <c r="D46" s="15"/>
      <c r="E46" s="15"/>
      <c r="F46" s="15"/>
      <c r="G46" s="15"/>
      <c r="H46" s="15"/>
      <c r="I46" s="15"/>
      <c r="J46" s="15"/>
      <c r="K46" s="192"/>
      <c r="L46" s="192"/>
      <c r="M46" s="13"/>
    </row>
    <row r="47" spans="1:20" s="53" customFormat="1">
      <c r="A47" s="11"/>
      <c r="B47" s="13"/>
      <c r="C47" s="122"/>
      <c r="D47" s="122"/>
      <c r="E47" s="122"/>
      <c r="F47" s="122"/>
      <c r="G47" s="122"/>
      <c r="H47" s="122"/>
      <c r="I47" s="122"/>
      <c r="J47" s="122"/>
      <c r="K47" s="192"/>
      <c r="L47" s="192"/>
      <c r="M47" s="13"/>
    </row>
    <row r="48" spans="1:20" s="53" customFormat="1">
      <c r="A48" s="11"/>
      <c r="B48" s="13"/>
      <c r="C48" s="9"/>
      <c r="D48" s="9"/>
      <c r="E48" s="9"/>
      <c r="F48" s="9"/>
      <c r="G48" s="9"/>
      <c r="H48" s="9"/>
      <c r="I48" s="9"/>
      <c r="J48" s="9"/>
      <c r="K48" s="192"/>
      <c r="L48" s="192"/>
      <c r="M48" s="13"/>
    </row>
    <row r="49" spans="1:13" s="53" customFormat="1">
      <c r="A49" s="11"/>
      <c r="B49" s="13"/>
      <c r="C49" s="123"/>
      <c r="D49" s="123"/>
      <c r="E49" s="123"/>
      <c r="F49" s="123"/>
      <c r="G49" s="123"/>
      <c r="H49" s="123"/>
      <c r="I49" s="123"/>
      <c r="J49" s="123"/>
      <c r="K49" s="192"/>
      <c r="L49" s="192"/>
      <c r="M49" s="13"/>
    </row>
    <row r="50" spans="1:13" s="53" customFormat="1">
      <c r="A50" s="11"/>
      <c r="B50" s="13"/>
      <c r="C50" s="123"/>
      <c r="D50" s="123"/>
      <c r="E50" s="123"/>
      <c r="F50" s="123"/>
      <c r="G50" s="123"/>
      <c r="H50" s="123"/>
      <c r="I50" s="123"/>
      <c r="J50" s="123"/>
      <c r="K50" s="192"/>
      <c r="L50" s="192"/>
      <c r="M50" s="13"/>
    </row>
    <row r="51" spans="1:13" s="53" customFormat="1">
      <c r="A51" s="11"/>
      <c r="B51" s="13"/>
      <c r="C51" s="124"/>
      <c r="D51" s="124"/>
      <c r="E51" s="124"/>
      <c r="F51" s="124"/>
      <c r="G51" s="124"/>
      <c r="H51" s="124"/>
      <c r="I51" s="124"/>
      <c r="J51" s="124"/>
      <c r="K51" s="192"/>
      <c r="L51" s="192"/>
      <c r="M51" s="13"/>
    </row>
    <row r="52" spans="1:13" s="53" customFormat="1">
      <c r="A52" s="11"/>
      <c r="B52" s="13"/>
      <c r="C52" s="123"/>
      <c r="D52" s="123"/>
      <c r="E52" s="123"/>
      <c r="F52" s="123"/>
      <c r="G52" s="123"/>
      <c r="H52" s="123"/>
      <c r="I52" s="123"/>
      <c r="J52" s="123"/>
      <c r="K52" s="192"/>
      <c r="L52" s="192"/>
      <c r="M52" s="13"/>
    </row>
    <row r="53" spans="1:13" s="53" customFormat="1">
      <c r="A53" s="11"/>
      <c r="B53" s="13"/>
      <c r="C53" s="123"/>
      <c r="D53" s="123"/>
      <c r="E53" s="123"/>
      <c r="F53" s="123"/>
      <c r="G53" s="123"/>
      <c r="H53" s="123"/>
      <c r="I53" s="123"/>
      <c r="J53" s="123"/>
      <c r="K53" s="192"/>
      <c r="L53" s="192"/>
      <c r="M53" s="13"/>
    </row>
    <row r="54" spans="1:13" s="53" customFormat="1">
      <c r="A54" s="11"/>
      <c r="B54" s="13"/>
      <c r="C54" s="124"/>
      <c r="D54" s="124"/>
      <c r="E54" s="124"/>
      <c r="F54" s="124"/>
      <c r="G54" s="124"/>
      <c r="H54" s="124"/>
      <c r="I54" s="124"/>
      <c r="J54" s="124"/>
      <c r="K54" s="192"/>
      <c r="L54" s="192"/>
      <c r="M54" s="13"/>
    </row>
    <row r="55" spans="1:13" s="53" customFormat="1">
      <c r="A55" s="11"/>
      <c r="B55" s="13"/>
      <c r="C55" s="123"/>
      <c r="D55" s="123"/>
      <c r="E55" s="9"/>
      <c r="F55" s="9"/>
      <c r="G55" s="9"/>
      <c r="H55" s="12"/>
      <c r="I55" s="12"/>
      <c r="J55" s="12"/>
      <c r="K55" s="192"/>
      <c r="L55" s="192"/>
      <c r="M55" s="13"/>
    </row>
    <row r="56" spans="1:13" s="53" customFormat="1">
      <c r="A56" s="11"/>
      <c r="B56" s="13"/>
      <c r="C56" s="125"/>
      <c r="D56" s="125"/>
      <c r="E56" s="125"/>
      <c r="F56" s="125"/>
      <c r="G56" s="125"/>
      <c r="H56" s="125"/>
      <c r="I56" s="125"/>
      <c r="J56" s="125"/>
      <c r="K56" s="192"/>
      <c r="L56" s="192"/>
      <c r="M56" s="13"/>
    </row>
    <row r="57" spans="1:13" s="53" customFormat="1">
      <c r="A57" s="11"/>
      <c r="B57" s="13"/>
      <c r="C57" s="125"/>
      <c r="D57" s="125"/>
      <c r="E57" s="125"/>
      <c r="F57" s="125"/>
      <c r="G57" s="125"/>
      <c r="H57" s="125"/>
      <c r="I57" s="125"/>
      <c r="J57" s="125"/>
      <c r="K57" s="192"/>
      <c r="L57" s="192"/>
      <c r="M57" s="13"/>
    </row>
    <row r="58" spans="1:13" s="53" customFormat="1">
      <c r="A58" s="11"/>
      <c r="B58" s="13"/>
      <c r="C58" s="125"/>
      <c r="D58" s="125"/>
      <c r="E58" s="125"/>
      <c r="F58" s="125"/>
      <c r="G58" s="125"/>
      <c r="H58" s="125"/>
      <c r="I58" s="125"/>
      <c r="J58" s="125"/>
      <c r="K58" s="192"/>
      <c r="L58" s="192"/>
      <c r="M58" s="13"/>
    </row>
    <row r="59" spans="1:13" s="53" customFormat="1">
      <c r="A59" s="11"/>
      <c r="B59" s="13"/>
      <c r="C59" s="126"/>
      <c r="D59" s="126"/>
      <c r="E59" s="126"/>
      <c r="F59" s="126"/>
      <c r="G59" s="126"/>
      <c r="H59" s="126"/>
      <c r="I59" s="126"/>
      <c r="J59" s="126"/>
      <c r="K59" s="192"/>
      <c r="L59" s="192"/>
      <c r="M59" s="13"/>
    </row>
    <row r="60" spans="1:13" s="53" customFormat="1">
      <c r="A60" s="11"/>
      <c r="B60" s="13"/>
      <c r="C60" s="125"/>
      <c r="D60" s="125"/>
      <c r="E60" s="125"/>
      <c r="F60" s="125"/>
      <c r="G60" s="125"/>
      <c r="H60" s="125"/>
      <c r="I60" s="125"/>
      <c r="J60" s="125"/>
      <c r="K60" s="192"/>
      <c r="L60" s="192"/>
      <c r="M60" s="13"/>
    </row>
    <row r="61" spans="1:13" s="53" customFormat="1">
      <c r="A61" s="11"/>
      <c r="B61" s="13"/>
      <c r="C61" s="125"/>
      <c r="D61" s="125"/>
      <c r="E61" s="125"/>
      <c r="F61" s="125"/>
      <c r="G61" s="125"/>
      <c r="H61" s="125"/>
      <c r="I61" s="125"/>
      <c r="J61" s="125"/>
      <c r="K61" s="192"/>
      <c r="L61" s="192"/>
      <c r="M61" s="13"/>
    </row>
    <row r="62" spans="1:13" s="53" customFormat="1">
      <c r="A62" s="11"/>
      <c r="B62" s="13"/>
      <c r="C62" s="126"/>
      <c r="D62" s="126"/>
      <c r="E62" s="126"/>
      <c r="F62" s="126"/>
      <c r="G62" s="126"/>
      <c r="H62" s="126"/>
      <c r="I62" s="126"/>
      <c r="J62" s="126"/>
      <c r="K62" s="192"/>
      <c r="L62" s="192"/>
      <c r="M62" s="13"/>
    </row>
    <row r="63" spans="1:13" s="53" customFormat="1">
      <c r="A63" s="11"/>
      <c r="B63" s="13"/>
      <c r="C63" s="9"/>
      <c r="D63" s="9"/>
      <c r="E63" s="9"/>
      <c r="F63" s="9"/>
      <c r="G63" s="9"/>
      <c r="H63" s="9"/>
      <c r="I63" s="9"/>
      <c r="J63" s="9"/>
      <c r="K63" s="192"/>
      <c r="L63" s="192"/>
      <c r="M63" s="13"/>
    </row>
    <row r="64" spans="1:13" s="53" customFormat="1">
      <c r="A64" s="11"/>
      <c r="B64" s="13"/>
      <c r="C64" s="13"/>
      <c r="D64" s="13"/>
      <c r="E64" s="13"/>
      <c r="F64" s="13"/>
      <c r="G64" s="13"/>
      <c r="H64" s="13"/>
      <c r="I64" s="13"/>
      <c r="J64" s="13"/>
      <c r="K64" s="192"/>
      <c r="L64" s="192"/>
      <c r="M64" s="13"/>
    </row>
    <row r="65" spans="1:13" s="53" customFormat="1">
      <c r="A65" s="11"/>
      <c r="B65" s="13"/>
      <c r="C65" s="13"/>
      <c r="D65" s="13"/>
      <c r="E65" s="13"/>
      <c r="F65" s="13"/>
      <c r="G65" s="13"/>
      <c r="H65" s="13"/>
      <c r="I65" s="13"/>
      <c r="J65" s="13"/>
      <c r="K65" s="192"/>
      <c r="L65" s="192"/>
      <c r="M65" s="13"/>
    </row>
    <row r="66" spans="1:13" s="53" customFormat="1">
      <c r="A66" s="11"/>
      <c r="B66" s="13"/>
      <c r="C66" s="13"/>
      <c r="D66" s="13"/>
      <c r="E66" s="13"/>
      <c r="F66" s="13"/>
      <c r="G66" s="13"/>
      <c r="H66" s="13"/>
      <c r="I66" s="13"/>
      <c r="J66" s="13"/>
      <c r="K66" s="192"/>
      <c r="L66" s="192"/>
      <c r="M66" s="13"/>
    </row>
    <row r="96" spans="8:10" s="53" customFormat="1">
      <c r="H96" s="67"/>
      <c r="I96" s="67"/>
      <c r="J96" s="67"/>
    </row>
  </sheetData>
  <mergeCells count="6">
    <mergeCell ref="B33:L33"/>
    <mergeCell ref="M3:N3"/>
    <mergeCell ref="O3:P3"/>
    <mergeCell ref="Q3:R3"/>
    <mergeCell ref="B31:R31"/>
    <mergeCell ref="B32:P32"/>
  </mergeCells>
  <pageMargins left="0.7" right="0.7" top="0.75" bottom="0.75" header="0.3" footer="0.3"/>
  <pageSetup paperSize="9" orientation="portrait" r:id="rId1"/>
  <headerFooter>
    <oddFooter>&amp;C&amp;1#&amp;"Calibri"&amp;10&amp;K000000Confidential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1">
    <tabColor rgb="FF92D050"/>
    <pageSetUpPr fitToPage="1"/>
  </sheetPr>
  <dimension ref="A1:AT45"/>
  <sheetViews>
    <sheetView zoomScaleNormal="100" workbookViewId="0">
      <selection activeCell="B19" sqref="B19"/>
    </sheetView>
  </sheetViews>
  <sheetFormatPr defaultColWidth="9.33203125" defaultRowHeight="12" outlineLevelRow="1"/>
  <cols>
    <col min="1" max="1" width="23.33203125" style="52" customWidth="1"/>
    <col min="2" max="2" width="40" style="53" customWidth="1"/>
    <col min="3" max="7" width="7.44140625" style="53" bestFit="1" customWidth="1"/>
    <col min="8" max="10" width="6.6640625" style="53" hidden="1" customWidth="1"/>
    <col min="11" max="12" width="7.44140625" style="191" customWidth="1"/>
    <col min="13" max="15" width="8.44140625" style="53" customWidth="1"/>
    <col min="16" max="19" width="9.33203125" style="53"/>
    <col min="20" max="20" width="10.109375" style="53" customWidth="1"/>
    <col min="21" max="22" width="7" style="191" customWidth="1"/>
    <col min="23" max="16384" width="9.33203125" style="53"/>
  </cols>
  <sheetData>
    <row r="1" spans="1:46">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189">
        <f t="shared" si="0"/>
        <v>11</v>
      </c>
      <c r="L1" s="189">
        <f t="shared" si="0"/>
        <v>12</v>
      </c>
      <c r="M1" s="50">
        <f t="shared" si="0"/>
        <v>13</v>
      </c>
      <c r="N1" s="50">
        <f t="shared" si="0"/>
        <v>14</v>
      </c>
      <c r="O1" s="197">
        <f>+N1+1</f>
        <v>15</v>
      </c>
      <c r="P1" s="52">
        <v>18</v>
      </c>
      <c r="Q1" s="52">
        <v>19</v>
      </c>
    </row>
    <row r="2" spans="1:46">
      <c r="B2" s="422" t="s">
        <v>69</v>
      </c>
      <c r="C2" s="383"/>
      <c r="D2" s="383"/>
      <c r="E2" s="383"/>
      <c r="F2" s="383"/>
      <c r="G2" s="383"/>
      <c r="H2" s="383"/>
      <c r="I2" s="383"/>
      <c r="J2" s="383"/>
      <c r="K2" s="420"/>
      <c r="L2" s="420"/>
      <c r="M2" s="365"/>
      <c r="N2" s="365"/>
      <c r="O2" s="365"/>
      <c r="R2" s="282" t="s">
        <v>95</v>
      </c>
    </row>
    <row r="3" spans="1:46" ht="24.75" customHeight="1">
      <c r="A3" s="179" t="str">
        <f>+"topheading"&amp;$A$1</f>
        <v>topheadingSWE</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4" t="e">
        <f>'PeB DK Swe'!M3</f>
        <v>#REF!</v>
      </c>
      <c r="N3" s="842" t="e">
        <f>'PeB DK Swe'!N3</f>
        <v>#REF!</v>
      </c>
      <c r="O3" s="783" t="e">
        <f>'PeB DK Swe'!O3</f>
        <v>#REF!</v>
      </c>
      <c r="P3" s="3"/>
      <c r="Q3" s="3"/>
      <c r="R3" s="454" t="e">
        <f>C3</f>
        <v>#REF!</v>
      </c>
      <c r="S3" s="455" t="e">
        <f t="shared" ref="S3:AD3" si="1">D3</f>
        <v>#REF!</v>
      </c>
      <c r="T3" s="455" t="e">
        <f t="shared" si="1"/>
        <v>#REF!</v>
      </c>
      <c r="U3" s="455" t="e">
        <f t="shared" si="1"/>
        <v>#REF!</v>
      </c>
      <c r="V3" s="455" t="e">
        <f t="shared" si="1"/>
        <v>#REF!</v>
      </c>
      <c r="W3" s="455" t="e">
        <f t="shared" si="1"/>
        <v>#REF!</v>
      </c>
      <c r="X3" s="455" t="e">
        <f t="shared" si="1"/>
        <v>#REF!</v>
      </c>
      <c r="Y3" s="455" t="e">
        <f t="shared" si="1"/>
        <v>#REF!</v>
      </c>
      <c r="Z3" s="456" t="e">
        <f t="shared" si="1"/>
        <v>#REF!</v>
      </c>
      <c r="AA3" s="457" t="e">
        <f t="shared" si="1"/>
        <v>#REF!</v>
      </c>
      <c r="AB3" s="456" t="e">
        <f t="shared" si="1"/>
        <v>#REF!</v>
      </c>
      <c r="AC3" s="457" t="e">
        <f t="shared" si="1"/>
        <v>#REF!</v>
      </c>
      <c r="AD3" s="450" t="e">
        <f t="shared" si="1"/>
        <v>#REF!</v>
      </c>
    </row>
    <row r="4" spans="1:46" ht="12" customHeight="1">
      <c r="A4" s="56" t="s">
        <v>7</v>
      </c>
      <c r="B4" s="481" t="s">
        <v>64</v>
      </c>
      <c r="C4" s="602">
        <f t="shared" ref="C4:J21" si="2">VLOOKUP($A4,CMB,C$1,FALSE)</f>
        <v>0</v>
      </c>
      <c r="D4" s="484">
        <f t="shared" si="2"/>
        <v>0</v>
      </c>
      <c r="E4" s="484">
        <f t="shared" si="2"/>
        <v>0</v>
      </c>
      <c r="F4" s="484">
        <f t="shared" si="2"/>
        <v>0</v>
      </c>
      <c r="G4" s="484">
        <f t="shared" si="2"/>
        <v>0</v>
      </c>
      <c r="H4" s="484">
        <f t="shared" si="2"/>
        <v>0</v>
      </c>
      <c r="I4" s="484">
        <f t="shared" si="2"/>
        <v>0</v>
      </c>
      <c r="J4" s="484">
        <f t="shared" si="2"/>
        <v>0</v>
      </c>
      <c r="K4" s="687">
        <f t="shared" ref="K4:O21" si="3">VLOOKUP($A4,CMB,K$1,FALSE)</f>
        <v>0</v>
      </c>
      <c r="L4" s="587">
        <f t="shared" si="3"/>
        <v>0</v>
      </c>
      <c r="M4" s="483">
        <f t="shared" si="3"/>
        <v>0</v>
      </c>
      <c r="N4" s="612">
        <f t="shared" si="3"/>
        <v>0</v>
      </c>
      <c r="O4" s="634">
        <f t="shared" si="3"/>
        <v>0</v>
      </c>
      <c r="P4" s="4"/>
      <c r="Q4" s="4"/>
      <c r="R4" s="753"/>
      <c r="S4" s="971"/>
      <c r="T4" s="972"/>
      <c r="U4" s="972"/>
      <c r="V4" s="972"/>
      <c r="W4" s="776"/>
      <c r="X4" s="776"/>
      <c r="Y4" s="776"/>
      <c r="Z4" s="711"/>
      <c r="AA4" s="727"/>
      <c r="AB4" s="753"/>
      <c r="AC4" s="971"/>
      <c r="AD4" s="792"/>
      <c r="AF4" s="67">
        <f>C4-R4</f>
        <v>0</v>
      </c>
      <c r="AG4" s="67">
        <f t="shared" ref="AG4:AR21" si="4">D4-S4</f>
        <v>0</v>
      </c>
      <c r="AH4" s="67">
        <f t="shared" si="4"/>
        <v>0</v>
      </c>
      <c r="AI4" s="67">
        <f t="shared" si="4"/>
        <v>0</v>
      </c>
      <c r="AJ4" s="67">
        <f t="shared" si="4"/>
        <v>0</v>
      </c>
      <c r="AK4" s="67">
        <f t="shared" si="4"/>
        <v>0</v>
      </c>
      <c r="AL4" s="67">
        <f t="shared" si="4"/>
        <v>0</v>
      </c>
      <c r="AM4" s="67">
        <f t="shared" si="4"/>
        <v>0</v>
      </c>
      <c r="AN4" s="67">
        <f t="shared" si="4"/>
        <v>0</v>
      </c>
      <c r="AO4" s="67">
        <f t="shared" si="4"/>
        <v>0</v>
      </c>
      <c r="AP4" s="67">
        <f t="shared" si="4"/>
        <v>0</v>
      </c>
      <c r="AQ4" s="67">
        <f t="shared" si="4"/>
        <v>0</v>
      </c>
      <c r="AR4" s="67">
        <f t="shared" si="4"/>
        <v>0</v>
      </c>
      <c r="AS4" s="67"/>
      <c r="AT4" s="67"/>
    </row>
    <row r="5" spans="1:46" ht="12" customHeight="1">
      <c r="A5" s="56" t="s">
        <v>2</v>
      </c>
      <c r="B5" s="481" t="s">
        <v>49</v>
      </c>
      <c r="C5" s="530">
        <f t="shared" si="2"/>
        <v>0</v>
      </c>
      <c r="D5" s="564">
        <f t="shared" si="2"/>
        <v>0</v>
      </c>
      <c r="E5" s="484">
        <f t="shared" si="2"/>
        <v>0</v>
      </c>
      <c r="F5" s="484">
        <f t="shared" si="2"/>
        <v>0</v>
      </c>
      <c r="G5" s="484">
        <f t="shared" si="2"/>
        <v>0</v>
      </c>
      <c r="H5" s="484">
        <f t="shared" si="2"/>
        <v>0</v>
      </c>
      <c r="I5" s="489">
        <f t="shared" si="2"/>
        <v>0</v>
      </c>
      <c r="J5" s="489">
        <f t="shared" si="2"/>
        <v>0</v>
      </c>
      <c r="K5" s="497">
        <f t="shared" si="3"/>
        <v>0</v>
      </c>
      <c r="L5" s="587">
        <f t="shared" si="3"/>
        <v>0</v>
      </c>
      <c r="M5" s="483">
        <f t="shared" si="3"/>
        <v>0</v>
      </c>
      <c r="N5" s="613">
        <f t="shared" si="3"/>
        <v>0</v>
      </c>
      <c r="O5" s="635">
        <f t="shared" si="3"/>
        <v>0</v>
      </c>
      <c r="P5" s="4"/>
      <c r="Q5" s="4"/>
      <c r="R5" s="368"/>
      <c r="S5" s="709"/>
      <c r="T5" s="710"/>
      <c r="U5" s="710"/>
      <c r="V5" s="710"/>
      <c r="W5" s="393"/>
      <c r="X5" s="393"/>
      <c r="Y5" s="393"/>
      <c r="Z5" s="321"/>
      <c r="AA5" s="322"/>
      <c r="AB5" s="368"/>
      <c r="AC5" s="709"/>
      <c r="AD5" s="798"/>
      <c r="AF5" s="67">
        <f t="shared" ref="AF5:AF24" si="5">C5-R5</f>
        <v>0</v>
      </c>
      <c r="AG5" s="67">
        <f t="shared" si="4"/>
        <v>0</v>
      </c>
      <c r="AH5" s="67">
        <f t="shared" si="4"/>
        <v>0</v>
      </c>
      <c r="AI5" s="67">
        <f t="shared" si="4"/>
        <v>0</v>
      </c>
      <c r="AJ5" s="67">
        <f t="shared" si="4"/>
        <v>0</v>
      </c>
      <c r="AK5" s="67">
        <f t="shared" si="4"/>
        <v>0</v>
      </c>
      <c r="AL5" s="67">
        <f t="shared" si="4"/>
        <v>0</v>
      </c>
      <c r="AM5" s="67">
        <f t="shared" si="4"/>
        <v>0</v>
      </c>
      <c r="AN5" s="67">
        <f t="shared" si="4"/>
        <v>0</v>
      </c>
      <c r="AO5" s="67">
        <f t="shared" si="4"/>
        <v>0</v>
      </c>
      <c r="AP5" s="67">
        <f t="shared" si="4"/>
        <v>0</v>
      </c>
      <c r="AQ5" s="67">
        <f t="shared" si="4"/>
        <v>0</v>
      </c>
      <c r="AR5" s="67">
        <f t="shared" si="4"/>
        <v>0</v>
      </c>
      <c r="AS5" s="67"/>
      <c r="AT5" s="67"/>
    </row>
    <row r="6" spans="1:46" ht="12" customHeight="1">
      <c r="A6" s="56" t="s">
        <v>0</v>
      </c>
      <c r="B6" s="481" t="s">
        <v>50</v>
      </c>
      <c r="C6" s="530">
        <f t="shared" si="2"/>
        <v>0</v>
      </c>
      <c r="D6" s="564">
        <f t="shared" si="2"/>
        <v>0</v>
      </c>
      <c r="E6" s="484">
        <f t="shared" si="2"/>
        <v>0</v>
      </c>
      <c r="F6" s="484">
        <f t="shared" si="2"/>
        <v>0</v>
      </c>
      <c r="G6" s="484">
        <f t="shared" si="2"/>
        <v>0</v>
      </c>
      <c r="H6" s="484">
        <f t="shared" si="2"/>
        <v>0</v>
      </c>
      <c r="I6" s="489">
        <f t="shared" si="2"/>
        <v>0</v>
      </c>
      <c r="J6" s="489">
        <f t="shared" si="2"/>
        <v>0</v>
      </c>
      <c r="K6" s="497">
        <f t="shared" si="3"/>
        <v>0</v>
      </c>
      <c r="L6" s="587">
        <f t="shared" si="3"/>
        <v>0</v>
      </c>
      <c r="M6" s="483">
        <f t="shared" si="3"/>
        <v>0</v>
      </c>
      <c r="N6" s="613">
        <f t="shared" si="3"/>
        <v>0</v>
      </c>
      <c r="O6" s="637">
        <f t="shared" si="3"/>
        <v>0</v>
      </c>
      <c r="P6" s="4"/>
      <c r="Q6" s="4"/>
      <c r="R6" s="368"/>
      <c r="S6" s="709"/>
      <c r="T6" s="314"/>
      <c r="U6" s="314"/>
      <c r="V6" s="314"/>
      <c r="W6" s="720"/>
      <c r="X6" s="720"/>
      <c r="Y6" s="720"/>
      <c r="Z6" s="321"/>
      <c r="AA6" s="322"/>
      <c r="AB6" s="368"/>
      <c r="AC6" s="709"/>
      <c r="AD6" s="798"/>
      <c r="AF6" s="67">
        <f t="shared" si="5"/>
        <v>0</v>
      </c>
      <c r="AG6" s="67">
        <f t="shared" si="4"/>
        <v>0</v>
      </c>
      <c r="AH6" s="67">
        <f t="shared" si="4"/>
        <v>0</v>
      </c>
      <c r="AI6" s="67">
        <f t="shared" si="4"/>
        <v>0</v>
      </c>
      <c r="AJ6" s="67">
        <f t="shared" si="4"/>
        <v>0</v>
      </c>
      <c r="AK6" s="67">
        <f t="shared" si="4"/>
        <v>0</v>
      </c>
      <c r="AL6" s="67">
        <f t="shared" si="4"/>
        <v>0</v>
      </c>
      <c r="AM6" s="67">
        <f t="shared" si="4"/>
        <v>0</v>
      </c>
      <c r="AN6" s="67">
        <f t="shared" si="4"/>
        <v>0</v>
      </c>
      <c r="AO6" s="67">
        <f t="shared" si="4"/>
        <v>0</v>
      </c>
      <c r="AP6" s="67">
        <f t="shared" si="4"/>
        <v>0</v>
      </c>
      <c r="AQ6" s="67">
        <f t="shared" si="4"/>
        <v>0</v>
      </c>
      <c r="AR6" s="67">
        <f t="shared" si="4"/>
        <v>0</v>
      </c>
      <c r="AS6" s="67"/>
      <c r="AT6" s="67"/>
    </row>
    <row r="7" spans="1:46" ht="12" customHeight="1">
      <c r="A7" s="56" t="s">
        <v>18</v>
      </c>
      <c r="B7" s="481" t="s">
        <v>79</v>
      </c>
      <c r="C7" s="530">
        <f t="shared" si="2"/>
        <v>0</v>
      </c>
      <c r="D7" s="564">
        <f t="shared" si="2"/>
        <v>0</v>
      </c>
      <c r="E7" s="484">
        <f t="shared" si="2"/>
        <v>0</v>
      </c>
      <c r="F7" s="484">
        <f t="shared" si="2"/>
        <v>0</v>
      </c>
      <c r="G7" s="484">
        <f t="shared" si="2"/>
        <v>0</v>
      </c>
      <c r="H7" s="484">
        <f t="shared" si="2"/>
        <v>0</v>
      </c>
      <c r="I7" s="489">
        <f t="shared" si="2"/>
        <v>0</v>
      </c>
      <c r="J7" s="489">
        <f t="shared" si="2"/>
        <v>0</v>
      </c>
      <c r="K7" s="497">
        <f t="shared" si="3"/>
        <v>0</v>
      </c>
      <c r="L7" s="587">
        <f t="shared" si="3"/>
        <v>0</v>
      </c>
      <c r="M7" s="483">
        <f t="shared" si="3"/>
        <v>0</v>
      </c>
      <c r="N7" s="613">
        <f t="shared" si="3"/>
        <v>0</v>
      </c>
      <c r="O7" s="635">
        <f t="shared" si="3"/>
        <v>0</v>
      </c>
      <c r="P7" s="4"/>
      <c r="Q7" s="4"/>
      <c r="R7" s="368"/>
      <c r="S7" s="709"/>
      <c r="T7" s="314"/>
      <c r="U7" s="314"/>
      <c r="V7" s="314"/>
      <c r="W7" s="720"/>
      <c r="X7" s="720"/>
      <c r="Y7" s="720"/>
      <c r="Z7" s="321"/>
      <c r="AA7" s="322"/>
      <c r="AB7" s="368"/>
      <c r="AC7" s="709"/>
      <c r="AD7" s="798"/>
      <c r="AF7" s="67">
        <f t="shared" si="5"/>
        <v>0</v>
      </c>
      <c r="AG7" s="67">
        <f t="shared" si="4"/>
        <v>0</v>
      </c>
      <c r="AH7" s="67">
        <f t="shared" si="4"/>
        <v>0</v>
      </c>
      <c r="AI7" s="67">
        <f t="shared" si="4"/>
        <v>0</v>
      </c>
      <c r="AJ7" s="67">
        <f t="shared" si="4"/>
        <v>0</v>
      </c>
      <c r="AK7" s="67">
        <f t="shared" si="4"/>
        <v>0</v>
      </c>
      <c r="AL7" s="67">
        <f t="shared" si="4"/>
        <v>0</v>
      </c>
      <c r="AM7" s="67">
        <f t="shared" si="4"/>
        <v>0</v>
      </c>
      <c r="AN7" s="67">
        <f t="shared" si="4"/>
        <v>0</v>
      </c>
      <c r="AO7" s="67">
        <f t="shared" si="4"/>
        <v>0</v>
      </c>
      <c r="AP7" s="67">
        <f t="shared" si="4"/>
        <v>0</v>
      </c>
      <c r="AQ7" s="67">
        <f t="shared" si="4"/>
        <v>0</v>
      </c>
      <c r="AR7" s="67">
        <f t="shared" si="4"/>
        <v>0</v>
      </c>
      <c r="AS7" s="67"/>
      <c r="AT7" s="67"/>
    </row>
    <row r="8" spans="1:46" ht="12" customHeight="1">
      <c r="A8" s="62" t="s">
        <v>8</v>
      </c>
      <c r="B8" s="491" t="s">
        <v>65</v>
      </c>
      <c r="C8" s="532">
        <f t="shared" si="2"/>
        <v>0</v>
      </c>
      <c r="D8" s="565">
        <f t="shared" si="2"/>
        <v>0</v>
      </c>
      <c r="E8" s="566">
        <f t="shared" si="2"/>
        <v>0</v>
      </c>
      <c r="F8" s="566">
        <f t="shared" si="2"/>
        <v>0</v>
      </c>
      <c r="G8" s="566">
        <f t="shared" si="2"/>
        <v>0</v>
      </c>
      <c r="H8" s="566">
        <f t="shared" si="2"/>
        <v>0</v>
      </c>
      <c r="I8" s="496">
        <f t="shared" si="2"/>
        <v>0</v>
      </c>
      <c r="J8" s="496">
        <f t="shared" si="2"/>
        <v>0</v>
      </c>
      <c r="K8" s="614">
        <f t="shared" si="3"/>
        <v>0</v>
      </c>
      <c r="L8" s="615">
        <f t="shared" si="3"/>
        <v>0</v>
      </c>
      <c r="M8" s="480">
        <f t="shared" si="3"/>
        <v>0</v>
      </c>
      <c r="N8" s="617">
        <f t="shared" si="3"/>
        <v>0</v>
      </c>
      <c r="O8" s="639">
        <f t="shared" si="3"/>
        <v>0</v>
      </c>
      <c r="P8" s="4"/>
      <c r="Q8" s="4"/>
      <c r="R8" s="714"/>
      <c r="S8" s="715"/>
      <c r="T8" s="716"/>
      <c r="U8" s="716"/>
      <c r="V8" s="716"/>
      <c r="W8" s="719"/>
      <c r="X8" s="719"/>
      <c r="Y8" s="719"/>
      <c r="Z8" s="324"/>
      <c r="AA8" s="325"/>
      <c r="AB8" s="714"/>
      <c r="AC8" s="715"/>
      <c r="AD8" s="730"/>
      <c r="AF8" s="67">
        <f t="shared" si="5"/>
        <v>0</v>
      </c>
      <c r="AG8" s="67">
        <f t="shared" si="4"/>
        <v>0</v>
      </c>
      <c r="AH8" s="67">
        <f t="shared" si="4"/>
        <v>0</v>
      </c>
      <c r="AI8" s="67">
        <f t="shared" si="4"/>
        <v>0</v>
      </c>
      <c r="AJ8" s="67">
        <f t="shared" si="4"/>
        <v>0</v>
      </c>
      <c r="AK8" s="67">
        <f t="shared" si="4"/>
        <v>0</v>
      </c>
      <c r="AL8" s="67">
        <f t="shared" si="4"/>
        <v>0</v>
      </c>
      <c r="AM8" s="67">
        <f t="shared" si="4"/>
        <v>0</v>
      </c>
      <c r="AN8" s="67">
        <f t="shared" si="4"/>
        <v>0</v>
      </c>
      <c r="AO8" s="67">
        <f t="shared" si="4"/>
        <v>0</v>
      </c>
      <c r="AP8" s="67">
        <f t="shared" si="4"/>
        <v>0</v>
      </c>
      <c r="AQ8" s="67">
        <f t="shared" si="4"/>
        <v>0</v>
      </c>
      <c r="AR8" s="67">
        <f t="shared" si="4"/>
        <v>0</v>
      </c>
      <c r="AS8" s="67"/>
      <c r="AT8" s="67"/>
    </row>
    <row r="9" spans="1:46" ht="12" customHeight="1">
      <c r="A9" s="56" t="s">
        <v>3</v>
      </c>
      <c r="B9" s="481" t="s">
        <v>35</v>
      </c>
      <c r="C9" s="530">
        <f t="shared" si="2"/>
        <v>0</v>
      </c>
      <c r="D9" s="564">
        <f t="shared" si="2"/>
        <v>0</v>
      </c>
      <c r="E9" s="484">
        <f t="shared" si="2"/>
        <v>0</v>
      </c>
      <c r="F9" s="484">
        <f t="shared" si="2"/>
        <v>0</v>
      </c>
      <c r="G9" s="484">
        <f t="shared" si="2"/>
        <v>0</v>
      </c>
      <c r="H9" s="484">
        <f t="shared" si="2"/>
        <v>0</v>
      </c>
      <c r="I9" s="489">
        <f t="shared" si="2"/>
        <v>0</v>
      </c>
      <c r="J9" s="489">
        <f t="shared" si="2"/>
        <v>0</v>
      </c>
      <c r="K9" s="497">
        <f t="shared" si="3"/>
        <v>0</v>
      </c>
      <c r="L9" s="587">
        <f t="shared" si="3"/>
        <v>0</v>
      </c>
      <c r="M9" s="483">
        <f t="shared" si="3"/>
        <v>0</v>
      </c>
      <c r="N9" s="613">
        <f t="shared" si="3"/>
        <v>0</v>
      </c>
      <c r="O9" s="635">
        <f t="shared" si="3"/>
        <v>0</v>
      </c>
      <c r="P9" s="4"/>
      <c r="Q9" s="4"/>
      <c r="R9" s="368"/>
      <c r="S9" s="709"/>
      <c r="T9" s="314"/>
      <c r="U9" s="314"/>
      <c r="V9" s="314"/>
      <c r="W9" s="720"/>
      <c r="X9" s="720"/>
      <c r="Y9" s="720"/>
      <c r="Z9" s="321"/>
      <c r="AA9" s="322"/>
      <c r="AB9" s="368"/>
      <c r="AC9" s="709"/>
      <c r="AD9" s="798"/>
      <c r="AF9" s="67">
        <f t="shared" si="5"/>
        <v>0</v>
      </c>
      <c r="AG9" s="67">
        <f t="shared" si="4"/>
        <v>0</v>
      </c>
      <c r="AH9" s="67">
        <f t="shared" si="4"/>
        <v>0</v>
      </c>
      <c r="AI9" s="67">
        <f t="shared" si="4"/>
        <v>0</v>
      </c>
      <c r="AJ9" s="67">
        <f t="shared" si="4"/>
        <v>0</v>
      </c>
      <c r="AK9" s="67">
        <f t="shared" si="4"/>
        <v>0</v>
      </c>
      <c r="AL9" s="67">
        <f t="shared" si="4"/>
        <v>0</v>
      </c>
      <c r="AM9" s="67">
        <f t="shared" si="4"/>
        <v>0</v>
      </c>
      <c r="AN9" s="67">
        <f t="shared" si="4"/>
        <v>0</v>
      </c>
      <c r="AO9" s="67">
        <f t="shared" si="4"/>
        <v>0</v>
      </c>
      <c r="AP9" s="67">
        <f t="shared" si="4"/>
        <v>0</v>
      </c>
      <c r="AQ9" s="67">
        <f t="shared" si="4"/>
        <v>0</v>
      </c>
      <c r="AR9" s="67">
        <f t="shared" si="4"/>
        <v>0</v>
      </c>
      <c r="AS9" s="67"/>
      <c r="AT9" s="67"/>
    </row>
    <row r="10" spans="1:46" ht="12" customHeight="1">
      <c r="A10" s="188" t="s">
        <v>84</v>
      </c>
      <c r="B10" s="618" t="s">
        <v>85</v>
      </c>
      <c r="C10" s="530">
        <f t="shared" si="2"/>
        <v>0</v>
      </c>
      <c r="D10" s="564">
        <f t="shared" si="2"/>
        <v>0</v>
      </c>
      <c r="E10" s="484">
        <f t="shared" si="2"/>
        <v>0</v>
      </c>
      <c r="F10" s="484">
        <f t="shared" si="2"/>
        <v>0</v>
      </c>
      <c r="G10" s="484">
        <f t="shared" si="2"/>
        <v>0</v>
      </c>
      <c r="H10" s="484">
        <f t="shared" si="2"/>
        <v>0</v>
      </c>
      <c r="I10" s="489">
        <f t="shared" si="2"/>
        <v>0</v>
      </c>
      <c r="J10" s="489">
        <f t="shared" si="2"/>
        <v>0</v>
      </c>
      <c r="K10" s="497">
        <f t="shared" si="3"/>
        <v>0</v>
      </c>
      <c r="L10" s="587">
        <f t="shared" si="3"/>
        <v>0</v>
      </c>
      <c r="M10" s="483">
        <f t="shared" si="3"/>
        <v>0</v>
      </c>
      <c r="N10" s="613">
        <f t="shared" si="3"/>
        <v>0</v>
      </c>
      <c r="O10" s="635">
        <f t="shared" si="3"/>
        <v>0</v>
      </c>
      <c r="P10" s="4"/>
      <c r="Q10" s="4"/>
      <c r="R10" s="368"/>
      <c r="S10" s="709"/>
      <c r="T10" s="314"/>
      <c r="U10" s="314"/>
      <c r="V10" s="314"/>
      <c r="W10" s="720"/>
      <c r="X10" s="720"/>
      <c r="Y10" s="720"/>
      <c r="Z10" s="321"/>
      <c r="AA10" s="322"/>
      <c r="AB10" s="368"/>
      <c r="AC10" s="709"/>
      <c r="AD10" s="798"/>
      <c r="AF10" s="67">
        <f t="shared" si="5"/>
        <v>0</v>
      </c>
      <c r="AG10" s="67">
        <f t="shared" si="4"/>
        <v>0</v>
      </c>
      <c r="AH10" s="67">
        <f t="shared" si="4"/>
        <v>0</v>
      </c>
      <c r="AI10" s="67">
        <f t="shared" si="4"/>
        <v>0</v>
      </c>
      <c r="AJ10" s="67">
        <f t="shared" si="4"/>
        <v>0</v>
      </c>
      <c r="AK10" s="67">
        <f t="shared" si="4"/>
        <v>0</v>
      </c>
      <c r="AL10" s="67">
        <f t="shared" si="4"/>
        <v>0</v>
      </c>
      <c r="AM10" s="67">
        <f t="shared" si="4"/>
        <v>0</v>
      </c>
      <c r="AN10" s="67">
        <f t="shared" si="4"/>
        <v>0</v>
      </c>
      <c r="AO10" s="67">
        <f t="shared" si="4"/>
        <v>0</v>
      </c>
      <c r="AP10" s="67">
        <f t="shared" si="4"/>
        <v>0</v>
      </c>
      <c r="AQ10" s="67">
        <f t="shared" si="4"/>
        <v>0</v>
      </c>
      <c r="AR10" s="67">
        <f t="shared" si="4"/>
        <v>0</v>
      </c>
      <c r="AS10" s="67"/>
      <c r="AT10" s="67"/>
    </row>
    <row r="11" spans="1:46" ht="12" customHeight="1">
      <c r="A11" s="62" t="s">
        <v>24</v>
      </c>
      <c r="B11" s="491" t="s">
        <v>66</v>
      </c>
      <c r="C11" s="532">
        <f t="shared" si="2"/>
        <v>0</v>
      </c>
      <c r="D11" s="565">
        <f t="shared" si="2"/>
        <v>0</v>
      </c>
      <c r="E11" s="566">
        <f t="shared" si="2"/>
        <v>0</v>
      </c>
      <c r="F11" s="566">
        <f t="shared" si="2"/>
        <v>0</v>
      </c>
      <c r="G11" s="566">
        <f t="shared" si="2"/>
        <v>0</v>
      </c>
      <c r="H11" s="566">
        <f t="shared" si="2"/>
        <v>0</v>
      </c>
      <c r="I11" s="496">
        <f t="shared" si="2"/>
        <v>0</v>
      </c>
      <c r="J11" s="496">
        <f t="shared" si="2"/>
        <v>0</v>
      </c>
      <c r="K11" s="614">
        <f t="shared" si="3"/>
        <v>0</v>
      </c>
      <c r="L11" s="615">
        <f t="shared" si="3"/>
        <v>0</v>
      </c>
      <c r="M11" s="480">
        <f t="shared" si="3"/>
        <v>0</v>
      </c>
      <c r="N11" s="617">
        <f t="shared" si="3"/>
        <v>0</v>
      </c>
      <c r="O11" s="639">
        <f t="shared" si="3"/>
        <v>0</v>
      </c>
      <c r="P11" s="4"/>
      <c r="Q11" s="4"/>
      <c r="R11" s="714"/>
      <c r="S11" s="715"/>
      <c r="T11" s="716"/>
      <c r="U11" s="716"/>
      <c r="V11" s="716"/>
      <c r="W11" s="719"/>
      <c r="X11" s="719"/>
      <c r="Y11" s="719"/>
      <c r="Z11" s="324"/>
      <c r="AA11" s="325"/>
      <c r="AB11" s="714"/>
      <c r="AC11" s="715"/>
      <c r="AD11" s="730"/>
      <c r="AF11" s="67">
        <f t="shared" si="5"/>
        <v>0</v>
      </c>
      <c r="AG11" s="67">
        <f t="shared" si="4"/>
        <v>0</v>
      </c>
      <c r="AH11" s="67">
        <f t="shared" si="4"/>
        <v>0</v>
      </c>
      <c r="AI11" s="67">
        <f t="shared" si="4"/>
        <v>0</v>
      </c>
      <c r="AJ11" s="67">
        <f t="shared" si="4"/>
        <v>0</v>
      </c>
      <c r="AK11" s="67">
        <f t="shared" si="4"/>
        <v>0</v>
      </c>
      <c r="AL11" s="67">
        <f t="shared" si="4"/>
        <v>0</v>
      </c>
      <c r="AM11" s="67">
        <f t="shared" si="4"/>
        <v>0</v>
      </c>
      <c r="AN11" s="67">
        <f t="shared" si="4"/>
        <v>0</v>
      </c>
      <c r="AO11" s="67">
        <f t="shared" si="4"/>
        <v>0</v>
      </c>
      <c r="AP11" s="67">
        <f t="shared" si="4"/>
        <v>0</v>
      </c>
      <c r="AQ11" s="67">
        <f t="shared" si="4"/>
        <v>0</v>
      </c>
      <c r="AR11" s="67">
        <f t="shared" si="4"/>
        <v>0</v>
      </c>
      <c r="AS11" s="67"/>
      <c r="AT11" s="67"/>
    </row>
    <row r="12" spans="1:46" ht="12" customHeight="1">
      <c r="A12" s="62" t="s">
        <v>13</v>
      </c>
      <c r="B12" s="491" t="s">
        <v>67</v>
      </c>
      <c r="C12" s="532">
        <f t="shared" si="2"/>
        <v>0</v>
      </c>
      <c r="D12" s="565">
        <f t="shared" si="2"/>
        <v>0</v>
      </c>
      <c r="E12" s="566">
        <f t="shared" si="2"/>
        <v>0</v>
      </c>
      <c r="F12" s="566">
        <f t="shared" si="2"/>
        <v>0</v>
      </c>
      <c r="G12" s="566">
        <f t="shared" si="2"/>
        <v>0</v>
      </c>
      <c r="H12" s="566">
        <f t="shared" si="2"/>
        <v>0</v>
      </c>
      <c r="I12" s="496">
        <f t="shared" si="2"/>
        <v>0</v>
      </c>
      <c r="J12" s="496">
        <f t="shared" si="2"/>
        <v>0</v>
      </c>
      <c r="K12" s="614">
        <f t="shared" si="3"/>
        <v>0</v>
      </c>
      <c r="L12" s="615">
        <f t="shared" si="3"/>
        <v>0</v>
      </c>
      <c r="M12" s="480">
        <f t="shared" si="3"/>
        <v>0</v>
      </c>
      <c r="N12" s="617">
        <f t="shared" si="3"/>
        <v>0</v>
      </c>
      <c r="O12" s="639">
        <f t="shared" si="3"/>
        <v>0</v>
      </c>
      <c r="P12" s="4"/>
      <c r="Q12" s="4"/>
      <c r="R12" s="714"/>
      <c r="S12" s="718"/>
      <c r="T12" s="719"/>
      <c r="U12" s="719"/>
      <c r="V12" s="719"/>
      <c r="W12" s="719"/>
      <c r="X12" s="719"/>
      <c r="Y12" s="719"/>
      <c r="Z12" s="324"/>
      <c r="AA12" s="325"/>
      <c r="AB12" s="714"/>
      <c r="AC12" s="718"/>
      <c r="AD12" s="730"/>
      <c r="AF12" s="67">
        <f t="shared" si="5"/>
        <v>0</v>
      </c>
      <c r="AG12" s="67">
        <f t="shared" si="4"/>
        <v>0</v>
      </c>
      <c r="AH12" s="67">
        <f t="shared" si="4"/>
        <v>0</v>
      </c>
      <c r="AI12" s="67">
        <f t="shared" si="4"/>
        <v>0</v>
      </c>
      <c r="AJ12" s="67">
        <f t="shared" si="4"/>
        <v>0</v>
      </c>
      <c r="AK12" s="67">
        <f t="shared" si="4"/>
        <v>0</v>
      </c>
      <c r="AL12" s="67">
        <f t="shared" si="4"/>
        <v>0</v>
      </c>
      <c r="AM12" s="67">
        <f t="shared" si="4"/>
        <v>0</v>
      </c>
      <c r="AN12" s="67">
        <f t="shared" si="4"/>
        <v>0</v>
      </c>
      <c r="AO12" s="67">
        <f t="shared" si="4"/>
        <v>0</v>
      </c>
      <c r="AP12" s="67">
        <f t="shared" si="4"/>
        <v>0</v>
      </c>
      <c r="AQ12" s="67">
        <f t="shared" si="4"/>
        <v>0</v>
      </c>
      <c r="AR12" s="67">
        <f t="shared" si="4"/>
        <v>0</v>
      </c>
      <c r="AS12" s="67"/>
      <c r="AT12" s="67"/>
    </row>
    <row r="13" spans="1:46" ht="12" customHeight="1">
      <c r="A13" s="56" t="s">
        <v>23</v>
      </c>
      <c r="B13" s="481" t="s">
        <v>51</v>
      </c>
      <c r="C13" s="688">
        <f t="shared" si="2"/>
        <v>0</v>
      </c>
      <c r="D13" s="564">
        <f t="shared" si="2"/>
        <v>0</v>
      </c>
      <c r="E13" s="484">
        <f t="shared" si="2"/>
        <v>0</v>
      </c>
      <c r="F13" s="484">
        <f t="shared" si="2"/>
        <v>0</v>
      </c>
      <c r="G13" s="484">
        <f t="shared" si="2"/>
        <v>0</v>
      </c>
      <c r="H13" s="484">
        <f t="shared" si="2"/>
        <v>0</v>
      </c>
      <c r="I13" s="489">
        <f t="shared" si="2"/>
        <v>0</v>
      </c>
      <c r="J13" s="489">
        <f t="shared" si="2"/>
        <v>0</v>
      </c>
      <c r="K13" s="497">
        <f t="shared" si="3"/>
        <v>0</v>
      </c>
      <c r="L13" s="587">
        <f t="shared" si="3"/>
        <v>0</v>
      </c>
      <c r="M13" s="607">
        <f t="shared" si="3"/>
        <v>0</v>
      </c>
      <c r="N13" s="613">
        <f t="shared" si="3"/>
        <v>0</v>
      </c>
      <c r="O13" s="635">
        <f t="shared" si="3"/>
        <v>0</v>
      </c>
      <c r="P13" s="4"/>
      <c r="Q13" s="4"/>
      <c r="R13" s="368"/>
      <c r="S13" s="367"/>
      <c r="T13" s="720"/>
      <c r="U13" s="720"/>
      <c r="V13" s="720"/>
      <c r="W13" s="720"/>
      <c r="X13" s="720"/>
      <c r="Y13" s="720"/>
      <c r="Z13" s="321"/>
      <c r="AA13" s="322"/>
      <c r="AB13" s="368"/>
      <c r="AC13" s="367"/>
      <c r="AD13" s="798"/>
      <c r="AF13" s="67">
        <f t="shared" si="5"/>
        <v>0</v>
      </c>
      <c r="AG13" s="67">
        <f t="shared" si="4"/>
        <v>0</v>
      </c>
      <c r="AH13" s="67">
        <f t="shared" si="4"/>
        <v>0</v>
      </c>
      <c r="AI13" s="67">
        <f t="shared" si="4"/>
        <v>0</v>
      </c>
      <c r="AJ13" s="67">
        <f t="shared" si="4"/>
        <v>0</v>
      </c>
      <c r="AK13" s="67">
        <f t="shared" si="4"/>
        <v>0</v>
      </c>
      <c r="AL13" s="67">
        <f t="shared" si="4"/>
        <v>0</v>
      </c>
      <c r="AM13" s="67">
        <f t="shared" si="4"/>
        <v>0</v>
      </c>
      <c r="AN13" s="67">
        <f t="shared" si="4"/>
        <v>0</v>
      </c>
      <c r="AO13" s="67">
        <f t="shared" si="4"/>
        <v>0</v>
      </c>
      <c r="AP13" s="67">
        <f t="shared" si="4"/>
        <v>0</v>
      </c>
      <c r="AQ13" s="67">
        <f t="shared" si="4"/>
        <v>0</v>
      </c>
      <c r="AR13" s="67">
        <f t="shared" si="4"/>
        <v>0</v>
      </c>
      <c r="AS13" s="67"/>
      <c r="AT13" s="67"/>
    </row>
    <row r="14" spans="1:46" ht="12" hidden="1" customHeight="1" outlineLevel="1">
      <c r="A14" s="56" t="s">
        <v>126</v>
      </c>
      <c r="B14" s="481" t="s">
        <v>127</v>
      </c>
      <c r="C14" s="688">
        <f t="shared" si="2"/>
        <v>0</v>
      </c>
      <c r="D14" s="564">
        <f t="shared" si="2"/>
        <v>0</v>
      </c>
      <c r="E14" s="484">
        <f t="shared" si="2"/>
        <v>0</v>
      </c>
      <c r="F14" s="484">
        <f t="shared" si="2"/>
        <v>0</v>
      </c>
      <c r="G14" s="484">
        <f t="shared" si="2"/>
        <v>0</v>
      </c>
      <c r="H14" s="484">
        <f t="shared" si="2"/>
        <v>0</v>
      </c>
      <c r="I14" s="489">
        <f t="shared" si="2"/>
        <v>0</v>
      </c>
      <c r="J14" s="489">
        <f t="shared" si="2"/>
        <v>0</v>
      </c>
      <c r="K14" s="497">
        <f t="shared" si="3"/>
        <v>0</v>
      </c>
      <c r="L14" s="587">
        <f t="shared" si="3"/>
        <v>0</v>
      </c>
      <c r="M14" s="607">
        <f t="shared" si="3"/>
        <v>0</v>
      </c>
      <c r="N14" s="613">
        <f t="shared" si="3"/>
        <v>0</v>
      </c>
      <c r="O14" s="635">
        <f t="shared" si="3"/>
        <v>0</v>
      </c>
      <c r="P14" s="4"/>
      <c r="Q14" s="4"/>
      <c r="R14" s="368"/>
      <c r="S14" s="367"/>
      <c r="T14" s="720"/>
      <c r="U14" s="720"/>
      <c r="V14" s="720"/>
      <c r="W14" s="720"/>
      <c r="X14" s="720"/>
      <c r="Y14" s="720"/>
      <c r="Z14" s="321"/>
      <c r="AA14" s="322"/>
      <c r="AB14" s="368"/>
      <c r="AC14" s="367"/>
      <c r="AD14" s="798"/>
      <c r="AF14" s="67">
        <f t="shared" ref="AF14:AR14" si="6">C14-R14</f>
        <v>0</v>
      </c>
      <c r="AG14" s="67">
        <f t="shared" si="6"/>
        <v>0</v>
      </c>
      <c r="AH14" s="67">
        <f t="shared" si="6"/>
        <v>0</v>
      </c>
      <c r="AI14" s="67">
        <f t="shared" si="6"/>
        <v>0</v>
      </c>
      <c r="AJ14" s="67">
        <f t="shared" si="6"/>
        <v>0</v>
      </c>
      <c r="AK14" s="67">
        <f t="shared" si="6"/>
        <v>0</v>
      </c>
      <c r="AL14" s="67">
        <f t="shared" si="6"/>
        <v>0</v>
      </c>
      <c r="AM14" s="67">
        <f t="shared" si="6"/>
        <v>0</v>
      </c>
      <c r="AN14" s="67">
        <f t="shared" si="6"/>
        <v>0</v>
      </c>
      <c r="AO14" s="67">
        <f t="shared" si="6"/>
        <v>0</v>
      </c>
      <c r="AP14" s="67">
        <f t="shared" si="6"/>
        <v>0</v>
      </c>
      <c r="AQ14" s="67">
        <f t="shared" si="6"/>
        <v>0</v>
      </c>
      <c r="AR14" s="67">
        <f t="shared" si="6"/>
        <v>0</v>
      </c>
      <c r="AS14" s="67"/>
      <c r="AT14" s="67"/>
    </row>
    <row r="15" spans="1:46" ht="12" customHeight="1" collapsed="1">
      <c r="A15" s="62" t="s">
        <v>4</v>
      </c>
      <c r="B15" s="498" t="s">
        <v>47</v>
      </c>
      <c r="C15" s="534">
        <f t="shared" si="2"/>
        <v>0</v>
      </c>
      <c r="D15" s="689">
        <f t="shared" si="2"/>
        <v>0</v>
      </c>
      <c r="E15" s="569">
        <f t="shared" si="2"/>
        <v>0</v>
      </c>
      <c r="F15" s="569">
        <f t="shared" si="2"/>
        <v>0</v>
      </c>
      <c r="G15" s="569">
        <f t="shared" si="2"/>
        <v>0</v>
      </c>
      <c r="H15" s="569">
        <f t="shared" si="2"/>
        <v>0</v>
      </c>
      <c r="I15" s="501">
        <f t="shared" si="2"/>
        <v>0</v>
      </c>
      <c r="J15" s="501">
        <f t="shared" si="2"/>
        <v>0</v>
      </c>
      <c r="K15" s="621">
        <f t="shared" si="3"/>
        <v>0</v>
      </c>
      <c r="L15" s="505">
        <f t="shared" si="3"/>
        <v>0</v>
      </c>
      <c r="M15" s="622">
        <f t="shared" si="3"/>
        <v>0</v>
      </c>
      <c r="N15" s="623">
        <f t="shared" si="3"/>
        <v>0</v>
      </c>
      <c r="O15" s="639">
        <f t="shared" si="3"/>
        <v>0</v>
      </c>
      <c r="P15" s="4"/>
      <c r="Q15" s="4"/>
      <c r="R15" s="721"/>
      <c r="S15" s="722"/>
      <c r="T15" s="723"/>
      <c r="U15" s="723"/>
      <c r="V15" s="723"/>
      <c r="W15" s="723"/>
      <c r="X15" s="723"/>
      <c r="Y15" s="723"/>
      <c r="Z15" s="324"/>
      <c r="AA15" s="325"/>
      <c r="AB15" s="721"/>
      <c r="AC15" s="722"/>
      <c r="AD15" s="730"/>
      <c r="AF15" s="67">
        <f t="shared" si="5"/>
        <v>0</v>
      </c>
      <c r="AG15" s="67">
        <f t="shared" si="4"/>
        <v>0</v>
      </c>
      <c r="AH15" s="67">
        <f t="shared" si="4"/>
        <v>0</v>
      </c>
      <c r="AI15" s="67">
        <f t="shared" si="4"/>
        <v>0</v>
      </c>
      <c r="AJ15" s="67">
        <f t="shared" si="4"/>
        <v>0</v>
      </c>
      <c r="AK15" s="67">
        <f t="shared" si="4"/>
        <v>0</v>
      </c>
      <c r="AL15" s="67">
        <f t="shared" si="4"/>
        <v>0</v>
      </c>
      <c r="AM15" s="67">
        <f t="shared" si="4"/>
        <v>0</v>
      </c>
      <c r="AN15" s="67">
        <f t="shared" si="4"/>
        <v>0</v>
      </c>
      <c r="AO15" s="67">
        <f t="shared" si="4"/>
        <v>0</v>
      </c>
      <c r="AP15" s="67">
        <f t="shared" si="4"/>
        <v>0</v>
      </c>
      <c r="AQ15" s="67">
        <f t="shared" si="4"/>
        <v>0</v>
      </c>
      <c r="AR15" s="67">
        <f t="shared" si="4"/>
        <v>0</v>
      </c>
      <c r="AS15" s="67"/>
      <c r="AT15" s="67"/>
    </row>
    <row r="16" spans="1:46" ht="12" customHeight="1">
      <c r="A16" s="56" t="s">
        <v>9</v>
      </c>
      <c r="B16" s="481" t="s">
        <v>45</v>
      </c>
      <c r="C16" s="507">
        <f t="shared" si="2"/>
        <v>0</v>
      </c>
      <c r="D16" s="484">
        <f t="shared" si="2"/>
        <v>0</v>
      </c>
      <c r="E16" s="484">
        <f t="shared" si="2"/>
        <v>0</v>
      </c>
      <c r="F16" s="484">
        <f t="shared" si="2"/>
        <v>0</v>
      </c>
      <c r="G16" s="484">
        <f t="shared" si="2"/>
        <v>0</v>
      </c>
      <c r="H16" s="484">
        <f t="shared" si="2"/>
        <v>0</v>
      </c>
      <c r="I16" s="484">
        <f t="shared" si="2"/>
        <v>0</v>
      </c>
      <c r="J16" s="484">
        <f t="shared" si="2"/>
        <v>0</v>
      </c>
      <c r="K16" s="497"/>
      <c r="L16" s="587"/>
      <c r="M16" s="507">
        <f t="shared" si="3"/>
        <v>0</v>
      </c>
      <c r="N16" s="484">
        <f t="shared" si="3"/>
        <v>0</v>
      </c>
      <c r="O16" s="668"/>
      <c r="P16" s="4"/>
      <c r="Q16" s="4"/>
      <c r="R16" s="725"/>
      <c r="S16" s="726"/>
      <c r="T16" s="726"/>
      <c r="U16" s="726"/>
      <c r="V16" s="726"/>
      <c r="W16" s="726"/>
      <c r="X16" s="720"/>
      <c r="Y16" s="720"/>
      <c r="Z16" s="711"/>
      <c r="AA16" s="727"/>
      <c r="AB16" s="340"/>
      <c r="AC16" s="720"/>
      <c r="AD16" s="792"/>
      <c r="AF16" s="67">
        <f t="shared" si="5"/>
        <v>0</v>
      </c>
      <c r="AG16" s="67">
        <f t="shared" si="4"/>
        <v>0</v>
      </c>
      <c r="AH16" s="67">
        <f t="shared" si="4"/>
        <v>0</v>
      </c>
      <c r="AI16" s="67">
        <f t="shared" si="4"/>
        <v>0</v>
      </c>
      <c r="AJ16" s="67">
        <f t="shared" si="4"/>
        <v>0</v>
      </c>
      <c r="AK16" s="67">
        <f t="shared" si="4"/>
        <v>0</v>
      </c>
      <c r="AL16" s="67">
        <f t="shared" si="4"/>
        <v>0</v>
      </c>
      <c r="AM16" s="67">
        <f t="shared" si="4"/>
        <v>0</v>
      </c>
      <c r="AN16" s="67">
        <f t="shared" si="4"/>
        <v>0</v>
      </c>
      <c r="AO16" s="67">
        <f t="shared" si="4"/>
        <v>0</v>
      </c>
      <c r="AP16" s="67">
        <f t="shared" si="4"/>
        <v>0</v>
      </c>
      <c r="AQ16" s="67">
        <f t="shared" si="4"/>
        <v>0</v>
      </c>
      <c r="AR16" s="67">
        <f t="shared" si="4"/>
        <v>0</v>
      </c>
      <c r="AS16" s="67"/>
      <c r="AT16" s="67"/>
    </row>
    <row r="17" spans="1:46" ht="12" customHeight="1">
      <c r="A17" s="56" t="s">
        <v>5</v>
      </c>
      <c r="B17" s="481" t="s">
        <v>106</v>
      </c>
      <c r="C17" s="507">
        <f t="shared" si="2"/>
        <v>0</v>
      </c>
      <c r="D17" s="484">
        <f t="shared" si="2"/>
        <v>0</v>
      </c>
      <c r="E17" s="484">
        <f t="shared" si="2"/>
        <v>0</v>
      </c>
      <c r="F17" s="484">
        <f t="shared" si="2"/>
        <v>0</v>
      </c>
      <c r="G17" s="484">
        <f t="shared" si="2"/>
        <v>0</v>
      </c>
      <c r="H17" s="484">
        <f t="shared" si="2"/>
        <v>0</v>
      </c>
      <c r="I17" s="484">
        <f t="shared" si="2"/>
        <v>0</v>
      </c>
      <c r="J17" s="484">
        <f t="shared" si="2"/>
        <v>0</v>
      </c>
      <c r="K17" s="497"/>
      <c r="L17" s="587"/>
      <c r="M17" s="507">
        <f t="shared" si="3"/>
        <v>0</v>
      </c>
      <c r="N17" s="484">
        <f t="shared" si="3"/>
        <v>0</v>
      </c>
      <c r="O17" s="635"/>
      <c r="P17" s="4"/>
      <c r="Q17" s="4"/>
      <c r="R17" s="340"/>
      <c r="S17" s="720"/>
      <c r="T17" s="720"/>
      <c r="U17" s="720"/>
      <c r="V17" s="720"/>
      <c r="W17" s="720"/>
      <c r="X17" s="720"/>
      <c r="Y17" s="720"/>
      <c r="Z17" s="321"/>
      <c r="AA17" s="322"/>
      <c r="AB17" s="340"/>
      <c r="AC17" s="720"/>
      <c r="AD17" s="798"/>
      <c r="AF17" s="67">
        <f t="shared" ref="AF17:AR17" si="7">C17-R17</f>
        <v>0</v>
      </c>
      <c r="AG17" s="67">
        <f t="shared" si="7"/>
        <v>0</v>
      </c>
      <c r="AH17" s="67">
        <f t="shared" si="7"/>
        <v>0</v>
      </c>
      <c r="AI17" s="67">
        <f t="shared" si="7"/>
        <v>0</v>
      </c>
      <c r="AJ17" s="67">
        <f t="shared" si="7"/>
        <v>0</v>
      </c>
      <c r="AK17" s="67">
        <f t="shared" si="7"/>
        <v>0</v>
      </c>
      <c r="AL17" s="67">
        <f t="shared" si="7"/>
        <v>0</v>
      </c>
      <c r="AM17" s="67">
        <f t="shared" si="7"/>
        <v>0</v>
      </c>
      <c r="AN17" s="67">
        <f t="shared" si="7"/>
        <v>0</v>
      </c>
      <c r="AO17" s="67">
        <f t="shared" si="7"/>
        <v>0</v>
      </c>
      <c r="AP17" s="67">
        <f t="shared" si="7"/>
        <v>0</v>
      </c>
      <c r="AQ17" s="67">
        <f t="shared" si="7"/>
        <v>0</v>
      </c>
      <c r="AR17" s="67">
        <f t="shared" si="7"/>
        <v>0</v>
      </c>
      <c r="AS17" s="67"/>
      <c r="AT17" s="67"/>
    </row>
    <row r="18" spans="1:46" ht="12" hidden="1" customHeight="1" outlineLevel="1">
      <c r="A18" s="56" t="s">
        <v>5</v>
      </c>
      <c r="B18" s="481" t="s">
        <v>5</v>
      </c>
      <c r="C18" s="507">
        <f t="shared" si="2"/>
        <v>0</v>
      </c>
      <c r="D18" s="484">
        <f t="shared" si="2"/>
        <v>0</v>
      </c>
      <c r="E18" s="484">
        <f t="shared" si="2"/>
        <v>0</v>
      </c>
      <c r="F18" s="484">
        <f t="shared" si="2"/>
        <v>0</v>
      </c>
      <c r="G18" s="484">
        <f t="shared" si="2"/>
        <v>0</v>
      </c>
      <c r="H18" s="484">
        <f t="shared" si="2"/>
        <v>0</v>
      </c>
      <c r="I18" s="484">
        <f t="shared" si="2"/>
        <v>0</v>
      </c>
      <c r="J18" s="484">
        <f t="shared" si="2"/>
        <v>0</v>
      </c>
      <c r="K18" s="497"/>
      <c r="L18" s="587"/>
      <c r="M18" s="507">
        <f t="shared" si="3"/>
        <v>0</v>
      </c>
      <c r="N18" s="484">
        <f t="shared" si="3"/>
        <v>0</v>
      </c>
      <c r="O18" s="635"/>
      <c r="P18" s="4"/>
      <c r="Q18" s="4"/>
      <c r="R18" s="340"/>
      <c r="S18" s="720"/>
      <c r="T18" s="720"/>
      <c r="U18" s="720"/>
      <c r="V18" s="720"/>
      <c r="W18" s="720"/>
      <c r="X18" s="720"/>
      <c r="Y18" s="720"/>
      <c r="Z18" s="321"/>
      <c r="AA18" s="322"/>
      <c r="AB18" s="340"/>
      <c r="AC18" s="720"/>
      <c r="AD18" s="798"/>
      <c r="AF18" s="67">
        <f t="shared" si="5"/>
        <v>0</v>
      </c>
      <c r="AG18" s="67">
        <f t="shared" si="4"/>
        <v>0</v>
      </c>
      <c r="AH18" s="67">
        <f t="shared" si="4"/>
        <v>0</v>
      </c>
      <c r="AI18" s="67">
        <f t="shared" si="4"/>
        <v>0</v>
      </c>
      <c r="AJ18" s="67">
        <f t="shared" si="4"/>
        <v>0</v>
      </c>
      <c r="AK18" s="67">
        <f t="shared" si="4"/>
        <v>0</v>
      </c>
      <c r="AL18" s="67">
        <f t="shared" si="4"/>
        <v>0</v>
      </c>
      <c r="AM18" s="67">
        <f t="shared" si="4"/>
        <v>0</v>
      </c>
      <c r="AN18" s="67">
        <f t="shared" si="4"/>
        <v>0</v>
      </c>
      <c r="AO18" s="67">
        <f t="shared" si="4"/>
        <v>0</v>
      </c>
      <c r="AP18" s="67">
        <f t="shared" si="4"/>
        <v>0</v>
      </c>
      <c r="AQ18" s="67">
        <f t="shared" si="4"/>
        <v>0</v>
      </c>
      <c r="AR18" s="67">
        <f t="shared" si="4"/>
        <v>0</v>
      </c>
      <c r="AS18" s="67"/>
      <c r="AT18" s="67"/>
    </row>
    <row r="19" spans="1:46" ht="12" customHeight="1" collapsed="1">
      <c r="A19" s="56" t="s">
        <v>28</v>
      </c>
      <c r="B19" s="481" t="s">
        <v>166</v>
      </c>
      <c r="C19" s="474">
        <f t="shared" si="2"/>
        <v>0</v>
      </c>
      <c r="D19" s="483">
        <f t="shared" si="2"/>
        <v>0</v>
      </c>
      <c r="E19" s="483">
        <f t="shared" si="2"/>
        <v>0</v>
      </c>
      <c r="F19" s="483">
        <f t="shared" si="2"/>
        <v>0</v>
      </c>
      <c r="G19" s="483">
        <f t="shared" si="2"/>
        <v>0</v>
      </c>
      <c r="H19" s="483">
        <f t="shared" si="2"/>
        <v>0</v>
      </c>
      <c r="I19" s="483">
        <f t="shared" si="2"/>
        <v>0</v>
      </c>
      <c r="J19" s="483">
        <f t="shared" si="2"/>
        <v>0</v>
      </c>
      <c r="K19" s="497">
        <f t="shared" si="3"/>
        <v>0</v>
      </c>
      <c r="L19" s="587">
        <f t="shared" si="3"/>
        <v>0</v>
      </c>
      <c r="M19" s="474">
        <f t="shared" si="3"/>
        <v>0</v>
      </c>
      <c r="N19" s="483">
        <f t="shared" si="3"/>
        <v>0</v>
      </c>
      <c r="O19" s="635">
        <f t="shared" si="3"/>
        <v>0</v>
      </c>
      <c r="P19" s="4"/>
      <c r="Q19" s="4"/>
      <c r="R19" s="343"/>
      <c r="S19" s="369"/>
      <c r="T19" s="369"/>
      <c r="U19" s="369"/>
      <c r="V19" s="369"/>
      <c r="W19" s="369"/>
      <c r="X19" s="369"/>
      <c r="Y19" s="369"/>
      <c r="Z19" s="321"/>
      <c r="AA19" s="322"/>
      <c r="AB19" s="343"/>
      <c r="AC19" s="369"/>
      <c r="AD19" s="798"/>
      <c r="AF19" s="67">
        <f t="shared" si="5"/>
        <v>0</v>
      </c>
      <c r="AG19" s="67">
        <f t="shared" si="4"/>
        <v>0</v>
      </c>
      <c r="AH19" s="67">
        <f t="shared" si="4"/>
        <v>0</v>
      </c>
      <c r="AI19" s="67">
        <f t="shared" si="4"/>
        <v>0</v>
      </c>
      <c r="AJ19" s="67">
        <f t="shared" si="4"/>
        <v>0</v>
      </c>
      <c r="AK19" s="67">
        <f t="shared" si="4"/>
        <v>0</v>
      </c>
      <c r="AL19" s="67">
        <f t="shared" si="4"/>
        <v>0</v>
      </c>
      <c r="AM19" s="67">
        <f t="shared" si="4"/>
        <v>0</v>
      </c>
      <c r="AN19" s="67">
        <f t="shared" si="4"/>
        <v>0</v>
      </c>
      <c r="AO19" s="67">
        <f t="shared" si="4"/>
        <v>0</v>
      </c>
      <c r="AP19" s="67">
        <f t="shared" si="4"/>
        <v>0</v>
      </c>
      <c r="AQ19" s="67">
        <f t="shared" si="4"/>
        <v>0</v>
      </c>
      <c r="AR19" s="67">
        <f t="shared" si="4"/>
        <v>0</v>
      </c>
      <c r="AS19" s="67"/>
      <c r="AT19" s="67"/>
    </row>
    <row r="20" spans="1:46" ht="12" customHeight="1">
      <c r="A20" s="56" t="s">
        <v>27</v>
      </c>
      <c r="B20" s="481" t="s">
        <v>91</v>
      </c>
      <c r="C20" s="474">
        <f t="shared" si="2"/>
        <v>0</v>
      </c>
      <c r="D20" s="483">
        <f t="shared" si="2"/>
        <v>0</v>
      </c>
      <c r="E20" s="483">
        <f t="shared" si="2"/>
        <v>0</v>
      </c>
      <c r="F20" s="483">
        <f t="shared" si="2"/>
        <v>0</v>
      </c>
      <c r="G20" s="483">
        <f t="shared" si="2"/>
        <v>0</v>
      </c>
      <c r="H20" s="483">
        <f t="shared" si="2"/>
        <v>0</v>
      </c>
      <c r="I20" s="483">
        <f t="shared" si="2"/>
        <v>0</v>
      </c>
      <c r="J20" s="483">
        <f t="shared" si="2"/>
        <v>0</v>
      </c>
      <c r="K20" s="497">
        <f t="shared" si="3"/>
        <v>0</v>
      </c>
      <c r="L20" s="587">
        <f t="shared" si="3"/>
        <v>0</v>
      </c>
      <c r="M20" s="474">
        <f t="shared" si="3"/>
        <v>0</v>
      </c>
      <c r="N20" s="483">
        <f t="shared" si="3"/>
        <v>0</v>
      </c>
      <c r="O20" s="635">
        <f t="shared" si="3"/>
        <v>0</v>
      </c>
      <c r="P20" s="4"/>
      <c r="Q20" s="4"/>
      <c r="R20" s="343"/>
      <c r="S20" s="369"/>
      <c r="T20" s="369"/>
      <c r="U20" s="369"/>
      <c r="V20" s="369"/>
      <c r="W20" s="369"/>
      <c r="X20" s="369"/>
      <c r="Y20" s="369"/>
      <c r="Z20" s="321"/>
      <c r="AA20" s="322"/>
      <c r="AB20" s="343"/>
      <c r="AC20" s="369"/>
      <c r="AD20" s="798"/>
      <c r="AF20" s="67">
        <f t="shared" si="5"/>
        <v>0</v>
      </c>
      <c r="AG20" s="67">
        <f t="shared" si="4"/>
        <v>0</v>
      </c>
      <c r="AH20" s="67">
        <f t="shared" si="4"/>
        <v>0</v>
      </c>
      <c r="AI20" s="67">
        <f t="shared" si="4"/>
        <v>0</v>
      </c>
      <c r="AJ20" s="67">
        <f t="shared" si="4"/>
        <v>0</v>
      </c>
      <c r="AK20" s="67">
        <f t="shared" si="4"/>
        <v>0</v>
      </c>
      <c r="AL20" s="67">
        <f t="shared" si="4"/>
        <v>0</v>
      </c>
      <c r="AM20" s="67">
        <f t="shared" si="4"/>
        <v>0</v>
      </c>
      <c r="AN20" s="67">
        <f t="shared" si="4"/>
        <v>0</v>
      </c>
      <c r="AO20" s="67">
        <f t="shared" si="4"/>
        <v>0</v>
      </c>
      <c r="AP20" s="67">
        <f t="shared" si="4"/>
        <v>0</v>
      </c>
      <c r="AQ20" s="67">
        <f t="shared" si="4"/>
        <v>0</v>
      </c>
      <c r="AR20" s="67">
        <f t="shared" si="4"/>
        <v>0</v>
      </c>
      <c r="AS20" s="67"/>
      <c r="AT20" s="67"/>
    </row>
    <row r="21" spans="1:46" ht="12" customHeight="1">
      <c r="A21" s="56" t="s">
        <v>14</v>
      </c>
      <c r="B21" s="511" t="s">
        <v>38</v>
      </c>
      <c r="C21" s="512">
        <f t="shared" si="2"/>
        <v>0</v>
      </c>
      <c r="D21" s="513">
        <f t="shared" si="2"/>
        <v>0</v>
      </c>
      <c r="E21" s="513">
        <f t="shared" si="2"/>
        <v>0</v>
      </c>
      <c r="F21" s="513">
        <f t="shared" si="2"/>
        <v>0</v>
      </c>
      <c r="G21" s="513">
        <f t="shared" si="2"/>
        <v>0</v>
      </c>
      <c r="H21" s="513">
        <f t="shared" si="2"/>
        <v>0</v>
      </c>
      <c r="I21" s="513">
        <f t="shared" si="2"/>
        <v>0</v>
      </c>
      <c r="J21" s="513">
        <f t="shared" si="2"/>
        <v>0</v>
      </c>
      <c r="K21" s="673">
        <f t="shared" si="3"/>
        <v>0</v>
      </c>
      <c r="L21" s="647">
        <f t="shared" si="3"/>
        <v>0</v>
      </c>
      <c r="M21" s="512">
        <f t="shared" si="3"/>
        <v>0</v>
      </c>
      <c r="N21" s="513">
        <f t="shared" si="3"/>
        <v>0</v>
      </c>
      <c r="O21" s="635">
        <f t="shared" si="3"/>
        <v>0</v>
      </c>
      <c r="P21" s="4"/>
      <c r="Q21" s="4"/>
      <c r="R21" s="346"/>
      <c r="S21" s="370"/>
      <c r="T21" s="370"/>
      <c r="U21" s="370"/>
      <c r="V21" s="370"/>
      <c r="W21" s="370"/>
      <c r="X21" s="370"/>
      <c r="Y21" s="370"/>
      <c r="Z21" s="321"/>
      <c r="AA21" s="322"/>
      <c r="AB21" s="346"/>
      <c r="AC21" s="370"/>
      <c r="AD21" s="798"/>
      <c r="AF21" s="67">
        <f t="shared" si="5"/>
        <v>0</v>
      </c>
      <c r="AG21" s="67">
        <f t="shared" si="4"/>
        <v>0</v>
      </c>
      <c r="AH21" s="67">
        <f t="shared" si="4"/>
        <v>0</v>
      </c>
      <c r="AI21" s="67">
        <f t="shared" si="4"/>
        <v>0</v>
      </c>
      <c r="AJ21" s="67">
        <f t="shared" si="4"/>
        <v>0</v>
      </c>
      <c r="AK21" s="67">
        <f t="shared" si="4"/>
        <v>0</v>
      </c>
      <c r="AL21" s="67">
        <f t="shared" si="4"/>
        <v>0</v>
      </c>
      <c r="AM21" s="67">
        <f t="shared" si="4"/>
        <v>0</v>
      </c>
      <c r="AN21" s="67">
        <f t="shared" si="4"/>
        <v>0</v>
      </c>
      <c r="AO21" s="67">
        <f t="shared" si="4"/>
        <v>0</v>
      </c>
      <c r="AP21" s="67">
        <f t="shared" si="4"/>
        <v>0</v>
      </c>
      <c r="AQ21" s="67">
        <f t="shared" si="4"/>
        <v>0</v>
      </c>
      <c r="AR21" s="67">
        <f t="shared" si="4"/>
        <v>0</v>
      </c>
      <c r="AS21" s="67"/>
      <c r="AT21" s="67"/>
    </row>
    <row r="22" spans="1:46" ht="12" customHeight="1">
      <c r="A22" s="62" t="s">
        <v>22</v>
      </c>
      <c r="B22" s="491" t="s">
        <v>52</v>
      </c>
      <c r="C22" s="517"/>
      <c r="D22" s="489"/>
      <c r="E22" s="489"/>
      <c r="F22" s="489"/>
      <c r="G22" s="489"/>
      <c r="H22" s="489"/>
      <c r="I22" s="489"/>
      <c r="J22" s="489"/>
      <c r="K22" s="497"/>
      <c r="L22" s="587"/>
      <c r="M22" s="517"/>
      <c r="N22" s="489"/>
      <c r="O22" s="668"/>
      <c r="P22" s="4"/>
      <c r="Q22" s="4"/>
      <c r="R22" s="443"/>
      <c r="S22" s="376"/>
      <c r="T22" s="376"/>
      <c r="U22" s="376"/>
      <c r="V22" s="376"/>
      <c r="W22" s="376"/>
      <c r="X22" s="376"/>
      <c r="Y22" s="376"/>
      <c r="Z22" s="711"/>
      <c r="AA22" s="727"/>
      <c r="AB22" s="443"/>
      <c r="AC22" s="376"/>
      <c r="AD22" s="792"/>
      <c r="AF22" s="67">
        <f t="shared" si="5"/>
        <v>0</v>
      </c>
      <c r="AG22" s="67">
        <f t="shared" ref="AG22:AR24" si="8">D22-S22</f>
        <v>0</v>
      </c>
      <c r="AH22" s="67">
        <f t="shared" si="8"/>
        <v>0</v>
      </c>
      <c r="AI22" s="67">
        <f t="shared" si="8"/>
        <v>0</v>
      </c>
      <c r="AJ22" s="67">
        <f t="shared" si="8"/>
        <v>0</v>
      </c>
      <c r="AK22" s="67">
        <f t="shared" si="8"/>
        <v>0</v>
      </c>
      <c r="AL22" s="67">
        <f t="shared" si="8"/>
        <v>0</v>
      </c>
      <c r="AM22" s="67">
        <f t="shared" si="8"/>
        <v>0</v>
      </c>
      <c r="AN22" s="67">
        <f t="shared" si="8"/>
        <v>0</v>
      </c>
      <c r="AO22" s="67">
        <f t="shared" si="8"/>
        <v>0</v>
      </c>
      <c r="AP22" s="67">
        <f t="shared" si="8"/>
        <v>0</v>
      </c>
      <c r="AQ22" s="67">
        <f t="shared" si="8"/>
        <v>0</v>
      </c>
      <c r="AR22" s="67">
        <f t="shared" si="8"/>
        <v>0</v>
      </c>
      <c r="AS22" s="67"/>
      <c r="AT22" s="67"/>
    </row>
    <row r="23" spans="1:46" ht="12" customHeight="1">
      <c r="A23" s="62" t="s">
        <v>25</v>
      </c>
      <c r="B23" s="481" t="s">
        <v>56</v>
      </c>
      <c r="C23" s="509">
        <f t="shared" ref="C23:J24" si="9">VLOOKUP($A23,CMB,C$1,FALSE)</f>
        <v>0</v>
      </c>
      <c r="D23" s="510">
        <f t="shared" si="9"/>
        <v>0</v>
      </c>
      <c r="E23" s="510">
        <f t="shared" si="9"/>
        <v>0</v>
      </c>
      <c r="F23" s="510">
        <f t="shared" si="9"/>
        <v>0</v>
      </c>
      <c r="G23" s="510">
        <f t="shared" si="9"/>
        <v>0</v>
      </c>
      <c r="H23" s="510">
        <f t="shared" si="9"/>
        <v>0</v>
      </c>
      <c r="I23" s="510">
        <f t="shared" si="9"/>
        <v>0</v>
      </c>
      <c r="J23" s="510">
        <f t="shared" si="9"/>
        <v>0</v>
      </c>
      <c r="K23" s="497">
        <f t="shared" ref="K23:O24" si="10">VLOOKUP($A23,CMB,K$1,FALSE)</f>
        <v>0</v>
      </c>
      <c r="L23" s="587">
        <f t="shared" si="10"/>
        <v>0</v>
      </c>
      <c r="M23" s="509">
        <f t="shared" si="10"/>
        <v>0</v>
      </c>
      <c r="N23" s="510">
        <f t="shared" si="10"/>
        <v>0</v>
      </c>
      <c r="O23" s="635">
        <f t="shared" si="10"/>
        <v>0</v>
      </c>
      <c r="P23" s="4"/>
      <c r="Q23" s="4"/>
      <c r="R23" s="351"/>
      <c r="S23" s="371"/>
      <c r="T23" s="371"/>
      <c r="U23" s="371"/>
      <c r="V23" s="371"/>
      <c r="W23" s="371"/>
      <c r="X23" s="371"/>
      <c r="Y23" s="371"/>
      <c r="Z23" s="321"/>
      <c r="AA23" s="322"/>
      <c r="AB23" s="351"/>
      <c r="AC23" s="371"/>
      <c r="AD23" s="798"/>
      <c r="AF23" s="67">
        <f t="shared" si="5"/>
        <v>0</v>
      </c>
      <c r="AG23" s="67">
        <f t="shared" si="8"/>
        <v>0</v>
      </c>
      <c r="AH23" s="67">
        <f t="shared" si="8"/>
        <v>0</v>
      </c>
      <c r="AI23" s="67">
        <f t="shared" si="8"/>
        <v>0</v>
      </c>
      <c r="AJ23" s="67">
        <f t="shared" si="8"/>
        <v>0</v>
      </c>
      <c r="AK23" s="67">
        <f t="shared" si="8"/>
        <v>0</v>
      </c>
      <c r="AL23" s="67">
        <f t="shared" si="8"/>
        <v>0</v>
      </c>
      <c r="AM23" s="67">
        <f t="shared" si="8"/>
        <v>0</v>
      </c>
      <c r="AN23" s="67">
        <f t="shared" si="8"/>
        <v>0</v>
      </c>
      <c r="AO23" s="67">
        <f t="shared" si="8"/>
        <v>0</v>
      </c>
      <c r="AP23" s="67">
        <f t="shared" si="8"/>
        <v>0</v>
      </c>
      <c r="AQ23" s="67">
        <f t="shared" si="8"/>
        <v>0</v>
      </c>
      <c r="AR23" s="67">
        <f t="shared" si="8"/>
        <v>0</v>
      </c>
      <c r="AS23" s="67"/>
      <c r="AT23" s="67"/>
    </row>
    <row r="24" spans="1:46" ht="12" customHeight="1">
      <c r="A24" s="62" t="s">
        <v>15</v>
      </c>
      <c r="B24" s="511" t="s">
        <v>59</v>
      </c>
      <c r="C24" s="580">
        <f t="shared" si="9"/>
        <v>0</v>
      </c>
      <c r="D24" s="690">
        <f t="shared" si="9"/>
        <v>0</v>
      </c>
      <c r="E24" s="690">
        <f t="shared" si="9"/>
        <v>0</v>
      </c>
      <c r="F24" s="690">
        <f t="shared" si="9"/>
        <v>0</v>
      </c>
      <c r="G24" s="690">
        <f t="shared" si="9"/>
        <v>0</v>
      </c>
      <c r="H24" s="690">
        <f t="shared" si="9"/>
        <v>0</v>
      </c>
      <c r="I24" s="690">
        <f t="shared" si="9"/>
        <v>0</v>
      </c>
      <c r="J24" s="690">
        <f t="shared" si="9"/>
        <v>0</v>
      </c>
      <c r="K24" s="673">
        <f t="shared" si="10"/>
        <v>0</v>
      </c>
      <c r="L24" s="647">
        <f t="shared" si="10"/>
        <v>0</v>
      </c>
      <c r="M24" s="580">
        <f t="shared" si="10"/>
        <v>0</v>
      </c>
      <c r="N24" s="690">
        <f t="shared" si="10"/>
        <v>0</v>
      </c>
      <c r="O24" s="648">
        <f t="shared" si="10"/>
        <v>0</v>
      </c>
      <c r="P24" s="4"/>
      <c r="Q24" s="4"/>
      <c r="R24" s="731"/>
      <c r="S24" s="732"/>
      <c r="T24" s="732"/>
      <c r="U24" s="732"/>
      <c r="V24" s="732"/>
      <c r="W24" s="732"/>
      <c r="X24" s="732"/>
      <c r="Y24" s="732"/>
      <c r="Z24" s="735"/>
      <c r="AA24" s="736"/>
      <c r="AB24" s="731"/>
      <c r="AC24" s="732"/>
      <c r="AD24" s="733"/>
      <c r="AF24" s="67">
        <f t="shared" si="5"/>
        <v>0</v>
      </c>
      <c r="AG24" s="67">
        <f t="shared" si="8"/>
        <v>0</v>
      </c>
      <c r="AH24" s="67">
        <f t="shared" si="8"/>
        <v>0</v>
      </c>
      <c r="AI24" s="67">
        <f t="shared" si="8"/>
        <v>0</v>
      </c>
      <c r="AJ24" s="67">
        <f t="shared" si="8"/>
        <v>0</v>
      </c>
      <c r="AK24" s="67">
        <f t="shared" si="8"/>
        <v>0</v>
      </c>
      <c r="AL24" s="67">
        <f t="shared" si="8"/>
        <v>0</v>
      </c>
      <c r="AM24" s="67">
        <f t="shared" si="8"/>
        <v>0</v>
      </c>
      <c r="AN24" s="67">
        <f t="shared" si="8"/>
        <v>0</v>
      </c>
      <c r="AO24" s="67">
        <f t="shared" si="8"/>
        <v>0</v>
      </c>
      <c r="AP24" s="67">
        <f t="shared" si="8"/>
        <v>0</v>
      </c>
      <c r="AQ24" s="67">
        <f t="shared" si="8"/>
        <v>0</v>
      </c>
      <c r="AR24" s="67">
        <f t="shared" si="8"/>
        <v>0</v>
      </c>
      <c r="AS24" s="67"/>
      <c r="AT24" s="67"/>
    </row>
    <row r="25" spans="1:46" ht="12" customHeight="1">
      <c r="A25" s="77"/>
      <c r="B25" s="391"/>
      <c r="C25" s="391"/>
      <c r="D25" s="391"/>
      <c r="E25" s="391"/>
      <c r="F25" s="391"/>
      <c r="G25" s="391"/>
      <c r="H25" s="391"/>
      <c r="I25" s="391"/>
      <c r="J25" s="391"/>
      <c r="K25" s="391"/>
      <c r="L25" s="391"/>
      <c r="M25" s="469"/>
    </row>
    <row r="26" spans="1:46">
      <c r="A26" s="77"/>
      <c r="B26" s="396"/>
      <c r="C26" s="6"/>
      <c r="D26" s="6"/>
      <c r="E26" s="6"/>
      <c r="F26" s="6"/>
      <c r="G26" s="6"/>
      <c r="H26" s="6"/>
      <c r="I26" s="6"/>
      <c r="J26" s="6"/>
      <c r="K26" s="6"/>
      <c r="L26" s="6"/>
    </row>
    <row r="27" spans="1:46">
      <c r="A27" s="77"/>
    </row>
    <row r="28" spans="1:46">
      <c r="A28" s="77"/>
      <c r="C28" s="79"/>
      <c r="D28" s="79"/>
      <c r="E28" s="1"/>
      <c r="F28" s="58"/>
      <c r="G28" s="58"/>
      <c r="H28" s="93"/>
      <c r="I28" s="93"/>
      <c r="J28" s="93"/>
      <c r="K28" s="193"/>
      <c r="L28" s="193"/>
      <c r="M28" s="78"/>
      <c r="N28" s="78"/>
      <c r="O28" s="78"/>
      <c r="P28" s="78"/>
      <c r="Q28" s="78"/>
    </row>
    <row r="29" spans="1:46">
      <c r="C29" s="79"/>
      <c r="D29" s="79"/>
      <c r="E29" s="79"/>
      <c r="F29" s="58"/>
      <c r="G29" s="58"/>
      <c r="H29" s="89"/>
      <c r="I29" s="89"/>
      <c r="J29" s="89"/>
      <c r="K29" s="193"/>
      <c r="L29" s="193"/>
      <c r="M29" s="78"/>
      <c r="N29" s="78"/>
      <c r="O29" s="78"/>
      <c r="P29" s="78"/>
      <c r="Q29" s="78"/>
    </row>
    <row r="30" spans="1:46">
      <c r="C30" s="79"/>
      <c r="D30" s="79"/>
      <c r="E30" s="79"/>
      <c r="F30" s="58"/>
      <c r="G30" s="58"/>
      <c r="H30" s="89"/>
      <c r="I30" s="89"/>
      <c r="J30" s="89"/>
      <c r="K30" s="193"/>
      <c r="L30" s="193"/>
      <c r="M30" s="78"/>
      <c r="N30" s="78"/>
      <c r="O30" s="78"/>
      <c r="P30" s="78"/>
      <c r="Q30" s="78"/>
    </row>
    <row r="31" spans="1:46">
      <c r="C31" s="79"/>
      <c r="D31" s="79"/>
      <c r="E31" s="79"/>
      <c r="F31" s="105"/>
      <c r="G31" s="58"/>
      <c r="H31" s="89"/>
      <c r="I31" s="89"/>
      <c r="J31" s="89"/>
      <c r="K31" s="193"/>
      <c r="L31" s="193"/>
      <c r="M31" s="78"/>
      <c r="N31" s="78"/>
      <c r="O31" s="78"/>
      <c r="P31" s="78"/>
      <c r="Q31" s="78"/>
      <c r="T31" s="94"/>
    </row>
    <row r="32" spans="1:46">
      <c r="C32" s="101"/>
      <c r="D32" s="101"/>
      <c r="E32" s="101"/>
      <c r="F32" s="106"/>
      <c r="G32" s="106"/>
      <c r="H32" s="107"/>
      <c r="I32" s="107"/>
      <c r="J32" s="107"/>
      <c r="K32" s="193"/>
      <c r="L32" s="193"/>
      <c r="M32" s="78"/>
      <c r="N32" s="78"/>
      <c r="O32" s="78"/>
      <c r="P32" s="78"/>
      <c r="Q32" s="78"/>
      <c r="T32" s="94"/>
    </row>
    <row r="33" spans="1:20">
      <c r="A33" s="53"/>
      <c r="C33" s="79"/>
      <c r="D33" s="79"/>
      <c r="E33" s="1"/>
      <c r="F33" s="58"/>
      <c r="G33" s="58"/>
      <c r="H33" s="89"/>
      <c r="I33" s="89"/>
      <c r="J33" s="89"/>
      <c r="K33" s="193"/>
      <c r="L33" s="193"/>
      <c r="M33" s="78"/>
      <c r="N33" s="78"/>
      <c r="O33" s="78"/>
      <c r="P33" s="78"/>
      <c r="Q33" s="78"/>
      <c r="T33" s="94"/>
    </row>
    <row r="34" spans="1:20">
      <c r="A34" s="53"/>
      <c r="C34" s="101"/>
      <c r="D34" s="101"/>
      <c r="E34" s="54"/>
      <c r="F34" s="106"/>
      <c r="G34" s="106"/>
      <c r="H34" s="107"/>
      <c r="I34" s="107"/>
      <c r="J34" s="107"/>
      <c r="K34" s="193"/>
      <c r="L34" s="193"/>
      <c r="M34" s="78"/>
      <c r="N34" s="78"/>
      <c r="O34" s="78"/>
      <c r="P34" s="78"/>
      <c r="Q34" s="78"/>
      <c r="T34" s="94"/>
    </row>
    <row r="35" spans="1:20">
      <c r="A35" s="53"/>
      <c r="C35" s="101"/>
      <c r="D35" s="101"/>
      <c r="E35" s="54"/>
      <c r="F35" s="54"/>
      <c r="G35" s="54"/>
      <c r="H35" s="107"/>
      <c r="I35" s="107"/>
      <c r="J35" s="107"/>
      <c r="K35" s="193"/>
      <c r="L35" s="193"/>
      <c r="M35" s="78"/>
      <c r="N35" s="78"/>
      <c r="O35" s="78"/>
      <c r="P35" s="78"/>
      <c r="Q35" s="78"/>
      <c r="T35" s="94"/>
    </row>
    <row r="36" spans="1:20">
      <c r="A36" s="53"/>
      <c r="C36" s="79"/>
      <c r="D36" s="79"/>
      <c r="E36" s="1"/>
      <c r="F36" s="108"/>
      <c r="G36" s="108"/>
      <c r="H36" s="89"/>
      <c r="I36" s="89"/>
      <c r="J36" s="89"/>
      <c r="K36" s="193"/>
      <c r="L36" s="193"/>
      <c r="M36" s="78"/>
      <c r="N36" s="78"/>
      <c r="O36" s="78"/>
      <c r="P36" s="78"/>
      <c r="Q36" s="78"/>
      <c r="T36" s="94"/>
    </row>
    <row r="37" spans="1:20">
      <c r="A37" s="53"/>
      <c r="C37" s="101"/>
      <c r="D37" s="101"/>
      <c r="E37" s="54"/>
      <c r="F37" s="106"/>
      <c r="G37" s="106"/>
      <c r="H37" s="107"/>
      <c r="I37" s="107"/>
      <c r="J37" s="107"/>
      <c r="K37" s="193"/>
      <c r="L37" s="193"/>
      <c r="M37" s="78"/>
      <c r="N37" s="78"/>
      <c r="O37" s="78"/>
      <c r="P37" s="78"/>
      <c r="Q37" s="78"/>
      <c r="T37" s="94"/>
    </row>
    <row r="38" spans="1:20">
      <c r="A38" s="53"/>
      <c r="C38" s="58"/>
      <c r="D38" s="58"/>
      <c r="E38" s="58"/>
      <c r="F38" s="58"/>
      <c r="G38" s="58"/>
      <c r="H38" s="93"/>
      <c r="I38" s="93"/>
      <c r="J38" s="93"/>
      <c r="K38" s="193"/>
      <c r="L38" s="193"/>
      <c r="M38" s="78"/>
      <c r="N38" s="78"/>
      <c r="O38" s="78"/>
      <c r="P38" s="78"/>
      <c r="Q38" s="78"/>
      <c r="T38" s="94"/>
    </row>
    <row r="39" spans="1:20">
      <c r="A39" s="53"/>
      <c r="C39" s="58"/>
      <c r="D39" s="58"/>
      <c r="E39" s="58"/>
      <c r="F39" s="58"/>
      <c r="G39" s="58"/>
      <c r="H39" s="93"/>
      <c r="I39" s="93"/>
      <c r="J39" s="93"/>
      <c r="K39" s="193"/>
      <c r="L39" s="193"/>
      <c r="M39" s="78"/>
      <c r="N39" s="78"/>
      <c r="O39" s="78"/>
      <c r="P39" s="78"/>
      <c r="Q39" s="78"/>
      <c r="T39" s="94"/>
    </row>
    <row r="40" spans="1:20">
      <c r="A40" s="53"/>
      <c r="C40" s="108"/>
      <c r="D40" s="108"/>
      <c r="E40" s="108"/>
      <c r="F40" s="108"/>
      <c r="G40" s="108"/>
      <c r="H40" s="109"/>
      <c r="I40" s="109"/>
      <c r="J40" s="109"/>
      <c r="K40" s="193"/>
      <c r="L40" s="193"/>
      <c r="M40" s="78"/>
      <c r="N40" s="78"/>
      <c r="O40" s="78"/>
      <c r="P40" s="78"/>
      <c r="Q40" s="78"/>
      <c r="T40" s="94"/>
    </row>
    <row r="41" spans="1:20">
      <c r="A41" s="53"/>
      <c r="C41" s="1"/>
      <c r="D41" s="1"/>
      <c r="E41" s="1"/>
      <c r="F41" s="1"/>
      <c r="G41" s="1"/>
      <c r="H41" s="89"/>
      <c r="I41" s="89"/>
      <c r="J41" s="89"/>
      <c r="K41" s="193"/>
      <c r="L41" s="193"/>
      <c r="M41" s="78"/>
      <c r="N41" s="78"/>
      <c r="O41" s="78"/>
      <c r="P41" s="78"/>
      <c r="Q41" s="78"/>
      <c r="T41" s="94"/>
    </row>
    <row r="42" spans="1:20">
      <c r="A42" s="53"/>
      <c r="C42" s="2"/>
      <c r="D42" s="2"/>
      <c r="E42" s="2"/>
      <c r="F42" s="2"/>
      <c r="G42" s="2"/>
      <c r="H42" s="95"/>
      <c r="I42" s="95"/>
      <c r="J42" s="95"/>
      <c r="K42" s="193"/>
      <c r="L42" s="193"/>
      <c r="M42" s="78"/>
      <c r="N42" s="78"/>
      <c r="O42" s="78"/>
      <c r="P42" s="78"/>
      <c r="Q42" s="78"/>
      <c r="T42" s="94"/>
    </row>
    <row r="43" spans="1:20">
      <c r="A43" s="53"/>
      <c r="C43" s="2"/>
      <c r="D43" s="2"/>
      <c r="E43" s="2"/>
      <c r="F43" s="2"/>
      <c r="G43" s="2"/>
      <c r="H43" s="95"/>
      <c r="I43" s="95"/>
      <c r="J43" s="95"/>
      <c r="K43" s="193"/>
      <c r="L43" s="193"/>
      <c r="M43" s="78"/>
      <c r="N43" s="78"/>
      <c r="O43" s="78"/>
      <c r="P43" s="78"/>
      <c r="Q43" s="78"/>
      <c r="T43" s="94"/>
    </row>
    <row r="44" spans="1:20">
      <c r="A44" s="53"/>
      <c r="C44" s="8"/>
      <c r="D44" s="8"/>
      <c r="E44" s="8"/>
      <c r="F44" s="8"/>
      <c r="G44" s="8"/>
      <c r="H44" s="96"/>
      <c r="I44" s="96"/>
      <c r="J44" s="96"/>
      <c r="K44" s="193"/>
      <c r="L44" s="193"/>
      <c r="M44" s="78"/>
      <c r="N44" s="78"/>
      <c r="O44" s="78"/>
      <c r="P44" s="78"/>
      <c r="Q44" s="78"/>
      <c r="T44" s="94"/>
    </row>
    <row r="45" spans="1:20">
      <c r="A45" s="53"/>
      <c r="C45" s="2"/>
      <c r="D45" s="2"/>
      <c r="E45" s="2"/>
      <c r="F45" s="2"/>
      <c r="G45" s="2"/>
      <c r="H45" s="95"/>
      <c r="I45" s="95"/>
      <c r="J45" s="95"/>
      <c r="K45" s="193"/>
      <c r="L45" s="193"/>
      <c r="M45" s="78"/>
      <c r="N45" s="78"/>
      <c r="O45" s="78"/>
      <c r="P45" s="78"/>
      <c r="Q45" s="78"/>
      <c r="T45" s="94"/>
    </row>
  </sheetData>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ignoredErrors>
    <ignoredError sqref="C10:G12 D23:G24 D18:H21 E22:G22 D15:G15 C18:C24 C6:G8 C15:C16 D16:H16 C13 D13:G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tabColor rgb="FF92D050"/>
    <pageSetUpPr fitToPage="1"/>
  </sheetPr>
  <dimension ref="A1:AV107"/>
  <sheetViews>
    <sheetView topLeftCell="B1" zoomScale="90" zoomScaleNormal="90" workbookViewId="0">
      <selection activeCell="B23" sqref="B23:O29"/>
    </sheetView>
  </sheetViews>
  <sheetFormatPr defaultColWidth="9.33203125" defaultRowHeight="12" outlineLevelRow="1" outlineLevelCol="1"/>
  <cols>
    <col min="1" max="1" width="23.33203125" style="53" customWidth="1"/>
    <col min="2" max="2" width="33.33203125" style="53" customWidth="1"/>
    <col min="3" max="3" width="7.6640625" style="13" bestFit="1" customWidth="1"/>
    <col min="4" max="7" width="7.6640625" style="53" bestFit="1" customWidth="1"/>
    <col min="8" max="8" width="7.33203125" style="53" customWidth="1" outlineLevel="1"/>
    <col min="9" max="10" width="6.6640625" style="53" customWidth="1" outlineLevel="1"/>
    <col min="11" max="12" width="7.44140625" style="53" customWidth="1"/>
    <col min="13" max="15" width="8.44140625" style="53" customWidth="1" outlineLevel="1"/>
    <col min="16" max="16" width="9.33203125" style="53"/>
    <col min="17" max="17" width="13.6640625" style="53" bestFit="1" customWidth="1"/>
    <col min="18" max="20" width="8.6640625" style="53" customWidth="1"/>
    <col min="21" max="22" width="9.33203125" style="53"/>
    <col min="23" max="23" width="9.6640625" style="53" customWidth="1"/>
    <col min="24" max="24" width="8.109375" style="53" customWidth="1"/>
    <col min="25" max="16384" width="9.33203125" style="53"/>
  </cols>
  <sheetData>
    <row r="1" spans="1:48" s="100" customFormat="1" ht="10.5" customHeight="1">
      <c r="A1" s="196" t="s">
        <v>82</v>
      </c>
      <c r="B1" s="197">
        <v>2</v>
      </c>
      <c r="C1" s="197">
        <f t="shared" ref="C1:O1" si="0">+B1+1</f>
        <v>3</v>
      </c>
      <c r="D1" s="197">
        <f t="shared" si="0"/>
        <v>4</v>
      </c>
      <c r="E1" s="197">
        <f t="shared" si="0"/>
        <v>5</v>
      </c>
      <c r="F1" s="197">
        <f t="shared" si="0"/>
        <v>6</v>
      </c>
      <c r="G1" s="197">
        <f t="shared" si="0"/>
        <v>7</v>
      </c>
      <c r="H1" s="197">
        <f t="shared" si="0"/>
        <v>8</v>
      </c>
      <c r="I1" s="197">
        <f t="shared" si="0"/>
        <v>9</v>
      </c>
      <c r="J1" s="197">
        <f t="shared" si="0"/>
        <v>10</v>
      </c>
      <c r="K1" s="197">
        <f t="shared" si="0"/>
        <v>11</v>
      </c>
      <c r="L1" s="197">
        <f t="shared" si="0"/>
        <v>12</v>
      </c>
      <c r="M1" s="197">
        <f t="shared" si="0"/>
        <v>13</v>
      </c>
      <c r="N1" s="197">
        <f t="shared" si="0"/>
        <v>14</v>
      </c>
      <c r="O1" s="197">
        <f t="shared" si="0"/>
        <v>15</v>
      </c>
      <c r="P1" s="197"/>
      <c r="Q1" s="197"/>
      <c r="R1" s="197"/>
      <c r="S1" s="197"/>
      <c r="T1" s="197"/>
      <c r="U1" s="197"/>
      <c r="V1" s="197"/>
      <c r="W1" s="197"/>
      <c r="X1" s="197"/>
      <c r="Y1" s="197"/>
      <c r="Z1" s="197"/>
      <c r="AA1" s="197"/>
      <c r="AB1" s="197"/>
      <c r="AC1" s="197"/>
      <c r="AD1" s="197"/>
      <c r="AE1" s="197">
        <v>33</v>
      </c>
      <c r="AF1" s="197">
        <v>34</v>
      </c>
      <c r="AG1" s="197">
        <v>35</v>
      </c>
      <c r="AH1" s="197">
        <v>36</v>
      </c>
      <c r="AI1" s="197">
        <v>37</v>
      </c>
      <c r="AJ1" s="197">
        <v>38</v>
      </c>
    </row>
    <row r="2" spans="1:48" s="100" customFormat="1" ht="10.5" customHeight="1">
      <c r="A2" s="196"/>
      <c r="B2" s="302" t="s">
        <v>139</v>
      </c>
      <c r="C2" s="303"/>
      <c r="D2" s="304"/>
      <c r="E2" s="304"/>
      <c r="F2" s="304"/>
      <c r="G2" s="304"/>
      <c r="H2" s="304"/>
      <c r="I2" s="304"/>
      <c r="J2" s="304"/>
      <c r="K2" s="304"/>
      <c r="L2" s="304"/>
      <c r="M2" s="306"/>
      <c r="N2" s="306"/>
      <c r="O2" s="306"/>
      <c r="V2" s="100" t="s">
        <v>149</v>
      </c>
    </row>
    <row r="3" spans="1:48" s="100" customFormat="1" ht="24" customHeight="1">
      <c r="A3" s="179" t="str">
        <f>+"headingqy"&amp;$A$1</f>
        <v>headingqyGroup</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6" t="e">
        <f>+VLOOKUP($A3,#REF!,M$1+1,FALSE)</f>
        <v>#REF!</v>
      </c>
      <c r="N3" s="457" t="e">
        <f>+VLOOKUP($A3,#REF!,N$1+1,FALSE)</f>
        <v>#REF!</v>
      </c>
      <c r="O3" s="783" t="s">
        <v>170</v>
      </c>
      <c r="P3" s="198"/>
      <c r="Q3" s="74"/>
      <c r="V3" s="454" t="e">
        <f t="shared" ref="V3:AH3" si="1">C3</f>
        <v>#REF!</v>
      </c>
      <c r="W3" s="885" t="e">
        <f t="shared" si="1"/>
        <v>#REF!</v>
      </c>
      <c r="X3" s="885" t="e">
        <f t="shared" si="1"/>
        <v>#REF!</v>
      </c>
      <c r="Y3" s="885" t="e">
        <f t="shared" si="1"/>
        <v>#REF!</v>
      </c>
      <c r="Z3" s="885" t="e">
        <f t="shared" si="1"/>
        <v>#REF!</v>
      </c>
      <c r="AA3" s="885" t="e">
        <f t="shared" si="1"/>
        <v>#REF!</v>
      </c>
      <c r="AB3" s="885" t="e">
        <f t="shared" si="1"/>
        <v>#REF!</v>
      </c>
      <c r="AC3" s="885" t="e">
        <f t="shared" si="1"/>
        <v>#REF!</v>
      </c>
      <c r="AD3" s="454" t="e">
        <f t="shared" si="1"/>
        <v>#REF!</v>
      </c>
      <c r="AE3" s="885" t="e">
        <f t="shared" si="1"/>
        <v>#REF!</v>
      </c>
      <c r="AF3" s="454" t="e">
        <f t="shared" si="1"/>
        <v>#REF!</v>
      </c>
      <c r="AG3" s="842" t="e">
        <f t="shared" si="1"/>
        <v>#REF!</v>
      </c>
      <c r="AH3" s="934" t="str">
        <f t="shared" si="1"/>
        <v>Jan/Dec 19/18</v>
      </c>
    </row>
    <row r="4" spans="1:48" s="100" customFormat="1" ht="10.5" customHeight="1">
      <c r="A4" s="199" t="s">
        <v>7</v>
      </c>
      <c r="B4" s="523" t="s">
        <v>7</v>
      </c>
      <c r="C4" s="522"/>
      <c r="D4" s="552">
        <v>140</v>
      </c>
      <c r="E4" s="537">
        <v>145</v>
      </c>
      <c r="F4" s="537">
        <v>140</v>
      </c>
      <c r="G4" s="537">
        <v>144</v>
      </c>
      <c r="H4" s="536">
        <v>145</v>
      </c>
      <c r="I4" s="536">
        <v>143</v>
      </c>
      <c r="J4" s="536">
        <v>143</v>
      </c>
      <c r="K4" s="711">
        <f>((C4-D4)/D4)</f>
        <v>-1</v>
      </c>
      <c r="L4" s="727">
        <f>((C4-G4)/G4)</f>
        <v>-1</v>
      </c>
      <c r="M4" s="473"/>
      <c r="N4" s="552"/>
      <c r="O4" s="1018" t="e">
        <f>((M4-N4)/N4)</f>
        <v>#DIV/0!</v>
      </c>
      <c r="P4" s="198"/>
      <c r="Q4" s="822">
        <f>((C4-D4)/D4)-K4</f>
        <v>0</v>
      </c>
      <c r="R4" s="822">
        <f>((C4-G4)/G4)-L4</f>
        <v>0</v>
      </c>
      <c r="S4" s="822" t="e">
        <f>((M4-N4)/N4)-O4</f>
        <v>#DIV/0!</v>
      </c>
      <c r="T4" s="822">
        <f>C4+D4+E4+F4-M4</f>
        <v>425</v>
      </c>
      <c r="U4" s="822">
        <f>G4+H4+I4+J4-N4</f>
        <v>575</v>
      </c>
      <c r="V4" s="428"/>
      <c r="W4" s="312"/>
      <c r="X4" s="313"/>
      <c r="Y4" s="313"/>
      <c r="Z4" s="313"/>
      <c r="AA4" s="314"/>
      <c r="AB4" s="314"/>
      <c r="AC4" s="314"/>
      <c r="AD4" s="321"/>
      <c r="AE4" s="322"/>
      <c r="AF4" s="428"/>
      <c r="AG4" s="312"/>
      <c r="AH4" s="749"/>
      <c r="AJ4" s="204">
        <f t="shared" ref="AJ4:AJ29" si="2">C4-V4</f>
        <v>0</v>
      </c>
      <c r="AK4" s="204">
        <f t="shared" ref="AK4:AK29" si="3">D4-W4</f>
        <v>140</v>
      </c>
      <c r="AL4" s="204">
        <f t="shared" ref="AL4:AL29" si="4">E4-X4</f>
        <v>145</v>
      </c>
      <c r="AM4" s="204">
        <f t="shared" ref="AM4:AM29" si="5">F4-Y4</f>
        <v>140</v>
      </c>
      <c r="AN4" s="204">
        <f t="shared" ref="AN4:AN29" si="6">G4-Z4</f>
        <v>144</v>
      </c>
      <c r="AO4" s="204">
        <f t="shared" ref="AO4:AO29" si="7">H4-AA4</f>
        <v>145</v>
      </c>
      <c r="AP4" s="204">
        <f t="shared" ref="AP4:AP29" si="8">I4-AB4</f>
        <v>143</v>
      </c>
      <c r="AQ4" s="204">
        <f t="shared" ref="AQ4:AQ29" si="9">J4-AC4</f>
        <v>143</v>
      </c>
      <c r="AR4" s="204">
        <f t="shared" ref="AR4:AR29" si="10">K4-AD4</f>
        <v>-1</v>
      </c>
      <c r="AS4" s="204">
        <f t="shared" ref="AS4:AS29" si="11">L4-AE4</f>
        <v>-1</v>
      </c>
      <c r="AT4" s="204">
        <f t="shared" ref="AT4:AT29" si="12">M4-AF4</f>
        <v>0</v>
      </c>
      <c r="AU4" s="204">
        <f t="shared" ref="AU4:AU29" si="13">N4-AG4</f>
        <v>0</v>
      </c>
      <c r="AV4" s="204" t="e">
        <f t="shared" ref="AV4:AV29" si="14">O4-AH4</f>
        <v>#DIV/0!</v>
      </c>
    </row>
    <row r="5" spans="1:48" s="100" customFormat="1" ht="10.5" customHeight="1">
      <c r="A5" s="199" t="s">
        <v>2</v>
      </c>
      <c r="B5" s="523" t="s">
        <v>2</v>
      </c>
      <c r="C5" s="473"/>
      <c r="D5" s="553">
        <v>65</v>
      </c>
      <c r="E5" s="554">
        <v>49</v>
      </c>
      <c r="F5" s="536">
        <v>51</v>
      </c>
      <c r="G5" s="536">
        <v>47</v>
      </c>
      <c r="H5" s="554">
        <v>50</v>
      </c>
      <c r="I5" s="554">
        <v>51</v>
      </c>
      <c r="J5" s="554">
        <v>56</v>
      </c>
      <c r="K5" s="321">
        <f>((C5-D5)/D5)</f>
        <v>-1</v>
      </c>
      <c r="L5" s="322">
        <f t="shared" ref="L5:L15" si="15">((C5-G5)/G5)</f>
        <v>-1</v>
      </c>
      <c r="M5" s="473"/>
      <c r="N5" s="553"/>
      <c r="O5" s="1019" t="e">
        <f t="shared" ref="O5:O15" si="16">((M5-N5)/N5)</f>
        <v>#DIV/0!</v>
      </c>
      <c r="P5" s="198"/>
      <c r="Q5" s="822">
        <f t="shared" ref="Q5:Q15" si="17">((C5-D5)/D5)-K5</f>
        <v>0</v>
      </c>
      <c r="R5" s="822">
        <f t="shared" ref="R5:R15" si="18">((C5-G5)/G5)-L5</f>
        <v>0</v>
      </c>
      <c r="S5" s="822" t="e">
        <f t="shared" ref="S5:S15" si="19">((M5-N5)/N5)-O5</f>
        <v>#DIV/0!</v>
      </c>
      <c r="T5" s="822">
        <f t="shared" ref="T5:T15" si="20">C5+D5+E5+F5-M5</f>
        <v>165</v>
      </c>
      <c r="U5" s="822">
        <f t="shared" ref="U5:U15" si="21">G5+H5+I5+J5-N5</f>
        <v>204</v>
      </c>
      <c r="V5" s="318"/>
      <c r="W5" s="319"/>
      <c r="X5" s="320"/>
      <c r="Y5" s="314"/>
      <c r="Z5" s="314"/>
      <c r="AA5" s="320"/>
      <c r="AB5" s="320"/>
      <c r="AC5" s="320"/>
      <c r="AD5" s="321"/>
      <c r="AE5" s="322"/>
      <c r="AF5" s="318"/>
      <c r="AG5" s="319"/>
      <c r="AH5" s="750"/>
      <c r="AJ5" s="204">
        <f t="shared" si="2"/>
        <v>0</v>
      </c>
      <c r="AK5" s="204">
        <f t="shared" si="3"/>
        <v>65</v>
      </c>
      <c r="AL5" s="204">
        <f t="shared" si="4"/>
        <v>49</v>
      </c>
      <c r="AM5" s="204">
        <f t="shared" si="5"/>
        <v>51</v>
      </c>
      <c r="AN5" s="204">
        <f t="shared" si="6"/>
        <v>47</v>
      </c>
      <c r="AO5" s="204">
        <f t="shared" si="7"/>
        <v>50</v>
      </c>
      <c r="AP5" s="204">
        <f t="shared" si="8"/>
        <v>51</v>
      </c>
      <c r="AQ5" s="204">
        <f t="shared" si="9"/>
        <v>56</v>
      </c>
      <c r="AR5" s="204">
        <f t="shared" si="10"/>
        <v>-1</v>
      </c>
      <c r="AS5" s="204">
        <f t="shared" si="11"/>
        <v>-1</v>
      </c>
      <c r="AT5" s="204">
        <f t="shared" si="12"/>
        <v>0</v>
      </c>
      <c r="AU5" s="204">
        <f t="shared" si="13"/>
        <v>0</v>
      </c>
      <c r="AV5" s="204" t="e">
        <f t="shared" si="14"/>
        <v>#DIV/0!</v>
      </c>
    </row>
    <row r="6" spans="1:48" s="100" customFormat="1" ht="10.5" customHeight="1">
      <c r="A6" s="199" t="s">
        <v>0</v>
      </c>
      <c r="B6" s="523" t="s">
        <v>0</v>
      </c>
      <c r="C6" s="473"/>
      <c r="D6" s="553">
        <v>27</v>
      </c>
      <c r="E6" s="554">
        <v>13</v>
      </c>
      <c r="F6" s="536">
        <v>54</v>
      </c>
      <c r="G6" s="536">
        <v>16</v>
      </c>
      <c r="H6" s="554">
        <v>15</v>
      </c>
      <c r="I6" s="554">
        <v>1</v>
      </c>
      <c r="J6" s="554">
        <v>80</v>
      </c>
      <c r="K6" s="321"/>
      <c r="L6" s="322"/>
      <c r="M6" s="473"/>
      <c r="N6" s="553"/>
      <c r="O6" s="1019" t="e">
        <f t="shared" si="16"/>
        <v>#DIV/0!</v>
      </c>
      <c r="P6" s="198"/>
      <c r="Q6" s="822">
        <f>((C6-D6)/D6)-K6</f>
        <v>-1</v>
      </c>
      <c r="R6" s="822">
        <f>((C6-G6)/G6)-L6</f>
        <v>-1</v>
      </c>
      <c r="S6" s="822" t="e">
        <f t="shared" si="19"/>
        <v>#DIV/0!</v>
      </c>
      <c r="T6" s="822">
        <f t="shared" si="20"/>
        <v>94</v>
      </c>
      <c r="U6" s="822">
        <f t="shared" si="21"/>
        <v>112</v>
      </c>
      <c r="V6" s="318"/>
      <c r="W6" s="319"/>
      <c r="X6" s="320"/>
      <c r="Y6" s="314"/>
      <c r="Z6" s="314"/>
      <c r="AA6" s="320"/>
      <c r="AB6" s="320"/>
      <c r="AC6" s="320"/>
      <c r="AD6" s="321"/>
      <c r="AE6" s="322"/>
      <c r="AF6" s="318"/>
      <c r="AG6" s="319"/>
      <c r="AH6" s="750"/>
      <c r="AJ6" s="204">
        <f t="shared" si="2"/>
        <v>0</v>
      </c>
      <c r="AK6" s="204">
        <f t="shared" si="3"/>
        <v>27</v>
      </c>
      <c r="AL6" s="204">
        <f t="shared" si="4"/>
        <v>13</v>
      </c>
      <c r="AM6" s="204">
        <f t="shared" si="5"/>
        <v>54</v>
      </c>
      <c r="AN6" s="204">
        <f t="shared" si="6"/>
        <v>16</v>
      </c>
      <c r="AO6" s="204">
        <f t="shared" si="7"/>
        <v>15</v>
      </c>
      <c r="AP6" s="204">
        <f t="shared" si="8"/>
        <v>1</v>
      </c>
      <c r="AQ6" s="204">
        <f t="shared" si="9"/>
        <v>80</v>
      </c>
      <c r="AR6" s="204">
        <f t="shared" si="10"/>
        <v>0</v>
      </c>
      <c r="AS6" s="204">
        <f t="shared" si="11"/>
        <v>0</v>
      </c>
      <c r="AT6" s="204">
        <f t="shared" si="12"/>
        <v>0</v>
      </c>
      <c r="AU6" s="204">
        <f t="shared" si="13"/>
        <v>0</v>
      </c>
      <c r="AV6" s="204" t="e">
        <f t="shared" si="14"/>
        <v>#DIV/0!</v>
      </c>
    </row>
    <row r="7" spans="1:48" s="100" customFormat="1" ht="10.5" customHeight="1">
      <c r="A7" s="199" t="s">
        <v>18</v>
      </c>
      <c r="B7" s="523" t="s">
        <v>18</v>
      </c>
      <c r="C7" s="473"/>
      <c r="D7" s="553">
        <v>0</v>
      </c>
      <c r="E7" s="554">
        <v>-1</v>
      </c>
      <c r="F7" s="536">
        <v>0</v>
      </c>
      <c r="G7" s="536">
        <v>-1</v>
      </c>
      <c r="H7" s="554">
        <v>-1</v>
      </c>
      <c r="I7" s="554">
        <v>0</v>
      </c>
      <c r="J7" s="554">
        <v>0</v>
      </c>
      <c r="K7" s="321"/>
      <c r="L7" s="322"/>
      <c r="M7" s="473"/>
      <c r="N7" s="553"/>
      <c r="O7" s="1019"/>
      <c r="P7" s="198"/>
      <c r="Q7" s="822"/>
      <c r="R7" s="822"/>
      <c r="S7" s="823"/>
      <c r="T7" s="822">
        <f t="shared" si="20"/>
        <v>-1</v>
      </c>
      <c r="U7" s="822"/>
      <c r="V7" s="318"/>
      <c r="W7" s="319"/>
      <c r="X7" s="320"/>
      <c r="Y7" s="314"/>
      <c r="Z7" s="314"/>
      <c r="AA7" s="320"/>
      <c r="AB7" s="320"/>
      <c r="AC7" s="320"/>
      <c r="AD7" s="321"/>
      <c r="AE7" s="322"/>
      <c r="AF7" s="318"/>
      <c r="AG7" s="319"/>
      <c r="AH7" s="750"/>
      <c r="AJ7" s="204">
        <f t="shared" si="2"/>
        <v>0</v>
      </c>
      <c r="AK7" s="204">
        <f t="shared" si="3"/>
        <v>0</v>
      </c>
      <c r="AL7" s="204">
        <f t="shared" si="4"/>
        <v>-1</v>
      </c>
      <c r="AM7" s="204">
        <f t="shared" si="5"/>
        <v>0</v>
      </c>
      <c r="AN7" s="204">
        <f t="shared" si="6"/>
        <v>-1</v>
      </c>
      <c r="AO7" s="204">
        <f t="shared" si="7"/>
        <v>-1</v>
      </c>
      <c r="AP7" s="204">
        <f t="shared" si="8"/>
        <v>0</v>
      </c>
      <c r="AQ7" s="204">
        <f t="shared" si="9"/>
        <v>0</v>
      </c>
      <c r="AR7" s="204">
        <f t="shared" si="10"/>
        <v>0</v>
      </c>
      <c r="AS7" s="204">
        <f t="shared" si="11"/>
        <v>0</v>
      </c>
      <c r="AT7" s="204">
        <f t="shared" si="12"/>
        <v>0</v>
      </c>
      <c r="AU7" s="204">
        <f t="shared" si="13"/>
        <v>0</v>
      </c>
      <c r="AV7" s="204">
        <f t="shared" si="14"/>
        <v>0</v>
      </c>
    </row>
    <row r="8" spans="1:48" s="100" customFormat="1" ht="10.5" customHeight="1">
      <c r="A8" s="200" t="s">
        <v>8</v>
      </c>
      <c r="B8" s="524" t="s">
        <v>8</v>
      </c>
      <c r="C8" s="476"/>
      <c r="D8" s="556">
        <v>232</v>
      </c>
      <c r="E8" s="557">
        <v>206</v>
      </c>
      <c r="F8" s="558">
        <v>245</v>
      </c>
      <c r="G8" s="558">
        <v>206</v>
      </c>
      <c r="H8" s="557">
        <v>209</v>
      </c>
      <c r="I8" s="557">
        <v>195</v>
      </c>
      <c r="J8" s="557">
        <v>279</v>
      </c>
      <c r="K8" s="324">
        <f>((C8-D8)/D8)</f>
        <v>-1</v>
      </c>
      <c r="L8" s="325">
        <f t="shared" si="15"/>
        <v>-1</v>
      </c>
      <c r="M8" s="475"/>
      <c r="N8" s="558"/>
      <c r="O8" s="1020" t="e">
        <f t="shared" si="16"/>
        <v>#DIV/0!</v>
      </c>
      <c r="P8" s="198"/>
      <c r="Q8" s="822">
        <f t="shared" si="17"/>
        <v>0</v>
      </c>
      <c r="R8" s="822">
        <f t="shared" si="18"/>
        <v>0</v>
      </c>
      <c r="S8" s="822" t="e">
        <f t="shared" si="19"/>
        <v>#DIV/0!</v>
      </c>
      <c r="T8" s="822">
        <f t="shared" si="20"/>
        <v>683</v>
      </c>
      <c r="U8" s="822">
        <f t="shared" si="21"/>
        <v>889</v>
      </c>
      <c r="V8" s="329"/>
      <c r="W8" s="330"/>
      <c r="X8" s="331"/>
      <c r="Y8" s="323"/>
      <c r="Z8" s="323"/>
      <c r="AA8" s="331"/>
      <c r="AB8" s="331"/>
      <c r="AC8" s="331"/>
      <c r="AD8" s="324"/>
      <c r="AE8" s="325"/>
      <c r="AF8" s="329"/>
      <c r="AG8" s="330"/>
      <c r="AH8" s="751"/>
      <c r="AJ8" s="204">
        <f t="shared" si="2"/>
        <v>0</v>
      </c>
      <c r="AK8" s="204">
        <f t="shared" si="3"/>
        <v>232</v>
      </c>
      <c r="AL8" s="204">
        <f t="shared" si="4"/>
        <v>206</v>
      </c>
      <c r="AM8" s="204">
        <f t="shared" si="5"/>
        <v>245</v>
      </c>
      <c r="AN8" s="204">
        <f t="shared" si="6"/>
        <v>206</v>
      </c>
      <c r="AO8" s="204">
        <f t="shared" si="7"/>
        <v>209</v>
      </c>
      <c r="AP8" s="204">
        <f t="shared" si="8"/>
        <v>195</v>
      </c>
      <c r="AQ8" s="204">
        <f t="shared" si="9"/>
        <v>279</v>
      </c>
      <c r="AR8" s="204">
        <f t="shared" si="10"/>
        <v>-1</v>
      </c>
      <c r="AS8" s="204">
        <f t="shared" si="11"/>
        <v>-1</v>
      </c>
      <c r="AT8" s="204">
        <f t="shared" si="12"/>
        <v>0</v>
      </c>
      <c r="AU8" s="204">
        <f t="shared" si="13"/>
        <v>0</v>
      </c>
      <c r="AV8" s="204" t="e">
        <f t="shared" si="14"/>
        <v>#DIV/0!</v>
      </c>
    </row>
    <row r="9" spans="1:48" s="100" customFormat="1" ht="10.5" customHeight="1">
      <c r="A9" s="199" t="s">
        <v>3</v>
      </c>
      <c r="B9" s="1154" t="s">
        <v>3</v>
      </c>
      <c r="C9" s="1140"/>
      <c r="D9" s="1155"/>
      <c r="E9" s="1136"/>
      <c r="F9" s="1156"/>
      <c r="G9" s="1156"/>
      <c r="H9" s="1136"/>
      <c r="I9" s="1136"/>
      <c r="J9" s="1136"/>
      <c r="K9" s="1137"/>
      <c r="L9" s="1138"/>
      <c r="M9" s="1140"/>
      <c r="N9" s="1155"/>
      <c r="O9" s="1157"/>
      <c r="P9" s="1158"/>
      <c r="Q9" s="1143"/>
      <c r="R9" s="1143"/>
      <c r="S9" s="1143"/>
      <c r="T9" s="822"/>
      <c r="U9" s="1143"/>
      <c r="V9" s="318"/>
      <c r="W9" s="319"/>
      <c r="X9" s="320"/>
      <c r="Y9" s="314"/>
      <c r="Z9" s="314"/>
      <c r="AA9" s="320"/>
      <c r="AB9" s="320"/>
      <c r="AC9" s="320"/>
      <c r="AD9" s="321"/>
      <c r="AE9" s="322"/>
      <c r="AF9" s="318"/>
      <c r="AG9" s="319"/>
      <c r="AH9" s="750"/>
      <c r="AJ9" s="204">
        <f t="shared" si="2"/>
        <v>0</v>
      </c>
      <c r="AK9" s="204">
        <f t="shared" si="3"/>
        <v>0</v>
      </c>
      <c r="AL9" s="204">
        <f t="shared" si="4"/>
        <v>0</v>
      </c>
      <c r="AM9" s="204">
        <f t="shared" si="5"/>
        <v>0</v>
      </c>
      <c r="AN9" s="204">
        <f t="shared" si="6"/>
        <v>0</v>
      </c>
      <c r="AO9" s="204">
        <f t="shared" si="7"/>
        <v>0</v>
      </c>
      <c r="AP9" s="204">
        <f t="shared" si="8"/>
        <v>0</v>
      </c>
      <c r="AQ9" s="204">
        <f t="shared" si="9"/>
        <v>0</v>
      </c>
      <c r="AR9" s="204">
        <f t="shared" si="10"/>
        <v>0</v>
      </c>
      <c r="AS9" s="204">
        <f t="shared" si="11"/>
        <v>0</v>
      </c>
      <c r="AT9" s="204">
        <f t="shared" si="12"/>
        <v>0</v>
      </c>
      <c r="AU9" s="204">
        <f t="shared" si="13"/>
        <v>0</v>
      </c>
      <c r="AV9" s="204">
        <f t="shared" si="14"/>
        <v>0</v>
      </c>
    </row>
    <row r="10" spans="1:48" s="100" customFormat="1" ht="10.5" customHeight="1">
      <c r="A10" s="199" t="s">
        <v>84</v>
      </c>
      <c r="B10" s="1154" t="s">
        <v>88</v>
      </c>
      <c r="C10" s="1140"/>
      <c r="D10" s="1155"/>
      <c r="E10" s="1136"/>
      <c r="F10" s="1156"/>
      <c r="G10" s="1156"/>
      <c r="H10" s="1136"/>
      <c r="I10" s="1136"/>
      <c r="J10" s="1136"/>
      <c r="K10" s="1137"/>
      <c r="L10" s="1138"/>
      <c r="M10" s="1140"/>
      <c r="N10" s="1155"/>
      <c r="O10" s="1157"/>
      <c r="P10" s="1158"/>
      <c r="Q10" s="1143"/>
      <c r="R10" s="1143"/>
      <c r="S10" s="1143"/>
      <c r="T10" s="822"/>
      <c r="U10" s="1143"/>
      <c r="V10" s="318"/>
      <c r="W10" s="319"/>
      <c r="X10" s="320"/>
      <c r="Y10" s="314"/>
      <c r="Z10" s="314"/>
      <c r="AA10" s="320"/>
      <c r="AB10" s="320"/>
      <c r="AC10" s="320"/>
      <c r="AD10" s="321"/>
      <c r="AE10" s="322"/>
      <c r="AF10" s="318"/>
      <c r="AG10" s="319"/>
      <c r="AH10" s="750"/>
      <c r="AJ10" s="204">
        <f t="shared" si="2"/>
        <v>0</v>
      </c>
      <c r="AK10" s="204">
        <f t="shared" si="3"/>
        <v>0</v>
      </c>
      <c r="AL10" s="204">
        <f t="shared" si="4"/>
        <v>0</v>
      </c>
      <c r="AM10" s="204">
        <f t="shared" si="5"/>
        <v>0</v>
      </c>
      <c r="AN10" s="204">
        <f t="shared" si="6"/>
        <v>0</v>
      </c>
      <c r="AO10" s="204">
        <f t="shared" si="7"/>
        <v>0</v>
      </c>
      <c r="AP10" s="204">
        <f t="shared" si="8"/>
        <v>0</v>
      </c>
      <c r="AQ10" s="204">
        <f t="shared" si="9"/>
        <v>0</v>
      </c>
      <c r="AR10" s="204">
        <f t="shared" si="10"/>
        <v>0</v>
      </c>
      <c r="AS10" s="204">
        <f t="shared" si="11"/>
        <v>0</v>
      </c>
      <c r="AT10" s="204">
        <f t="shared" si="12"/>
        <v>0</v>
      </c>
      <c r="AU10" s="204">
        <f t="shared" si="13"/>
        <v>0</v>
      </c>
      <c r="AV10" s="204">
        <f t="shared" si="14"/>
        <v>0</v>
      </c>
    </row>
    <row r="11" spans="1:48" s="100" customFormat="1" ht="10.5" customHeight="1">
      <c r="A11" s="200" t="s">
        <v>24</v>
      </c>
      <c r="B11" s="524" t="s">
        <v>24</v>
      </c>
      <c r="C11" s="476"/>
      <c r="D11" s="556">
        <v>-133</v>
      </c>
      <c r="E11" s="557">
        <v>-135</v>
      </c>
      <c r="F11" s="558">
        <v>-136</v>
      </c>
      <c r="G11" s="558">
        <v>-141</v>
      </c>
      <c r="H11" s="557">
        <v>-142</v>
      </c>
      <c r="I11" s="557">
        <v>-144</v>
      </c>
      <c r="J11" s="557">
        <v>-141</v>
      </c>
      <c r="K11" s="324">
        <f>((C11-D11)/D11)</f>
        <v>-1</v>
      </c>
      <c r="L11" s="325">
        <f t="shared" si="15"/>
        <v>-1</v>
      </c>
      <c r="M11" s="476"/>
      <c r="N11" s="556"/>
      <c r="O11" s="1020" t="e">
        <f t="shared" si="16"/>
        <v>#DIV/0!</v>
      </c>
      <c r="P11" s="198"/>
      <c r="Q11" s="822">
        <f t="shared" si="17"/>
        <v>0</v>
      </c>
      <c r="R11" s="822">
        <f t="shared" si="18"/>
        <v>0</v>
      </c>
      <c r="S11" s="822" t="e">
        <f t="shared" si="19"/>
        <v>#DIV/0!</v>
      </c>
      <c r="T11" s="822">
        <f t="shared" si="20"/>
        <v>-404</v>
      </c>
      <c r="U11" s="822">
        <f t="shared" si="21"/>
        <v>-568</v>
      </c>
      <c r="V11" s="329"/>
      <c r="W11" s="330"/>
      <c r="X11" s="331"/>
      <c r="Y11" s="323"/>
      <c r="Z11" s="323"/>
      <c r="AA11" s="331"/>
      <c r="AB11" s="331"/>
      <c r="AC11" s="331"/>
      <c r="AD11" s="324"/>
      <c r="AE11" s="325"/>
      <c r="AF11" s="329"/>
      <c r="AG11" s="330"/>
      <c r="AH11" s="751"/>
      <c r="AJ11" s="204">
        <f t="shared" si="2"/>
        <v>0</v>
      </c>
      <c r="AK11" s="204">
        <f t="shared" si="3"/>
        <v>-133</v>
      </c>
      <c r="AL11" s="204">
        <f t="shared" si="4"/>
        <v>-135</v>
      </c>
      <c r="AM11" s="204">
        <f t="shared" si="5"/>
        <v>-136</v>
      </c>
      <c r="AN11" s="204">
        <f t="shared" si="6"/>
        <v>-141</v>
      </c>
      <c r="AO11" s="204">
        <f t="shared" si="7"/>
        <v>-142</v>
      </c>
      <c r="AP11" s="204">
        <f t="shared" si="8"/>
        <v>-144</v>
      </c>
      <c r="AQ11" s="204">
        <f t="shared" si="9"/>
        <v>-141</v>
      </c>
      <c r="AR11" s="204">
        <f t="shared" si="10"/>
        <v>-1</v>
      </c>
      <c r="AS11" s="204">
        <f t="shared" si="11"/>
        <v>-1</v>
      </c>
      <c r="AT11" s="204">
        <f t="shared" si="12"/>
        <v>0</v>
      </c>
      <c r="AU11" s="204">
        <f t="shared" si="13"/>
        <v>0</v>
      </c>
      <c r="AV11" s="204" t="e">
        <f t="shared" si="14"/>
        <v>#DIV/0!</v>
      </c>
    </row>
    <row r="12" spans="1:48" s="100" customFormat="1" ht="10.5" customHeight="1">
      <c r="A12" s="200" t="s">
        <v>13</v>
      </c>
      <c r="B12" s="524" t="s">
        <v>13</v>
      </c>
      <c r="C12" s="476"/>
      <c r="D12" s="556">
        <v>99</v>
      </c>
      <c r="E12" s="557">
        <v>71</v>
      </c>
      <c r="F12" s="557">
        <v>109</v>
      </c>
      <c r="G12" s="557">
        <v>65</v>
      </c>
      <c r="H12" s="557">
        <v>67</v>
      </c>
      <c r="I12" s="557">
        <v>51</v>
      </c>
      <c r="J12" s="557">
        <v>138</v>
      </c>
      <c r="K12" s="324">
        <f>((C12-D12)/D12)</f>
        <v>-1</v>
      </c>
      <c r="L12" s="325">
        <f t="shared" si="15"/>
        <v>-1</v>
      </c>
      <c r="M12" s="476"/>
      <c r="N12" s="556"/>
      <c r="O12" s="1020" t="e">
        <f t="shared" si="16"/>
        <v>#DIV/0!</v>
      </c>
      <c r="P12" s="198"/>
      <c r="Q12" s="822">
        <f t="shared" si="17"/>
        <v>0</v>
      </c>
      <c r="R12" s="822">
        <f t="shared" si="18"/>
        <v>0</v>
      </c>
      <c r="S12" s="822" t="e">
        <f t="shared" si="19"/>
        <v>#DIV/0!</v>
      </c>
      <c r="T12" s="822">
        <f t="shared" si="20"/>
        <v>279</v>
      </c>
      <c r="U12" s="822">
        <f t="shared" si="21"/>
        <v>321</v>
      </c>
      <c r="V12" s="329"/>
      <c r="W12" s="330"/>
      <c r="X12" s="331"/>
      <c r="Y12" s="331"/>
      <c r="Z12" s="331"/>
      <c r="AA12" s="331"/>
      <c r="AB12" s="331"/>
      <c r="AC12" s="331"/>
      <c r="AD12" s="324"/>
      <c r="AE12" s="325"/>
      <c r="AF12" s="329"/>
      <c r="AG12" s="330"/>
      <c r="AH12" s="751"/>
      <c r="AJ12" s="204">
        <f t="shared" si="2"/>
        <v>0</v>
      </c>
      <c r="AK12" s="204">
        <f t="shared" si="3"/>
        <v>99</v>
      </c>
      <c r="AL12" s="204">
        <f t="shared" si="4"/>
        <v>71</v>
      </c>
      <c r="AM12" s="204">
        <f t="shared" si="5"/>
        <v>109</v>
      </c>
      <c r="AN12" s="204">
        <f t="shared" si="6"/>
        <v>65</v>
      </c>
      <c r="AO12" s="204">
        <f t="shared" si="7"/>
        <v>67</v>
      </c>
      <c r="AP12" s="204">
        <f t="shared" si="8"/>
        <v>51</v>
      </c>
      <c r="AQ12" s="204">
        <f t="shared" si="9"/>
        <v>138</v>
      </c>
      <c r="AR12" s="204">
        <f t="shared" si="10"/>
        <v>-1</v>
      </c>
      <c r="AS12" s="204">
        <f t="shared" si="11"/>
        <v>-1</v>
      </c>
      <c r="AT12" s="204">
        <f t="shared" si="12"/>
        <v>0</v>
      </c>
      <c r="AU12" s="204">
        <f t="shared" si="13"/>
        <v>0</v>
      </c>
      <c r="AV12" s="204" t="e">
        <f t="shared" si="14"/>
        <v>#DIV/0!</v>
      </c>
    </row>
    <row r="13" spans="1:48" s="100" customFormat="1" ht="10.5" customHeight="1">
      <c r="A13" s="199" t="s">
        <v>23</v>
      </c>
      <c r="B13" s="523" t="s">
        <v>23</v>
      </c>
      <c r="C13" s="473"/>
      <c r="D13" s="553">
        <v>-40</v>
      </c>
      <c r="E13" s="554">
        <v>-5</v>
      </c>
      <c r="F13" s="537">
        <v>3</v>
      </c>
      <c r="G13" s="537">
        <v>-6</v>
      </c>
      <c r="H13" s="554">
        <v>-3</v>
      </c>
      <c r="I13" s="554">
        <v>-7</v>
      </c>
      <c r="J13" s="554">
        <v>-8</v>
      </c>
      <c r="K13" s="321"/>
      <c r="L13" s="322"/>
      <c r="M13" s="473"/>
      <c r="N13" s="553"/>
      <c r="O13" s="1019"/>
      <c r="P13" s="198"/>
      <c r="Q13" s="822"/>
      <c r="R13" s="822"/>
      <c r="S13" s="822"/>
      <c r="T13" s="822">
        <f t="shared" si="20"/>
        <v>-42</v>
      </c>
      <c r="U13" s="822">
        <f t="shared" si="21"/>
        <v>-24</v>
      </c>
      <c r="V13" s="318"/>
      <c r="W13" s="319"/>
      <c r="X13" s="320"/>
      <c r="Y13" s="313"/>
      <c r="Z13" s="313"/>
      <c r="AA13" s="320"/>
      <c r="AB13" s="320"/>
      <c r="AC13" s="320"/>
      <c r="AD13" s="321"/>
      <c r="AE13" s="322"/>
      <c r="AF13" s="318"/>
      <c r="AG13" s="319"/>
      <c r="AH13" s="750"/>
      <c r="AJ13" s="204">
        <f t="shared" si="2"/>
        <v>0</v>
      </c>
      <c r="AK13" s="204">
        <f t="shared" si="3"/>
        <v>-40</v>
      </c>
      <c r="AL13" s="204">
        <f t="shared" si="4"/>
        <v>-5</v>
      </c>
      <c r="AM13" s="204">
        <f t="shared" si="5"/>
        <v>3</v>
      </c>
      <c r="AN13" s="204">
        <f t="shared" si="6"/>
        <v>-6</v>
      </c>
      <c r="AO13" s="204">
        <f t="shared" si="7"/>
        <v>-3</v>
      </c>
      <c r="AP13" s="204">
        <f t="shared" si="8"/>
        <v>-7</v>
      </c>
      <c r="AQ13" s="204">
        <f t="shared" si="9"/>
        <v>-8</v>
      </c>
      <c r="AR13" s="204">
        <f t="shared" si="10"/>
        <v>0</v>
      </c>
      <c r="AS13" s="204">
        <f t="shared" si="11"/>
        <v>0</v>
      </c>
      <c r="AT13" s="204">
        <f t="shared" si="12"/>
        <v>0</v>
      </c>
      <c r="AU13" s="204">
        <f t="shared" si="13"/>
        <v>0</v>
      </c>
      <c r="AV13" s="204">
        <f t="shared" si="14"/>
        <v>0</v>
      </c>
    </row>
    <row r="14" spans="1:48" s="100" customFormat="1" ht="10.5" hidden="1" customHeight="1" outlineLevel="1">
      <c r="A14" s="210" t="s">
        <v>126</v>
      </c>
      <c r="B14" s="481" t="s">
        <v>126</v>
      </c>
      <c r="C14" s="473"/>
      <c r="D14" s="553"/>
      <c r="E14" s="554"/>
      <c r="F14" s="537"/>
      <c r="G14" s="537"/>
      <c r="H14" s="554"/>
      <c r="I14" s="554"/>
      <c r="J14" s="554"/>
      <c r="K14" s="321" t="e">
        <v>#N/A</v>
      </c>
      <c r="L14" s="322" t="e">
        <f t="shared" si="15"/>
        <v>#DIV/0!</v>
      </c>
      <c r="M14" s="473"/>
      <c r="N14" s="553"/>
      <c r="O14" s="1019" t="e">
        <f>((M14-N14)/N14)</f>
        <v>#DIV/0!</v>
      </c>
      <c r="P14" s="198"/>
      <c r="Q14" s="822" t="e">
        <f>((C14-D14)/D14)-K14</f>
        <v>#DIV/0!</v>
      </c>
      <c r="R14" s="822" t="e">
        <f>((C14-G14)/G14)-L14</f>
        <v>#DIV/0!</v>
      </c>
      <c r="S14" s="822" t="e">
        <f>((M14-N14)/N14)-O14</f>
        <v>#DIV/0!</v>
      </c>
      <c r="T14" s="822">
        <f t="shared" si="20"/>
        <v>0</v>
      </c>
      <c r="U14" s="822">
        <f t="shared" si="21"/>
        <v>0</v>
      </c>
      <c r="V14" s="318"/>
      <c r="W14" s="319"/>
      <c r="X14" s="320"/>
      <c r="Y14" s="313"/>
      <c r="Z14" s="313"/>
      <c r="AA14" s="320"/>
      <c r="AB14" s="320"/>
      <c r="AC14" s="320"/>
      <c r="AD14" s="321"/>
      <c r="AE14" s="322"/>
      <c r="AF14" s="318"/>
      <c r="AG14" s="319"/>
      <c r="AH14" s="750"/>
      <c r="AJ14" s="204">
        <f t="shared" ref="AJ14:AV14" si="22">C14-V14</f>
        <v>0</v>
      </c>
      <c r="AK14" s="204">
        <f t="shared" si="22"/>
        <v>0</v>
      </c>
      <c r="AL14" s="204">
        <f t="shared" si="22"/>
        <v>0</v>
      </c>
      <c r="AM14" s="204">
        <f t="shared" si="22"/>
        <v>0</v>
      </c>
      <c r="AN14" s="204">
        <f t="shared" si="22"/>
        <v>0</v>
      </c>
      <c r="AO14" s="204">
        <f t="shared" si="22"/>
        <v>0</v>
      </c>
      <c r="AP14" s="204">
        <f t="shared" si="22"/>
        <v>0</v>
      </c>
      <c r="AQ14" s="204">
        <f t="shared" si="22"/>
        <v>0</v>
      </c>
      <c r="AR14" s="204" t="e">
        <f t="shared" si="22"/>
        <v>#N/A</v>
      </c>
      <c r="AS14" s="204" t="e">
        <f t="shared" si="22"/>
        <v>#DIV/0!</v>
      </c>
      <c r="AT14" s="204">
        <f t="shared" si="22"/>
        <v>0</v>
      </c>
      <c r="AU14" s="204">
        <f t="shared" si="22"/>
        <v>0</v>
      </c>
      <c r="AV14" s="204" t="e">
        <f t="shared" si="22"/>
        <v>#DIV/0!</v>
      </c>
    </row>
    <row r="15" spans="1:48" s="100" customFormat="1" ht="10.5" customHeight="1" collapsed="1">
      <c r="A15" s="200" t="s">
        <v>4</v>
      </c>
      <c r="B15" s="525" t="s">
        <v>4</v>
      </c>
      <c r="C15" s="499"/>
      <c r="D15" s="560">
        <v>59</v>
      </c>
      <c r="E15" s="561">
        <v>66</v>
      </c>
      <c r="F15" s="562">
        <v>112</v>
      </c>
      <c r="G15" s="562">
        <v>59</v>
      </c>
      <c r="H15" s="561">
        <v>64</v>
      </c>
      <c r="I15" s="561">
        <v>44</v>
      </c>
      <c r="J15" s="561">
        <v>130</v>
      </c>
      <c r="K15" s="324">
        <f>((C15-D15)/D15)</f>
        <v>-1</v>
      </c>
      <c r="L15" s="325">
        <f t="shared" si="15"/>
        <v>-1</v>
      </c>
      <c r="M15" s="499"/>
      <c r="N15" s="560"/>
      <c r="O15" s="1021" t="e">
        <f t="shared" si="16"/>
        <v>#DIV/0!</v>
      </c>
      <c r="P15" s="198"/>
      <c r="Q15" s="822">
        <f t="shared" si="17"/>
        <v>0</v>
      </c>
      <c r="R15" s="822">
        <f t="shared" si="18"/>
        <v>0</v>
      </c>
      <c r="S15" s="822" t="e">
        <f t="shared" si="19"/>
        <v>#DIV/0!</v>
      </c>
      <c r="T15" s="822">
        <f t="shared" si="20"/>
        <v>237</v>
      </c>
      <c r="U15" s="822">
        <f t="shared" si="21"/>
        <v>297</v>
      </c>
      <c r="V15" s="333"/>
      <c r="W15" s="334"/>
      <c r="X15" s="302"/>
      <c r="Y15" s="335"/>
      <c r="Z15" s="335"/>
      <c r="AA15" s="302"/>
      <c r="AB15" s="302"/>
      <c r="AC15" s="302"/>
      <c r="AD15" s="336"/>
      <c r="AE15" s="739"/>
      <c r="AF15" s="333"/>
      <c r="AG15" s="334"/>
      <c r="AH15" s="752"/>
      <c r="AJ15" s="204">
        <f t="shared" si="2"/>
        <v>0</v>
      </c>
      <c r="AK15" s="204">
        <f t="shared" si="3"/>
        <v>59</v>
      </c>
      <c r="AL15" s="204">
        <f t="shared" si="4"/>
        <v>66</v>
      </c>
      <c r="AM15" s="204">
        <f t="shared" si="5"/>
        <v>112</v>
      </c>
      <c r="AN15" s="204">
        <f t="shared" si="6"/>
        <v>59</v>
      </c>
      <c r="AO15" s="204">
        <f t="shared" si="7"/>
        <v>64</v>
      </c>
      <c r="AP15" s="204">
        <f t="shared" si="8"/>
        <v>44</v>
      </c>
      <c r="AQ15" s="204">
        <f t="shared" si="9"/>
        <v>130</v>
      </c>
      <c r="AR15" s="204">
        <f t="shared" si="10"/>
        <v>-1</v>
      </c>
      <c r="AS15" s="204">
        <f t="shared" si="11"/>
        <v>-1</v>
      </c>
      <c r="AT15" s="204">
        <f t="shared" si="12"/>
        <v>0</v>
      </c>
      <c r="AU15" s="204">
        <f t="shared" si="13"/>
        <v>0</v>
      </c>
      <c r="AV15" s="204" t="e">
        <f t="shared" si="14"/>
        <v>#DIV/0!</v>
      </c>
    </row>
    <row r="16" spans="1:48" s="100" customFormat="1" ht="10.5" customHeight="1">
      <c r="A16" s="199" t="s">
        <v>9</v>
      </c>
      <c r="B16" s="523" t="s">
        <v>9</v>
      </c>
      <c r="C16" s="507"/>
      <c r="D16" s="536">
        <v>57.3</v>
      </c>
      <c r="E16" s="536">
        <v>65.5</v>
      </c>
      <c r="F16" s="536">
        <v>55.5</v>
      </c>
      <c r="G16" s="536">
        <v>68.400000000000006</v>
      </c>
      <c r="H16" s="536">
        <v>67.900000000000006</v>
      </c>
      <c r="I16" s="536">
        <v>73.8</v>
      </c>
      <c r="J16" s="536">
        <v>50.5</v>
      </c>
      <c r="K16" s="1067"/>
      <c r="L16" s="1123"/>
      <c r="M16" s="536"/>
      <c r="N16" s="536"/>
      <c r="O16" s="1018"/>
      <c r="P16" s="198"/>
      <c r="Q16" s="822"/>
      <c r="R16" s="822"/>
      <c r="S16" s="822"/>
      <c r="T16" s="822"/>
      <c r="U16" s="206"/>
      <c r="V16" s="340"/>
      <c r="W16" s="314"/>
      <c r="X16" s="314"/>
      <c r="Y16" s="314"/>
      <c r="Z16" s="314"/>
      <c r="AA16" s="314"/>
      <c r="AB16" s="314"/>
      <c r="AC16" s="314"/>
      <c r="AD16" s="315"/>
      <c r="AE16" s="317"/>
      <c r="AF16" s="340"/>
      <c r="AG16" s="314"/>
      <c r="AH16" s="316"/>
      <c r="AJ16" s="204">
        <f t="shared" si="2"/>
        <v>0</v>
      </c>
      <c r="AK16" s="204">
        <f t="shared" si="3"/>
        <v>57.3</v>
      </c>
      <c r="AL16" s="204">
        <f t="shared" si="4"/>
        <v>65.5</v>
      </c>
      <c r="AM16" s="204">
        <f t="shared" si="5"/>
        <v>55.5</v>
      </c>
      <c r="AN16" s="204">
        <f t="shared" si="6"/>
        <v>68.400000000000006</v>
      </c>
      <c r="AO16" s="204">
        <f t="shared" si="7"/>
        <v>67.900000000000006</v>
      </c>
      <c r="AP16" s="204">
        <f t="shared" si="8"/>
        <v>73.8</v>
      </c>
      <c r="AQ16" s="204">
        <f t="shared" si="9"/>
        <v>50.5</v>
      </c>
      <c r="AR16" s="204">
        <f t="shared" si="10"/>
        <v>0</v>
      </c>
      <c r="AS16" s="204">
        <f t="shared" si="11"/>
        <v>0</v>
      </c>
      <c r="AT16" s="204">
        <f t="shared" si="12"/>
        <v>0</v>
      </c>
      <c r="AU16" s="204">
        <f t="shared" si="13"/>
        <v>0</v>
      </c>
      <c r="AV16" s="204">
        <f t="shared" si="14"/>
        <v>0</v>
      </c>
    </row>
    <row r="17" spans="1:48" s="100" customFormat="1" ht="10.5" customHeight="1">
      <c r="A17" s="199" t="s">
        <v>5</v>
      </c>
      <c r="B17" s="523" t="s">
        <v>106</v>
      </c>
      <c r="C17" s="507"/>
      <c r="D17" s="536">
        <v>10.763316303833594</v>
      </c>
      <c r="E17" s="536">
        <v>12.046980312364711</v>
      </c>
      <c r="F17" s="536">
        <v>21.16308006164385</v>
      </c>
      <c r="G17" s="536">
        <v>12.028623232460047</v>
      </c>
      <c r="H17" s="536">
        <v>12.932869844843282</v>
      </c>
      <c r="I17" s="536">
        <v>8.850206431686555</v>
      </c>
      <c r="J17" s="536">
        <v>26.42580263682855</v>
      </c>
      <c r="K17" s="379"/>
      <c r="L17" s="380"/>
      <c r="M17" s="536"/>
      <c r="N17" s="536"/>
      <c r="O17" s="1019"/>
      <c r="P17" s="198"/>
      <c r="Q17" s="822"/>
      <c r="R17" s="822"/>
      <c r="S17" s="822"/>
      <c r="T17" s="822"/>
      <c r="U17" s="206"/>
      <c r="V17" s="340"/>
      <c r="W17" s="314"/>
      <c r="X17" s="314"/>
      <c r="Y17" s="314"/>
      <c r="Z17" s="314"/>
      <c r="AA17" s="314"/>
      <c r="AB17" s="314"/>
      <c r="AC17" s="314"/>
      <c r="AD17" s="315"/>
      <c r="AE17" s="317"/>
      <c r="AF17" s="340"/>
      <c r="AG17" s="314"/>
      <c r="AH17" s="316"/>
      <c r="AJ17" s="204">
        <f t="shared" ref="AJ17:AV17" si="23">C17-V17</f>
        <v>0</v>
      </c>
      <c r="AK17" s="204">
        <f t="shared" si="23"/>
        <v>10.763316303833594</v>
      </c>
      <c r="AL17" s="204">
        <f t="shared" si="23"/>
        <v>12.046980312364711</v>
      </c>
      <c r="AM17" s="204">
        <f t="shared" si="23"/>
        <v>21.16308006164385</v>
      </c>
      <c r="AN17" s="204">
        <f t="shared" si="23"/>
        <v>12.028623232460047</v>
      </c>
      <c r="AO17" s="204">
        <f t="shared" si="23"/>
        <v>12.932869844843282</v>
      </c>
      <c r="AP17" s="204">
        <f t="shared" si="23"/>
        <v>8.850206431686555</v>
      </c>
      <c r="AQ17" s="204">
        <f t="shared" si="23"/>
        <v>26.42580263682855</v>
      </c>
      <c r="AR17" s="204">
        <f t="shared" si="23"/>
        <v>0</v>
      </c>
      <c r="AS17" s="204">
        <f t="shared" si="23"/>
        <v>0</v>
      </c>
      <c r="AT17" s="204">
        <f t="shared" si="23"/>
        <v>0</v>
      </c>
      <c r="AU17" s="204">
        <f t="shared" si="23"/>
        <v>0</v>
      </c>
      <c r="AV17" s="204">
        <f t="shared" si="23"/>
        <v>0</v>
      </c>
    </row>
    <row r="18" spans="1:48" s="100" customFormat="1" ht="10.5" hidden="1" customHeight="1" outlineLevel="1">
      <c r="A18" s="199" t="s">
        <v>5</v>
      </c>
      <c r="B18" s="523" t="s">
        <v>5</v>
      </c>
      <c r="C18" s="507"/>
      <c r="D18" s="536"/>
      <c r="E18" s="536"/>
      <c r="F18" s="536"/>
      <c r="G18" s="536"/>
      <c r="H18" s="536"/>
      <c r="I18" s="536"/>
      <c r="J18" s="536"/>
      <c r="K18" s="379">
        <v>0</v>
      </c>
      <c r="L18" s="380">
        <v>0</v>
      </c>
      <c r="M18" s="536"/>
      <c r="N18" s="536"/>
      <c r="O18" s="1019">
        <v>0</v>
      </c>
      <c r="P18" s="198"/>
      <c r="Q18" s="822"/>
      <c r="R18" s="822"/>
      <c r="S18" s="822"/>
      <c r="T18" s="822"/>
      <c r="U18" s="206"/>
      <c r="V18" s="340"/>
      <c r="W18" s="314"/>
      <c r="X18" s="314"/>
      <c r="Y18" s="314"/>
      <c r="Z18" s="314"/>
      <c r="AA18" s="314"/>
      <c r="AB18" s="314"/>
      <c r="AC18" s="314"/>
      <c r="AD18" s="315"/>
      <c r="AE18" s="317"/>
      <c r="AF18" s="340"/>
      <c r="AG18" s="314"/>
      <c r="AH18" s="316"/>
      <c r="AJ18" s="204">
        <f t="shared" si="2"/>
        <v>0</v>
      </c>
      <c r="AK18" s="204">
        <f t="shared" si="3"/>
        <v>0</v>
      </c>
      <c r="AL18" s="204">
        <f t="shared" si="4"/>
        <v>0</v>
      </c>
      <c r="AM18" s="204">
        <f t="shared" si="5"/>
        <v>0</v>
      </c>
      <c r="AN18" s="204">
        <f t="shared" si="6"/>
        <v>0</v>
      </c>
      <c r="AO18" s="204">
        <f t="shared" si="7"/>
        <v>0</v>
      </c>
      <c r="AP18" s="204">
        <f t="shared" si="8"/>
        <v>0</v>
      </c>
      <c r="AQ18" s="204">
        <f t="shared" si="9"/>
        <v>0</v>
      </c>
      <c r="AR18" s="204">
        <f t="shared" si="10"/>
        <v>0</v>
      </c>
      <c r="AS18" s="204">
        <f t="shared" si="11"/>
        <v>0</v>
      </c>
      <c r="AT18" s="204">
        <f t="shared" si="12"/>
        <v>0</v>
      </c>
      <c r="AU18" s="204">
        <f t="shared" si="13"/>
        <v>0</v>
      </c>
      <c r="AV18" s="204">
        <f t="shared" si="14"/>
        <v>0</v>
      </c>
    </row>
    <row r="19" spans="1:48" s="100" customFormat="1" ht="10.5" customHeight="1" collapsed="1">
      <c r="A19" s="199" t="s">
        <v>28</v>
      </c>
      <c r="B19" s="523" t="s">
        <v>28</v>
      </c>
      <c r="C19" s="474"/>
      <c r="D19" s="537">
        <v>1575</v>
      </c>
      <c r="E19" s="537">
        <v>1670</v>
      </c>
      <c r="F19" s="537">
        <v>1651</v>
      </c>
      <c r="G19" s="537">
        <v>1477</v>
      </c>
      <c r="H19" s="537">
        <v>1496</v>
      </c>
      <c r="I19" s="537">
        <v>1502</v>
      </c>
      <c r="J19" s="537">
        <v>1499</v>
      </c>
      <c r="K19" s="321">
        <f>((C19-D19)/D19)</f>
        <v>-1</v>
      </c>
      <c r="L19" s="322">
        <f>((C19-G19)/G19)</f>
        <v>-1</v>
      </c>
      <c r="M19" s="537"/>
      <c r="N19" s="537"/>
      <c r="O19" s="1019" t="e">
        <f t="shared" ref="O19:O29" si="24">((M19-N19)/N19)</f>
        <v>#DIV/0!</v>
      </c>
      <c r="P19" s="198"/>
      <c r="Q19" s="822">
        <f>((C19-D19)/D19)-K19</f>
        <v>0</v>
      </c>
      <c r="R19" s="822">
        <f t="shared" ref="R19:R29" si="25">((C19-G19)/G19)-L19</f>
        <v>0</v>
      </c>
      <c r="S19" s="822" t="e">
        <f>((M19-N19)/N19)-O19</f>
        <v>#DIV/0!</v>
      </c>
      <c r="T19" s="822">
        <f>C19-M19</f>
        <v>0</v>
      </c>
      <c r="U19" s="822">
        <f>G19-N19</f>
        <v>1477</v>
      </c>
      <c r="V19" s="343"/>
      <c r="W19" s="313"/>
      <c r="X19" s="313"/>
      <c r="Y19" s="313"/>
      <c r="Z19" s="313"/>
      <c r="AA19" s="313"/>
      <c r="AB19" s="313"/>
      <c r="AC19" s="313"/>
      <c r="AD19" s="321"/>
      <c r="AE19" s="322"/>
      <c r="AF19" s="343"/>
      <c r="AG19" s="313"/>
      <c r="AH19" s="316"/>
      <c r="AJ19" s="204">
        <f t="shared" si="2"/>
        <v>0</v>
      </c>
      <c r="AK19" s="204">
        <f t="shared" si="3"/>
        <v>1575</v>
      </c>
      <c r="AL19" s="204">
        <f t="shared" si="4"/>
        <v>1670</v>
      </c>
      <c r="AM19" s="204">
        <f t="shared" si="5"/>
        <v>1651</v>
      </c>
      <c r="AN19" s="204">
        <f t="shared" si="6"/>
        <v>1477</v>
      </c>
      <c r="AO19" s="204">
        <f t="shared" si="7"/>
        <v>1496</v>
      </c>
      <c r="AP19" s="204">
        <f t="shared" si="8"/>
        <v>1502</v>
      </c>
      <c r="AQ19" s="204">
        <f t="shared" si="9"/>
        <v>1499</v>
      </c>
      <c r="AR19" s="204">
        <f t="shared" si="10"/>
        <v>-1</v>
      </c>
      <c r="AS19" s="204">
        <f t="shared" si="11"/>
        <v>-1</v>
      </c>
      <c r="AT19" s="204">
        <f t="shared" si="12"/>
        <v>0</v>
      </c>
      <c r="AU19" s="204">
        <f t="shared" si="13"/>
        <v>0</v>
      </c>
      <c r="AV19" s="204" t="e">
        <f t="shared" si="14"/>
        <v>#DIV/0!</v>
      </c>
    </row>
    <row r="20" spans="1:48" s="100" customFormat="1" ht="10.5" customHeight="1">
      <c r="A20" s="199" t="s">
        <v>27</v>
      </c>
      <c r="B20" s="479" t="s">
        <v>90</v>
      </c>
      <c r="C20" s="474"/>
      <c r="D20" s="537">
        <v>9127</v>
      </c>
      <c r="E20" s="537">
        <v>9095</v>
      </c>
      <c r="F20" s="537">
        <v>9045</v>
      </c>
      <c r="G20" s="537">
        <v>8766</v>
      </c>
      <c r="H20" s="537">
        <v>7658</v>
      </c>
      <c r="I20" s="537">
        <v>7617</v>
      </c>
      <c r="J20" s="537">
        <v>7589</v>
      </c>
      <c r="K20" s="321">
        <f>((C20-D20)/D20)</f>
        <v>-1</v>
      </c>
      <c r="L20" s="322">
        <f>((C20-G20)/G20)</f>
        <v>-1</v>
      </c>
      <c r="M20" s="537"/>
      <c r="N20" s="537"/>
      <c r="O20" s="1019" t="e">
        <f t="shared" si="24"/>
        <v>#DIV/0!</v>
      </c>
      <c r="P20" s="198"/>
      <c r="Q20" s="822">
        <f>((C20-D20)/D20)-K20</f>
        <v>0</v>
      </c>
      <c r="R20" s="822">
        <f t="shared" si="25"/>
        <v>0</v>
      </c>
      <c r="S20" s="822" t="e">
        <f>((M20-N20)/N20)-O20</f>
        <v>#DIV/0!</v>
      </c>
      <c r="T20" s="822">
        <f>C20-M20</f>
        <v>0</v>
      </c>
      <c r="U20" s="822">
        <f>G20-N20</f>
        <v>8766</v>
      </c>
      <c r="V20" s="343"/>
      <c r="W20" s="313"/>
      <c r="X20" s="313"/>
      <c r="Y20" s="313"/>
      <c r="Z20" s="313"/>
      <c r="AA20" s="313"/>
      <c r="AB20" s="313"/>
      <c r="AC20" s="313"/>
      <c r="AD20" s="321"/>
      <c r="AE20" s="322"/>
      <c r="AF20" s="343"/>
      <c r="AG20" s="313"/>
      <c r="AH20" s="316"/>
      <c r="AJ20" s="204">
        <f t="shared" si="2"/>
        <v>0</v>
      </c>
      <c r="AK20" s="204">
        <f t="shared" si="3"/>
        <v>9127</v>
      </c>
      <c r="AL20" s="204">
        <f t="shared" si="4"/>
        <v>9095</v>
      </c>
      <c r="AM20" s="204">
        <f t="shared" si="5"/>
        <v>9045</v>
      </c>
      <c r="AN20" s="204">
        <f t="shared" si="6"/>
        <v>8766</v>
      </c>
      <c r="AO20" s="204">
        <f t="shared" si="7"/>
        <v>7658</v>
      </c>
      <c r="AP20" s="204">
        <f t="shared" si="8"/>
        <v>7617</v>
      </c>
      <c r="AQ20" s="204">
        <f t="shared" si="9"/>
        <v>7589</v>
      </c>
      <c r="AR20" s="204">
        <f t="shared" si="10"/>
        <v>-1</v>
      </c>
      <c r="AS20" s="204">
        <f t="shared" si="11"/>
        <v>-1</v>
      </c>
      <c r="AT20" s="204">
        <f t="shared" si="12"/>
        <v>0</v>
      </c>
      <c r="AU20" s="204">
        <f t="shared" si="13"/>
        <v>0</v>
      </c>
      <c r="AV20" s="204" t="e">
        <f t="shared" si="14"/>
        <v>#DIV/0!</v>
      </c>
    </row>
    <row r="21" spans="1:48" s="100" customFormat="1" ht="10.5" customHeight="1">
      <c r="A21" s="199" t="s">
        <v>14</v>
      </c>
      <c r="B21" s="526" t="s">
        <v>14</v>
      </c>
      <c r="C21" s="512"/>
      <c r="D21" s="538">
        <v>1912</v>
      </c>
      <c r="E21" s="538">
        <v>1953</v>
      </c>
      <c r="F21" s="538">
        <v>1987</v>
      </c>
      <c r="G21" s="538">
        <v>2012</v>
      </c>
      <c r="H21" s="538">
        <v>2061</v>
      </c>
      <c r="I21" s="538">
        <v>2121</v>
      </c>
      <c r="J21" s="538">
        <v>2184</v>
      </c>
      <c r="K21" s="735">
        <f>((C21-D21)/D21)</f>
        <v>-1</v>
      </c>
      <c r="L21" s="736">
        <f>((C21-G21)/G21)</f>
        <v>-1</v>
      </c>
      <c r="M21" s="538"/>
      <c r="N21" s="538"/>
      <c r="O21" s="1022" t="e">
        <f t="shared" si="24"/>
        <v>#DIV/0!</v>
      </c>
      <c r="P21" s="198"/>
      <c r="Q21" s="822">
        <f t="shared" ref="Q21:Q29" si="26">((C21-D21)/D21)-K21</f>
        <v>0</v>
      </c>
      <c r="R21" s="822">
        <f t="shared" si="25"/>
        <v>0</v>
      </c>
      <c r="S21" s="822" t="e">
        <f>((M21-N21)/N21)-O21</f>
        <v>#DIV/0!</v>
      </c>
      <c r="T21" s="822">
        <f>C21-M21</f>
        <v>0</v>
      </c>
      <c r="U21" s="822">
        <f>G21-N21</f>
        <v>2012</v>
      </c>
      <c r="V21" s="346"/>
      <c r="W21" s="347"/>
      <c r="X21" s="347"/>
      <c r="Y21" s="347"/>
      <c r="Z21" s="347"/>
      <c r="AA21" s="347"/>
      <c r="AB21" s="347"/>
      <c r="AC21" s="347"/>
      <c r="AD21" s="735"/>
      <c r="AE21" s="736"/>
      <c r="AF21" s="346"/>
      <c r="AG21" s="347"/>
      <c r="AH21" s="453"/>
      <c r="AJ21" s="204">
        <f t="shared" si="2"/>
        <v>0</v>
      </c>
      <c r="AK21" s="204">
        <f t="shared" si="3"/>
        <v>1912</v>
      </c>
      <c r="AL21" s="204">
        <f t="shared" si="4"/>
        <v>1953</v>
      </c>
      <c r="AM21" s="204">
        <f t="shared" si="5"/>
        <v>1987</v>
      </c>
      <c r="AN21" s="204">
        <f t="shared" si="6"/>
        <v>2012</v>
      </c>
      <c r="AO21" s="204">
        <f t="shared" si="7"/>
        <v>2061</v>
      </c>
      <c r="AP21" s="204">
        <f t="shared" si="8"/>
        <v>2121</v>
      </c>
      <c r="AQ21" s="204">
        <f t="shared" si="9"/>
        <v>2184</v>
      </c>
      <c r="AR21" s="204">
        <f t="shared" si="10"/>
        <v>-1</v>
      </c>
      <c r="AS21" s="204">
        <f t="shared" si="11"/>
        <v>-1</v>
      </c>
      <c r="AT21" s="204">
        <f t="shared" si="12"/>
        <v>0</v>
      </c>
      <c r="AU21" s="204">
        <f t="shared" si="13"/>
        <v>0</v>
      </c>
      <c r="AV21" s="204" t="e">
        <f t="shared" si="14"/>
        <v>#DIV/0!</v>
      </c>
    </row>
    <row r="22" spans="1:48" s="100" customFormat="1" ht="10.5" customHeight="1">
      <c r="A22" s="200" t="s">
        <v>22</v>
      </c>
      <c r="B22" s="524" t="s">
        <v>22</v>
      </c>
      <c r="C22" s="517"/>
      <c r="D22" s="554"/>
      <c r="E22" s="554"/>
      <c r="F22" s="554"/>
      <c r="G22" s="554"/>
      <c r="H22" s="554"/>
      <c r="I22" s="554"/>
      <c r="J22" s="554"/>
      <c r="K22" s="379"/>
      <c r="L22" s="380"/>
      <c r="M22" s="474"/>
      <c r="N22" s="537"/>
      <c r="O22" s="1019"/>
      <c r="P22" s="198"/>
      <c r="Q22" s="822"/>
      <c r="R22" s="822"/>
      <c r="S22" s="822"/>
      <c r="T22" s="822"/>
      <c r="U22" s="206"/>
      <c r="V22" s="443"/>
      <c r="W22" s="320"/>
      <c r="X22" s="320"/>
      <c r="Y22" s="320"/>
      <c r="Z22" s="320"/>
      <c r="AA22" s="320"/>
      <c r="AB22" s="320"/>
      <c r="AC22" s="320"/>
      <c r="AD22" s="742"/>
      <c r="AE22" s="712"/>
      <c r="AF22" s="443"/>
      <c r="AG22" s="442"/>
      <c r="AH22" s="935"/>
      <c r="AJ22" s="204">
        <f t="shared" si="2"/>
        <v>0</v>
      </c>
      <c r="AK22" s="204">
        <f t="shared" si="3"/>
        <v>0</v>
      </c>
      <c r="AL22" s="204">
        <f t="shared" si="4"/>
        <v>0</v>
      </c>
      <c r="AM22" s="204">
        <f t="shared" si="5"/>
        <v>0</v>
      </c>
      <c r="AN22" s="204">
        <f t="shared" si="6"/>
        <v>0</v>
      </c>
      <c r="AO22" s="204">
        <f t="shared" si="7"/>
        <v>0</v>
      </c>
      <c r="AP22" s="204">
        <f t="shared" si="8"/>
        <v>0</v>
      </c>
      <c r="AQ22" s="204">
        <f t="shared" si="9"/>
        <v>0</v>
      </c>
      <c r="AR22" s="204">
        <f t="shared" si="10"/>
        <v>0</v>
      </c>
      <c r="AS22" s="204">
        <f t="shared" si="11"/>
        <v>0</v>
      </c>
      <c r="AT22" s="204">
        <f t="shared" si="12"/>
        <v>0</v>
      </c>
      <c r="AU22" s="204">
        <f t="shared" si="13"/>
        <v>0</v>
      </c>
      <c r="AV22" s="204">
        <f t="shared" si="14"/>
        <v>0</v>
      </c>
    </row>
    <row r="23" spans="1:48" s="100" customFormat="1" ht="10.5" customHeight="1">
      <c r="A23" s="199" t="s">
        <v>19</v>
      </c>
      <c r="B23" s="523" t="s">
        <v>19</v>
      </c>
      <c r="C23" s="509"/>
      <c r="D23" s="544">
        <v>0.2</v>
      </c>
      <c r="E23" s="544">
        <v>0.2</v>
      </c>
      <c r="F23" s="544">
        <v>0.2</v>
      </c>
      <c r="G23" s="544">
        <v>0.2</v>
      </c>
      <c r="H23" s="544">
        <v>0.2</v>
      </c>
      <c r="I23" s="544">
        <v>0.2</v>
      </c>
      <c r="J23" s="544">
        <v>0.2</v>
      </c>
      <c r="K23" s="321">
        <f t="shared" ref="K23:K28" si="27">((C23-D23)/D23)</f>
        <v>-1</v>
      </c>
      <c r="L23" s="322">
        <f t="shared" ref="L23:L28" si="28">((C23-G23)/G23)</f>
        <v>-1</v>
      </c>
      <c r="M23" s="797"/>
      <c r="N23" s="579"/>
      <c r="O23" s="1019" t="e">
        <f t="shared" si="24"/>
        <v>#DIV/0!</v>
      </c>
      <c r="P23" s="209"/>
      <c r="Q23" s="822">
        <f t="shared" si="26"/>
        <v>0</v>
      </c>
      <c r="R23" s="822">
        <f t="shared" si="25"/>
        <v>0</v>
      </c>
      <c r="S23" s="822" t="e">
        <f t="shared" ref="S23:S29" si="29">((M23-N23)/N23)-O23</f>
        <v>#DIV/0!</v>
      </c>
      <c r="T23" s="822">
        <f t="shared" ref="T23:T29" si="30">C23-M23</f>
        <v>0</v>
      </c>
      <c r="U23" s="822">
        <f t="shared" ref="U23:U29" si="31">G23-N23</f>
        <v>0.2</v>
      </c>
      <c r="V23" s="351"/>
      <c r="W23" s="352"/>
      <c r="X23" s="352"/>
      <c r="Y23" s="352"/>
      <c r="Z23" s="352"/>
      <c r="AA23" s="352"/>
      <c r="AB23" s="352"/>
      <c r="AC23" s="352"/>
      <c r="AD23" s="321"/>
      <c r="AE23" s="322"/>
      <c r="AF23" s="351"/>
      <c r="AG23" s="352"/>
      <c r="AH23" s="316"/>
      <c r="AJ23" s="204">
        <f t="shared" si="2"/>
        <v>0</v>
      </c>
      <c r="AK23" s="204">
        <f t="shared" si="3"/>
        <v>0.2</v>
      </c>
      <c r="AL23" s="204">
        <f t="shared" si="4"/>
        <v>0.2</v>
      </c>
      <c r="AM23" s="204">
        <f t="shared" si="5"/>
        <v>0.2</v>
      </c>
      <c r="AN23" s="204">
        <f t="shared" si="6"/>
        <v>0.2</v>
      </c>
      <c r="AO23" s="204">
        <f t="shared" si="7"/>
        <v>0.2</v>
      </c>
      <c r="AP23" s="204">
        <f t="shared" si="8"/>
        <v>0.2</v>
      </c>
      <c r="AQ23" s="204">
        <f t="shared" si="9"/>
        <v>0.2</v>
      </c>
      <c r="AR23" s="204">
        <f t="shared" si="10"/>
        <v>-1</v>
      </c>
      <c r="AS23" s="204">
        <f t="shared" si="11"/>
        <v>-1</v>
      </c>
      <c r="AT23" s="204">
        <f t="shared" si="12"/>
        <v>0</v>
      </c>
      <c r="AU23" s="204">
        <f t="shared" si="13"/>
        <v>0</v>
      </c>
      <c r="AV23" s="204" t="e">
        <f t="shared" si="14"/>
        <v>#DIV/0!</v>
      </c>
    </row>
    <row r="24" spans="1:48" s="100" customFormat="1" ht="10.5" customHeight="1">
      <c r="A24" s="199" t="s">
        <v>20</v>
      </c>
      <c r="B24" s="523" t="s">
        <v>20</v>
      </c>
      <c r="C24" s="509"/>
      <c r="D24" s="544">
        <v>30.9</v>
      </c>
      <c r="E24" s="544">
        <v>30.7</v>
      </c>
      <c r="F24" s="544">
        <v>30.599999999999998</v>
      </c>
      <c r="G24" s="544">
        <v>30.5</v>
      </c>
      <c r="H24" s="544">
        <v>30.400000000000002</v>
      </c>
      <c r="I24" s="544">
        <v>30.300000000000004</v>
      </c>
      <c r="J24" s="544">
        <v>29.900000000000002</v>
      </c>
      <c r="K24" s="321">
        <f t="shared" si="27"/>
        <v>-1</v>
      </c>
      <c r="L24" s="322">
        <f t="shared" si="28"/>
        <v>-1</v>
      </c>
      <c r="M24" s="797"/>
      <c r="N24" s="579"/>
      <c r="O24" s="1019" t="e">
        <f t="shared" si="24"/>
        <v>#DIV/0!</v>
      </c>
      <c r="P24" s="198"/>
      <c r="Q24" s="822">
        <f t="shared" si="26"/>
        <v>0</v>
      </c>
      <c r="R24" s="822">
        <f t="shared" si="25"/>
        <v>0</v>
      </c>
      <c r="S24" s="822" t="e">
        <f t="shared" si="29"/>
        <v>#DIV/0!</v>
      </c>
      <c r="T24" s="822">
        <f t="shared" si="30"/>
        <v>0</v>
      </c>
      <c r="U24" s="822">
        <f t="shared" si="31"/>
        <v>30.5</v>
      </c>
      <c r="V24" s="351"/>
      <c r="W24" s="352"/>
      <c r="X24" s="352"/>
      <c r="Y24" s="352"/>
      <c r="Z24" s="352"/>
      <c r="AA24" s="352"/>
      <c r="AB24" s="352"/>
      <c r="AC24" s="352"/>
      <c r="AD24" s="321"/>
      <c r="AE24" s="322"/>
      <c r="AF24" s="351"/>
      <c r="AG24" s="352"/>
      <c r="AH24" s="316"/>
      <c r="AJ24" s="204">
        <f t="shared" si="2"/>
        <v>0</v>
      </c>
      <c r="AK24" s="204">
        <f t="shared" si="3"/>
        <v>30.9</v>
      </c>
      <c r="AL24" s="204">
        <f t="shared" si="4"/>
        <v>30.7</v>
      </c>
      <c r="AM24" s="204">
        <f t="shared" si="5"/>
        <v>30.599999999999998</v>
      </c>
      <c r="AN24" s="204">
        <f t="shared" si="6"/>
        <v>30.5</v>
      </c>
      <c r="AO24" s="204">
        <f t="shared" si="7"/>
        <v>30.400000000000002</v>
      </c>
      <c r="AP24" s="204">
        <f t="shared" si="8"/>
        <v>30.300000000000004</v>
      </c>
      <c r="AQ24" s="204">
        <f t="shared" si="9"/>
        <v>29.900000000000002</v>
      </c>
      <c r="AR24" s="204">
        <f t="shared" si="10"/>
        <v>-1</v>
      </c>
      <c r="AS24" s="204">
        <f t="shared" si="11"/>
        <v>-1</v>
      </c>
      <c r="AT24" s="204">
        <f t="shared" si="12"/>
        <v>0</v>
      </c>
      <c r="AU24" s="204">
        <f t="shared" si="13"/>
        <v>0</v>
      </c>
      <c r="AV24" s="204" t="e">
        <f t="shared" si="14"/>
        <v>#DIV/0!</v>
      </c>
    </row>
    <row r="25" spans="1:48" s="100" customFormat="1" ht="10.5" customHeight="1">
      <c r="A25" s="199" t="s">
        <v>21</v>
      </c>
      <c r="B25" s="523" t="s">
        <v>21</v>
      </c>
      <c r="C25" s="509"/>
      <c r="D25" s="544">
        <v>8.9</v>
      </c>
      <c r="E25" s="544">
        <v>9</v>
      </c>
      <c r="F25" s="544">
        <v>9.1</v>
      </c>
      <c r="G25" s="544">
        <v>9.1999999999999993</v>
      </c>
      <c r="H25" s="544">
        <v>9.4</v>
      </c>
      <c r="I25" s="544">
        <v>9.6999999999999993</v>
      </c>
      <c r="J25" s="544">
        <v>9.9</v>
      </c>
      <c r="K25" s="321">
        <f t="shared" si="27"/>
        <v>-1</v>
      </c>
      <c r="L25" s="322">
        <f t="shared" si="28"/>
        <v>-1</v>
      </c>
      <c r="M25" s="797"/>
      <c r="N25" s="579"/>
      <c r="O25" s="1019" t="e">
        <f t="shared" si="24"/>
        <v>#DIV/0!</v>
      </c>
      <c r="P25" s="198"/>
      <c r="Q25" s="822">
        <f t="shared" si="26"/>
        <v>0</v>
      </c>
      <c r="R25" s="822">
        <f t="shared" si="25"/>
        <v>0</v>
      </c>
      <c r="S25" s="822" t="e">
        <f t="shared" si="29"/>
        <v>#DIV/0!</v>
      </c>
      <c r="T25" s="822">
        <f t="shared" si="30"/>
        <v>0</v>
      </c>
      <c r="U25" s="822">
        <f t="shared" si="31"/>
        <v>9.1999999999999993</v>
      </c>
      <c r="V25" s="351"/>
      <c r="W25" s="352"/>
      <c r="X25" s="352"/>
      <c r="Y25" s="352"/>
      <c r="Z25" s="352"/>
      <c r="AA25" s="352"/>
      <c r="AB25" s="352"/>
      <c r="AC25" s="352"/>
      <c r="AD25" s="321"/>
      <c r="AE25" s="322"/>
      <c r="AF25" s="351"/>
      <c r="AG25" s="352"/>
      <c r="AH25" s="316"/>
      <c r="AJ25" s="204">
        <f t="shared" si="2"/>
        <v>0</v>
      </c>
      <c r="AK25" s="204">
        <f t="shared" si="3"/>
        <v>8.9</v>
      </c>
      <c r="AL25" s="204">
        <f t="shared" si="4"/>
        <v>9</v>
      </c>
      <c r="AM25" s="204">
        <f t="shared" si="5"/>
        <v>9.1</v>
      </c>
      <c r="AN25" s="204">
        <f t="shared" si="6"/>
        <v>9.1999999999999993</v>
      </c>
      <c r="AO25" s="204">
        <f t="shared" si="7"/>
        <v>9.4</v>
      </c>
      <c r="AP25" s="204">
        <f t="shared" si="8"/>
        <v>9.6999999999999993</v>
      </c>
      <c r="AQ25" s="204">
        <f t="shared" si="9"/>
        <v>9.9</v>
      </c>
      <c r="AR25" s="204">
        <f t="shared" si="10"/>
        <v>-1</v>
      </c>
      <c r="AS25" s="204">
        <f t="shared" si="11"/>
        <v>-1</v>
      </c>
      <c r="AT25" s="204">
        <f t="shared" si="12"/>
        <v>0</v>
      </c>
      <c r="AU25" s="204">
        <f t="shared" si="13"/>
        <v>0</v>
      </c>
      <c r="AV25" s="204" t="e">
        <f t="shared" si="14"/>
        <v>#DIV/0!</v>
      </c>
    </row>
    <row r="26" spans="1:48" s="100" customFormat="1" ht="10.5" customHeight="1">
      <c r="A26" s="200" t="s">
        <v>25</v>
      </c>
      <c r="B26" s="524" t="s">
        <v>25</v>
      </c>
      <c r="C26" s="518"/>
      <c r="D26" s="547">
        <v>40.1</v>
      </c>
      <c r="E26" s="547">
        <v>39.9</v>
      </c>
      <c r="F26" s="547">
        <v>39.9</v>
      </c>
      <c r="G26" s="547">
        <v>39.9</v>
      </c>
      <c r="H26" s="547">
        <v>40</v>
      </c>
      <c r="I26" s="547">
        <v>40.200000000000003</v>
      </c>
      <c r="J26" s="547">
        <v>40</v>
      </c>
      <c r="K26" s="324">
        <f t="shared" si="27"/>
        <v>-1</v>
      </c>
      <c r="L26" s="325">
        <f t="shared" si="28"/>
        <v>-1</v>
      </c>
      <c r="M26" s="527"/>
      <c r="N26" s="1023"/>
      <c r="O26" s="1020" t="e">
        <f t="shared" si="24"/>
        <v>#DIV/0!</v>
      </c>
      <c r="P26" s="198"/>
      <c r="Q26" s="822">
        <f t="shared" si="26"/>
        <v>0</v>
      </c>
      <c r="R26" s="822">
        <f t="shared" si="25"/>
        <v>0</v>
      </c>
      <c r="S26" s="822" t="e">
        <f t="shared" si="29"/>
        <v>#DIV/0!</v>
      </c>
      <c r="T26" s="822">
        <f t="shared" si="30"/>
        <v>0</v>
      </c>
      <c r="U26" s="822">
        <f t="shared" si="31"/>
        <v>39.9</v>
      </c>
      <c r="V26" s="353"/>
      <c r="W26" s="354"/>
      <c r="X26" s="354"/>
      <c r="Y26" s="354"/>
      <c r="Z26" s="354"/>
      <c r="AA26" s="354"/>
      <c r="AB26" s="354"/>
      <c r="AC26" s="354"/>
      <c r="AD26" s="324"/>
      <c r="AE26" s="325"/>
      <c r="AF26" s="353"/>
      <c r="AG26" s="354"/>
      <c r="AH26" s="328"/>
      <c r="AJ26" s="204">
        <f t="shared" si="2"/>
        <v>0</v>
      </c>
      <c r="AK26" s="204">
        <f t="shared" si="3"/>
        <v>40.1</v>
      </c>
      <c r="AL26" s="204">
        <f t="shared" si="4"/>
        <v>39.9</v>
      </c>
      <c r="AM26" s="204">
        <f t="shared" si="5"/>
        <v>39.9</v>
      </c>
      <c r="AN26" s="204">
        <f t="shared" si="6"/>
        <v>39.9</v>
      </c>
      <c r="AO26" s="204">
        <f t="shared" si="7"/>
        <v>40</v>
      </c>
      <c r="AP26" s="204">
        <f t="shared" si="8"/>
        <v>40.200000000000003</v>
      </c>
      <c r="AQ26" s="204">
        <f t="shared" si="9"/>
        <v>40</v>
      </c>
      <c r="AR26" s="204">
        <f t="shared" si="10"/>
        <v>-1</v>
      </c>
      <c r="AS26" s="204">
        <f t="shared" si="11"/>
        <v>-1</v>
      </c>
      <c r="AT26" s="204">
        <f t="shared" si="12"/>
        <v>0</v>
      </c>
      <c r="AU26" s="204">
        <f t="shared" si="13"/>
        <v>0</v>
      </c>
      <c r="AV26" s="204" t="e">
        <f t="shared" si="14"/>
        <v>#DIV/0!</v>
      </c>
    </row>
    <row r="27" spans="1:48" s="100" customFormat="1" ht="10.5" customHeight="1">
      <c r="A27" s="199" t="s">
        <v>17</v>
      </c>
      <c r="B27" s="523" t="s">
        <v>17</v>
      </c>
      <c r="C27" s="509"/>
      <c r="D27" s="544">
        <v>1.7</v>
      </c>
      <c r="E27" s="544">
        <v>1.7</v>
      </c>
      <c r="F27" s="544">
        <v>1.7</v>
      </c>
      <c r="G27" s="544">
        <v>1.6</v>
      </c>
      <c r="H27" s="544">
        <v>1.7</v>
      </c>
      <c r="I27" s="544">
        <v>2.2000000000000002</v>
      </c>
      <c r="J27" s="544">
        <v>2.2999999999999998</v>
      </c>
      <c r="K27" s="321">
        <f t="shared" si="27"/>
        <v>-1</v>
      </c>
      <c r="L27" s="322">
        <f t="shared" si="28"/>
        <v>-1</v>
      </c>
      <c r="M27" s="797"/>
      <c r="N27" s="579"/>
      <c r="O27" s="1019" t="e">
        <f t="shared" si="24"/>
        <v>#DIV/0!</v>
      </c>
      <c r="P27" s="198"/>
      <c r="Q27" s="822">
        <f t="shared" si="26"/>
        <v>0</v>
      </c>
      <c r="R27" s="822">
        <f t="shared" si="25"/>
        <v>0</v>
      </c>
      <c r="S27" s="822" t="e">
        <f t="shared" si="29"/>
        <v>#DIV/0!</v>
      </c>
      <c r="T27" s="822">
        <f t="shared" si="30"/>
        <v>0</v>
      </c>
      <c r="U27" s="822">
        <f t="shared" si="31"/>
        <v>1.6</v>
      </c>
      <c r="V27" s="351"/>
      <c r="W27" s="352"/>
      <c r="X27" s="352"/>
      <c r="Y27" s="352"/>
      <c r="Z27" s="352"/>
      <c r="AA27" s="352"/>
      <c r="AB27" s="352"/>
      <c r="AC27" s="352"/>
      <c r="AD27" s="321"/>
      <c r="AE27" s="322"/>
      <c r="AF27" s="351"/>
      <c r="AG27" s="352"/>
      <c r="AH27" s="316"/>
      <c r="AJ27" s="204">
        <f t="shared" si="2"/>
        <v>0</v>
      </c>
      <c r="AK27" s="204">
        <f t="shared" si="3"/>
        <v>1.7</v>
      </c>
      <c r="AL27" s="204">
        <f t="shared" si="4"/>
        <v>1.7</v>
      </c>
      <c r="AM27" s="204">
        <f t="shared" si="5"/>
        <v>1.7</v>
      </c>
      <c r="AN27" s="204">
        <f t="shared" si="6"/>
        <v>1.6</v>
      </c>
      <c r="AO27" s="204">
        <f t="shared" si="7"/>
        <v>1.7</v>
      </c>
      <c r="AP27" s="204">
        <f t="shared" si="8"/>
        <v>2.2000000000000002</v>
      </c>
      <c r="AQ27" s="204">
        <f t="shared" si="9"/>
        <v>2.2999999999999998</v>
      </c>
      <c r="AR27" s="204">
        <f t="shared" si="10"/>
        <v>-1</v>
      </c>
      <c r="AS27" s="204">
        <f t="shared" si="11"/>
        <v>-1</v>
      </c>
      <c r="AT27" s="204">
        <f t="shared" si="12"/>
        <v>0</v>
      </c>
      <c r="AU27" s="204">
        <f t="shared" si="13"/>
        <v>0</v>
      </c>
      <c r="AV27" s="204" t="e">
        <f t="shared" si="14"/>
        <v>#DIV/0!</v>
      </c>
    </row>
    <row r="28" spans="1:48" s="100" customFormat="1" ht="10.5" customHeight="1">
      <c r="A28" s="199" t="s">
        <v>16</v>
      </c>
      <c r="B28" s="523" t="s">
        <v>16</v>
      </c>
      <c r="C28" s="509"/>
      <c r="D28" s="544">
        <v>23.1</v>
      </c>
      <c r="E28" s="544">
        <v>23.3</v>
      </c>
      <c r="F28" s="544">
        <v>22.8</v>
      </c>
      <c r="G28" s="544">
        <v>22.9</v>
      </c>
      <c r="H28" s="544">
        <v>23.3</v>
      </c>
      <c r="I28" s="544">
        <v>23.6</v>
      </c>
      <c r="J28" s="544">
        <v>23.099999999999998</v>
      </c>
      <c r="K28" s="321">
        <f t="shared" si="27"/>
        <v>-1</v>
      </c>
      <c r="L28" s="322">
        <f t="shared" si="28"/>
        <v>-1</v>
      </c>
      <c r="M28" s="797"/>
      <c r="N28" s="579"/>
      <c r="O28" s="1019" t="e">
        <f t="shared" si="24"/>
        <v>#DIV/0!</v>
      </c>
      <c r="P28" s="198"/>
      <c r="Q28" s="822">
        <f t="shared" si="26"/>
        <v>0</v>
      </c>
      <c r="R28" s="822">
        <f t="shared" si="25"/>
        <v>0</v>
      </c>
      <c r="S28" s="822" t="e">
        <f t="shared" si="29"/>
        <v>#DIV/0!</v>
      </c>
      <c r="T28" s="822">
        <f t="shared" si="30"/>
        <v>0</v>
      </c>
      <c r="U28" s="822">
        <f t="shared" si="31"/>
        <v>22.9</v>
      </c>
      <c r="V28" s="351"/>
      <c r="W28" s="352"/>
      <c r="X28" s="352"/>
      <c r="Y28" s="352"/>
      <c r="Z28" s="352"/>
      <c r="AA28" s="352"/>
      <c r="AB28" s="352"/>
      <c r="AC28" s="352"/>
      <c r="AD28" s="321"/>
      <c r="AE28" s="322"/>
      <c r="AF28" s="351"/>
      <c r="AG28" s="352"/>
      <c r="AH28" s="316"/>
      <c r="AJ28" s="204">
        <f t="shared" si="2"/>
        <v>0</v>
      </c>
      <c r="AK28" s="204">
        <f t="shared" si="3"/>
        <v>23.1</v>
      </c>
      <c r="AL28" s="204">
        <f t="shared" si="4"/>
        <v>23.3</v>
      </c>
      <c r="AM28" s="204">
        <f t="shared" si="5"/>
        <v>22.8</v>
      </c>
      <c r="AN28" s="204">
        <f t="shared" si="6"/>
        <v>22.9</v>
      </c>
      <c r="AO28" s="204">
        <f t="shared" si="7"/>
        <v>23.3</v>
      </c>
      <c r="AP28" s="204">
        <f t="shared" si="8"/>
        <v>23.6</v>
      </c>
      <c r="AQ28" s="204">
        <f t="shared" si="9"/>
        <v>23.099999999999998</v>
      </c>
      <c r="AR28" s="204">
        <f t="shared" si="10"/>
        <v>-1</v>
      </c>
      <c r="AS28" s="204">
        <f t="shared" si="11"/>
        <v>-1</v>
      </c>
      <c r="AT28" s="204">
        <f t="shared" si="12"/>
        <v>0</v>
      </c>
      <c r="AU28" s="204">
        <f t="shared" si="13"/>
        <v>0</v>
      </c>
      <c r="AV28" s="204" t="e">
        <f t="shared" si="14"/>
        <v>#DIV/0!</v>
      </c>
    </row>
    <row r="29" spans="1:48" s="100" customFormat="1" ht="10.5" customHeight="1">
      <c r="A29" s="200" t="s">
        <v>15</v>
      </c>
      <c r="B29" s="525" t="s">
        <v>15</v>
      </c>
      <c r="C29" s="520"/>
      <c r="D29" s="549">
        <v>24.8</v>
      </c>
      <c r="E29" s="549">
        <v>25</v>
      </c>
      <c r="F29" s="549">
        <v>24.5</v>
      </c>
      <c r="G29" s="549">
        <v>24.5</v>
      </c>
      <c r="H29" s="549">
        <v>25</v>
      </c>
      <c r="I29" s="549">
        <v>25.8</v>
      </c>
      <c r="J29" s="549">
        <v>25.4</v>
      </c>
      <c r="K29" s="324">
        <f>((C29-D29)/D29)</f>
        <v>-1</v>
      </c>
      <c r="L29" s="325">
        <f>((C29-G29)/G29)</f>
        <v>-1</v>
      </c>
      <c r="M29" s="528"/>
      <c r="N29" s="1024"/>
      <c r="O29" s="1021" t="e">
        <f t="shared" si="24"/>
        <v>#DIV/0!</v>
      </c>
      <c r="P29" s="198"/>
      <c r="Q29" s="822">
        <f t="shared" si="26"/>
        <v>0</v>
      </c>
      <c r="R29" s="822">
        <f t="shared" si="25"/>
        <v>0</v>
      </c>
      <c r="S29" s="822" t="e">
        <f t="shared" si="29"/>
        <v>#DIV/0!</v>
      </c>
      <c r="T29" s="822">
        <f t="shared" si="30"/>
        <v>0</v>
      </c>
      <c r="U29" s="822">
        <f t="shared" si="31"/>
        <v>24.5</v>
      </c>
      <c r="V29" s="355"/>
      <c r="W29" s="356"/>
      <c r="X29" s="356"/>
      <c r="Y29" s="356"/>
      <c r="Z29" s="356"/>
      <c r="AA29" s="356"/>
      <c r="AB29" s="356"/>
      <c r="AC29" s="356"/>
      <c r="AD29" s="336"/>
      <c r="AE29" s="739"/>
      <c r="AF29" s="355"/>
      <c r="AG29" s="356"/>
      <c r="AH29" s="339"/>
      <c r="AJ29" s="204">
        <f t="shared" si="2"/>
        <v>0</v>
      </c>
      <c r="AK29" s="204">
        <f t="shared" si="3"/>
        <v>24.8</v>
      </c>
      <c r="AL29" s="204">
        <f t="shared" si="4"/>
        <v>25</v>
      </c>
      <c r="AM29" s="204">
        <f t="shared" si="5"/>
        <v>24.5</v>
      </c>
      <c r="AN29" s="204">
        <f t="shared" si="6"/>
        <v>24.5</v>
      </c>
      <c r="AO29" s="204">
        <f t="shared" si="7"/>
        <v>25</v>
      </c>
      <c r="AP29" s="204">
        <f t="shared" si="8"/>
        <v>25.8</v>
      </c>
      <c r="AQ29" s="204">
        <f t="shared" si="9"/>
        <v>25.4</v>
      </c>
      <c r="AR29" s="204">
        <f t="shared" si="10"/>
        <v>-1</v>
      </c>
      <c r="AS29" s="204">
        <f t="shared" si="11"/>
        <v>-1</v>
      </c>
      <c r="AT29" s="204">
        <f t="shared" si="12"/>
        <v>0</v>
      </c>
      <c r="AU29" s="204">
        <f t="shared" si="13"/>
        <v>0</v>
      </c>
      <c r="AV29" s="204" t="e">
        <f t="shared" si="14"/>
        <v>#DIV/0!</v>
      </c>
    </row>
    <row r="30" spans="1:48" s="100" customFormat="1" ht="12.75" customHeight="1">
      <c r="A30" s="203"/>
      <c r="B30" s="1287" t="s">
        <v>153</v>
      </c>
      <c r="C30" s="1287"/>
      <c r="D30" s="1287"/>
      <c r="E30" s="1287"/>
      <c r="F30" s="1287"/>
      <c r="G30" s="1287"/>
      <c r="H30" s="1287"/>
      <c r="I30" s="1287"/>
      <c r="J30" s="1287"/>
      <c r="K30" s="1287"/>
      <c r="L30" s="1287"/>
      <c r="M30" s="1287"/>
      <c r="N30" s="1287"/>
      <c r="O30" s="1287"/>
    </row>
    <row r="31" spans="1:48" ht="12" customHeight="1">
      <c r="B31" s="358"/>
      <c r="C31" s="427"/>
      <c r="D31" s="427"/>
      <c r="E31" s="427"/>
      <c r="F31" s="427"/>
      <c r="G31" s="427"/>
      <c r="H31" s="427"/>
      <c r="I31" s="427"/>
      <c r="J31" s="427"/>
      <c r="K31" s="430"/>
      <c r="L31" s="430"/>
      <c r="M31" s="430"/>
      <c r="N31" s="430"/>
      <c r="O31" s="430"/>
      <c r="P31" s="292"/>
    </row>
    <row r="32" spans="1:48" ht="12" customHeight="1">
      <c r="B32" s="358"/>
      <c r="C32" s="927"/>
      <c r="D32" s="358"/>
      <c r="E32" s="358"/>
      <c r="F32" s="358"/>
      <c r="G32" s="358"/>
      <c r="H32" s="358"/>
      <c r="I32" s="358"/>
      <c r="J32" s="358"/>
      <c r="K32" s="430"/>
      <c r="L32" s="430"/>
      <c r="M32" s="430"/>
      <c r="N32" s="430"/>
      <c r="O32" s="430"/>
      <c r="P32" s="292"/>
    </row>
    <row r="33" spans="2:16" ht="12" customHeight="1">
      <c r="B33" s="799" t="s">
        <v>98</v>
      </c>
      <c r="C33" s="800">
        <f t="shared" ref="C33:J33" si="32">(C4+C5+C6+C7-C8)+(C8+C11-C12)+(C12+C13-C15)</f>
        <v>0</v>
      </c>
      <c r="D33" s="800">
        <f t="shared" si="32"/>
        <v>0</v>
      </c>
      <c r="E33" s="800">
        <f t="shared" si="32"/>
        <v>0</v>
      </c>
      <c r="F33" s="800">
        <f t="shared" si="32"/>
        <v>0</v>
      </c>
      <c r="G33" s="800">
        <f t="shared" si="32"/>
        <v>0</v>
      </c>
      <c r="H33" s="800">
        <f t="shared" si="32"/>
        <v>0</v>
      </c>
      <c r="I33" s="800">
        <f t="shared" si="32"/>
        <v>0</v>
      </c>
      <c r="J33" s="800">
        <f t="shared" si="32"/>
        <v>0</v>
      </c>
      <c r="K33" s="799"/>
      <c r="L33" s="799"/>
      <c r="M33" s="800">
        <f>(M4+M5+M6+M7-M8)+(M8+M11-M12)+(M12+M13-M15)</f>
        <v>0</v>
      </c>
      <c r="N33" s="800">
        <f>(N4+N5+N6+N7-N8)+(N8+N11-N12)+(N12+N13-N15)</f>
        <v>0</v>
      </c>
      <c r="O33" s="100"/>
      <c r="P33" s="100"/>
    </row>
    <row r="34" spans="2:16">
      <c r="B34" s="799" t="s">
        <v>99</v>
      </c>
      <c r="C34" s="800">
        <f t="shared" ref="C34:J34" si="33">C23+C24+C25-C26+C27+C28-C29</f>
        <v>0</v>
      </c>
      <c r="D34" s="800">
        <f t="shared" si="33"/>
        <v>-0.10000000000000142</v>
      </c>
      <c r="E34" s="800">
        <f t="shared" si="33"/>
        <v>0</v>
      </c>
      <c r="F34" s="800">
        <f t="shared" si="33"/>
        <v>0</v>
      </c>
      <c r="G34" s="800">
        <f t="shared" si="33"/>
        <v>0</v>
      </c>
      <c r="H34" s="800">
        <f t="shared" si="33"/>
        <v>0</v>
      </c>
      <c r="I34" s="800">
        <f t="shared" si="33"/>
        <v>0</v>
      </c>
      <c r="J34" s="800">
        <f t="shared" si="33"/>
        <v>0</v>
      </c>
      <c r="K34" s="799"/>
      <c r="L34" s="799"/>
      <c r="M34" s="800">
        <f>M23+M24+M25-M26+M27+M28-M29</f>
        <v>0</v>
      </c>
      <c r="N34" s="800">
        <f>N23+N24+N25-N26+N27+N28-N29</f>
        <v>0</v>
      </c>
    </row>
    <row r="35" spans="2:16">
      <c r="B35" s="799"/>
      <c r="C35" s="800"/>
      <c r="D35" s="800"/>
      <c r="E35" s="800"/>
      <c r="F35" s="800"/>
      <c r="G35" s="800"/>
      <c r="H35" s="800"/>
      <c r="I35" s="800"/>
      <c r="J35" s="800"/>
      <c r="K35" s="799"/>
      <c r="L35" s="799"/>
      <c r="M35" s="800"/>
      <c r="N35" s="800"/>
    </row>
    <row r="36" spans="2:16">
      <c r="B36" s="799" t="s">
        <v>102</v>
      </c>
      <c r="C36" s="800">
        <f>C23+C24+C25-C26</f>
        <v>0</v>
      </c>
      <c r="D36" s="800">
        <f>D23+D24+D25-D26</f>
        <v>-0.10000000000000142</v>
      </c>
      <c r="E36" s="800">
        <f>E23+E24+E25-E26</f>
        <v>0</v>
      </c>
      <c r="F36" s="800">
        <f>F23+F24+F25-F26</f>
        <v>0</v>
      </c>
      <c r="G36" s="800">
        <f>G23+G24+G25-G26</f>
        <v>0</v>
      </c>
      <c r="H36" s="800"/>
      <c r="I36" s="800"/>
      <c r="J36" s="800"/>
      <c r="K36" s="799"/>
      <c r="L36" s="799"/>
      <c r="M36" s="800"/>
      <c r="N36" s="800"/>
    </row>
    <row r="37" spans="2:16">
      <c r="B37" s="799" t="s">
        <v>103</v>
      </c>
      <c r="C37" s="800">
        <f>C27+C28-C29</f>
        <v>0</v>
      </c>
      <c r="D37" s="800">
        <f>D27+D28-D29</f>
        <v>0</v>
      </c>
      <c r="E37" s="800">
        <f>E27+E28-E29</f>
        <v>0</v>
      </c>
      <c r="F37" s="800">
        <f>F27+F28-F29</f>
        <v>0</v>
      </c>
      <c r="G37" s="800">
        <f>G27+G28-G29</f>
        <v>0</v>
      </c>
      <c r="H37" s="800"/>
      <c r="I37" s="800"/>
      <c r="J37" s="800"/>
      <c r="K37" s="799"/>
      <c r="L37" s="799"/>
      <c r="M37" s="800"/>
      <c r="N37" s="800"/>
    </row>
    <row r="39" spans="2:16" hidden="1"/>
    <row r="40" spans="2:16" hidden="1"/>
    <row r="41" spans="2:16" hidden="1"/>
    <row r="42" spans="2:16" hidden="1"/>
    <row r="43" spans="2:16" hidden="1"/>
    <row r="44" spans="2:16" hidden="1"/>
    <row r="45" spans="2:16" hidden="1"/>
    <row r="46" spans="2:16" hidden="1"/>
    <row r="47" spans="2:16" hidden="1"/>
    <row r="48" spans="2:16" hidden="1"/>
    <row r="49" spans="1:27" hidden="1"/>
    <row r="50" spans="1:27" hidden="1"/>
    <row r="51" spans="1:27" hidden="1"/>
    <row r="52" spans="1:27" hidden="1"/>
    <row r="53" spans="1:27" hidden="1"/>
    <row r="54" spans="1:27" s="13" customFormat="1">
      <c r="O54" s="796"/>
    </row>
    <row r="55" spans="1:27" s="221" customFormat="1" ht="19.5" customHeight="1">
      <c r="A55" s="219"/>
      <c r="B55" s="220" t="s">
        <v>75</v>
      </c>
      <c r="C55" s="271"/>
      <c r="D55" s="271"/>
      <c r="E55" s="271"/>
      <c r="F55" s="271"/>
      <c r="G55" s="271"/>
      <c r="H55" s="271"/>
      <c r="I55" s="271"/>
      <c r="J55" s="271"/>
      <c r="K55" s="271"/>
      <c r="L55" s="271"/>
      <c r="M55" s="272">
        <f>+M4</f>
        <v>0</v>
      </c>
      <c r="N55" s="1047">
        <f>+C4+D4</f>
        <v>140</v>
      </c>
      <c r="Q55" s="220" t="s">
        <v>86</v>
      </c>
      <c r="R55" s="220"/>
      <c r="S55" s="220"/>
      <c r="T55" s="220"/>
      <c r="U55" s="220"/>
      <c r="V55" s="220"/>
    </row>
    <row r="56" spans="1:27" s="221" customFormat="1" ht="12.75" customHeight="1">
      <c r="A56" s="219"/>
      <c r="B56" s="240" t="s">
        <v>1</v>
      </c>
      <c r="C56" s="455" t="e">
        <f>D3</f>
        <v>#REF!</v>
      </c>
      <c r="D56" s="455" t="e">
        <f t="shared" ref="D56:I56" si="34">E3</f>
        <v>#REF!</v>
      </c>
      <c r="E56" s="455" t="e">
        <f t="shared" si="34"/>
        <v>#REF!</v>
      </c>
      <c r="F56" s="455" t="e">
        <f t="shared" si="34"/>
        <v>#REF!</v>
      </c>
      <c r="G56" s="455" t="e">
        <f t="shared" si="34"/>
        <v>#REF!</v>
      </c>
      <c r="H56" s="455" t="e">
        <f t="shared" si="34"/>
        <v>#REF!</v>
      </c>
      <c r="I56" s="455" t="e">
        <f t="shared" si="34"/>
        <v>#REF!</v>
      </c>
      <c r="J56" s="223"/>
      <c r="K56" s="219"/>
      <c r="L56" s="219"/>
      <c r="M56" s="231">
        <f>+'PeB FI'!M4</f>
        <v>0</v>
      </c>
      <c r="N56" s="231">
        <f>+'PeB FI'!C4+'PeB FI'!D4</f>
        <v>103</v>
      </c>
      <c r="Q56" s="224" t="s">
        <v>1</v>
      </c>
      <c r="R56" s="223"/>
      <c r="S56" s="837"/>
      <c r="T56" s="837"/>
      <c r="U56" s="223" t="e">
        <f t="shared" ref="U56:Z56" si="35">+C56</f>
        <v>#REF!</v>
      </c>
      <c r="V56" s="223" t="e">
        <f t="shared" si="35"/>
        <v>#REF!</v>
      </c>
      <c r="W56" s="223" t="e">
        <f t="shared" si="35"/>
        <v>#REF!</v>
      </c>
      <c r="X56" s="223" t="e">
        <f t="shared" si="35"/>
        <v>#REF!</v>
      </c>
      <c r="Y56" s="223" t="e">
        <f t="shared" si="35"/>
        <v>#REF!</v>
      </c>
      <c r="Z56" s="223" t="e">
        <f t="shared" si="35"/>
        <v>#REF!</v>
      </c>
      <c r="AA56" s="223" t="e">
        <f>+I56</f>
        <v>#REF!</v>
      </c>
    </row>
    <row r="57" spans="1:27" s="221" customFormat="1" ht="12.75" customHeight="1">
      <c r="B57" s="225" t="s">
        <v>7</v>
      </c>
      <c r="C57" s="171">
        <v>140</v>
      </c>
      <c r="D57" s="114">
        <v>145</v>
      </c>
      <c r="E57" s="68">
        <v>140</v>
      </c>
      <c r="F57" s="68">
        <v>144</v>
      </c>
      <c r="G57" s="68">
        <v>145</v>
      </c>
      <c r="H57" s="226">
        <v>143</v>
      </c>
      <c r="I57" s="226">
        <v>143</v>
      </c>
      <c r="J57" s="227"/>
      <c r="M57" s="269">
        <f>+'PeB NO'!O5</f>
        <v>0</v>
      </c>
      <c r="N57" s="260">
        <f>+'PeB NO'!C5+'PeB NO'!D5</f>
        <v>129</v>
      </c>
      <c r="Q57" s="225" t="s">
        <v>7</v>
      </c>
      <c r="R57" s="145"/>
      <c r="S57" s="261"/>
      <c r="T57" s="261"/>
      <c r="U57" s="261">
        <f>+D4-C57</f>
        <v>0</v>
      </c>
      <c r="V57" s="231">
        <f t="shared" ref="V57:V82" si="36">+E4-D57</f>
        <v>0</v>
      </c>
      <c r="W57" s="231">
        <f t="shared" ref="W57:W82" si="37">+F4-E57</f>
        <v>0</v>
      </c>
      <c r="X57" s="231">
        <f t="shared" ref="X57:X82" si="38">+G4-F57</f>
        <v>0</v>
      </c>
      <c r="Y57" s="231">
        <f t="shared" ref="Y57:Y82" si="39">+H4-G57</f>
        <v>0</v>
      </c>
      <c r="Z57" s="231">
        <f t="shared" ref="Z57:Z82" si="40">+I4-H57</f>
        <v>0</v>
      </c>
      <c r="AA57" s="231">
        <f t="shared" ref="AA57:AA82" si="41">+J4-I57</f>
        <v>0</v>
      </c>
    </row>
    <row r="58" spans="1:27" s="221" customFormat="1" ht="12.75" customHeight="1">
      <c r="B58" s="225" t="s">
        <v>2</v>
      </c>
      <c r="C58" s="18">
        <v>65</v>
      </c>
      <c r="D58" s="298">
        <v>49</v>
      </c>
      <c r="E58" s="71">
        <v>51</v>
      </c>
      <c r="F58" s="61">
        <v>47</v>
      </c>
      <c r="G58" s="61">
        <v>50</v>
      </c>
      <c r="H58" s="219">
        <v>51</v>
      </c>
      <c r="I58" s="219">
        <v>56</v>
      </c>
      <c r="J58" s="252"/>
      <c r="M58" s="269">
        <f>+'PeB SE'!O5</f>
        <v>0</v>
      </c>
      <c r="N58" s="260">
        <f>+'PeB SE'!C5+'PeB SE'!D5</f>
        <v>173</v>
      </c>
      <c r="Q58" s="225" t="s">
        <v>2</v>
      </c>
      <c r="R58" s="241"/>
      <c r="S58" s="239"/>
      <c r="T58" s="239"/>
      <c r="U58" s="239">
        <f t="shared" ref="U58:U82" si="42">+D5-C58</f>
        <v>0</v>
      </c>
      <c r="V58" s="219">
        <f t="shared" si="36"/>
        <v>0</v>
      </c>
      <c r="W58" s="226">
        <f t="shared" si="37"/>
        <v>0</v>
      </c>
      <c r="X58" s="226">
        <f t="shared" si="38"/>
        <v>0</v>
      </c>
      <c r="Y58" s="226">
        <f t="shared" si="39"/>
        <v>0</v>
      </c>
      <c r="Z58" s="226">
        <f t="shared" si="40"/>
        <v>0</v>
      </c>
      <c r="AA58" s="226">
        <f t="shared" si="41"/>
        <v>0</v>
      </c>
    </row>
    <row r="59" spans="1:27" s="221" customFormat="1" ht="12.75" customHeight="1">
      <c r="B59" s="225" t="s">
        <v>0</v>
      </c>
      <c r="C59" s="18">
        <v>27</v>
      </c>
      <c r="D59" s="298">
        <v>13</v>
      </c>
      <c r="E59" s="71">
        <v>54</v>
      </c>
      <c r="F59" s="61">
        <v>16</v>
      </c>
      <c r="G59" s="61">
        <v>15</v>
      </c>
      <c r="H59" s="219">
        <v>1</v>
      </c>
      <c r="I59" s="219">
        <v>80</v>
      </c>
      <c r="J59" s="252"/>
      <c r="M59" s="269">
        <f>+'Banking Baltics'!M4</f>
        <v>0</v>
      </c>
      <c r="N59" s="269">
        <f>+'Banking Baltics'!C4+'Banking Baltics'!D4</f>
        <v>0</v>
      </c>
      <c r="Q59" s="225" t="s">
        <v>0</v>
      </c>
      <c r="R59" s="241"/>
      <c r="S59" s="239"/>
      <c r="T59" s="239"/>
      <c r="U59" s="239">
        <f t="shared" si="42"/>
        <v>0</v>
      </c>
      <c r="V59" s="219">
        <f t="shared" si="36"/>
        <v>0</v>
      </c>
      <c r="W59" s="226">
        <f t="shared" si="37"/>
        <v>0</v>
      </c>
      <c r="X59" s="226">
        <f t="shared" si="38"/>
        <v>0</v>
      </c>
      <c r="Y59" s="226">
        <f t="shared" si="39"/>
        <v>0</v>
      </c>
      <c r="Z59" s="226">
        <f t="shared" si="40"/>
        <v>0</v>
      </c>
      <c r="AA59" s="226">
        <f t="shared" si="41"/>
        <v>0</v>
      </c>
    </row>
    <row r="60" spans="1:27" s="221" customFormat="1" ht="12.75" customHeight="1">
      <c r="B60" s="225" t="s">
        <v>18</v>
      </c>
      <c r="C60" s="18">
        <v>0</v>
      </c>
      <c r="D60" s="298">
        <v>-1</v>
      </c>
      <c r="E60" s="71">
        <v>0</v>
      </c>
      <c r="F60" s="61">
        <v>-1</v>
      </c>
      <c r="G60" s="61">
        <v>-1</v>
      </c>
      <c r="H60" s="219">
        <v>0</v>
      </c>
      <c r="I60" s="219">
        <v>0</v>
      </c>
      <c r="J60" s="252"/>
      <c r="M60" s="269">
        <f>+'PeB Other'!M4</f>
        <v>0</v>
      </c>
      <c r="N60" s="269">
        <f>+'PeB Other'!C4+'PeB Other'!D4</f>
        <v>-2</v>
      </c>
      <c r="Q60" s="225" t="s">
        <v>18</v>
      </c>
      <c r="R60" s="241"/>
      <c r="S60" s="239"/>
      <c r="T60" s="239"/>
      <c r="U60" s="239">
        <f t="shared" si="42"/>
        <v>0</v>
      </c>
      <c r="V60" s="219">
        <f t="shared" si="36"/>
        <v>0</v>
      </c>
      <c r="W60" s="226">
        <f t="shared" si="37"/>
        <v>0</v>
      </c>
      <c r="X60" s="226">
        <f t="shared" si="38"/>
        <v>0</v>
      </c>
      <c r="Y60" s="226">
        <f t="shared" si="39"/>
        <v>0</v>
      </c>
      <c r="Z60" s="226">
        <f t="shared" si="40"/>
        <v>0</v>
      </c>
      <c r="AA60" s="226">
        <f t="shared" si="41"/>
        <v>0</v>
      </c>
    </row>
    <row r="61" spans="1:27" s="221" customFormat="1" ht="12.75" customHeight="1">
      <c r="B61" s="228" t="s">
        <v>8</v>
      </c>
      <c r="C61" s="23">
        <v>232</v>
      </c>
      <c r="D61" s="101">
        <v>206</v>
      </c>
      <c r="E61" s="82">
        <v>245</v>
      </c>
      <c r="F61" s="80">
        <v>206</v>
      </c>
      <c r="G61" s="80">
        <v>209</v>
      </c>
      <c r="H61" s="244">
        <v>195</v>
      </c>
      <c r="I61" s="244">
        <v>279</v>
      </c>
      <c r="J61" s="266"/>
      <c r="Q61" s="228" t="s">
        <v>8</v>
      </c>
      <c r="R61" s="263"/>
      <c r="S61" s="245"/>
      <c r="T61" s="245"/>
      <c r="U61" s="245">
        <f t="shared" si="42"/>
        <v>0</v>
      </c>
      <c r="V61" s="245">
        <f t="shared" si="36"/>
        <v>0</v>
      </c>
      <c r="W61" s="245">
        <f t="shared" si="37"/>
        <v>0</v>
      </c>
      <c r="X61" s="245">
        <f t="shared" si="38"/>
        <v>0</v>
      </c>
      <c r="Y61" s="245">
        <f t="shared" si="39"/>
        <v>0</v>
      </c>
      <c r="Z61" s="245">
        <f t="shared" si="40"/>
        <v>0</v>
      </c>
      <c r="AA61" s="245">
        <f t="shared" si="41"/>
        <v>0</v>
      </c>
    </row>
    <row r="62" spans="1:27" s="221" customFormat="1" ht="12.75" customHeight="1">
      <c r="B62" s="225" t="str">
        <f>B9</f>
        <v>Staff costs</v>
      </c>
      <c r="C62" s="18"/>
      <c r="D62" s="298"/>
      <c r="E62" s="71"/>
      <c r="F62" s="61"/>
      <c r="G62" s="61"/>
      <c r="H62" s="219"/>
      <c r="I62" s="219"/>
      <c r="J62" s="252"/>
      <c r="Q62" s="225" t="s">
        <v>3</v>
      </c>
      <c r="R62" s="241"/>
      <c r="S62" s="239"/>
      <c r="T62" s="239"/>
      <c r="U62" s="239">
        <f t="shared" si="42"/>
        <v>0</v>
      </c>
      <c r="V62" s="219">
        <f t="shared" si="36"/>
        <v>0</v>
      </c>
      <c r="W62" s="226">
        <f t="shared" si="37"/>
        <v>0</v>
      </c>
      <c r="X62" s="226">
        <f t="shared" si="38"/>
        <v>0</v>
      </c>
      <c r="Y62" s="226">
        <f t="shared" si="39"/>
        <v>0</v>
      </c>
      <c r="Z62" s="226">
        <f t="shared" si="40"/>
        <v>0</v>
      </c>
      <c r="AA62" s="226">
        <f t="shared" si="41"/>
        <v>0</v>
      </c>
    </row>
    <row r="63" spans="1:27" s="221" customFormat="1" ht="12.75" customHeight="1">
      <c r="B63" s="225" t="str">
        <f>B10</f>
        <v>Other exp. excl. depreciations</v>
      </c>
      <c r="C63" s="18"/>
      <c r="D63" s="298"/>
      <c r="E63" s="71"/>
      <c r="F63" s="61"/>
      <c r="G63" s="61"/>
      <c r="H63" s="219"/>
      <c r="I63" s="219"/>
      <c r="J63" s="252"/>
      <c r="Q63" s="225"/>
      <c r="R63" s="241"/>
      <c r="S63" s="239"/>
      <c r="T63" s="239"/>
      <c r="U63" s="239">
        <f t="shared" si="42"/>
        <v>0</v>
      </c>
      <c r="V63" s="219">
        <f t="shared" si="36"/>
        <v>0</v>
      </c>
      <c r="W63" s="226">
        <f t="shared" si="37"/>
        <v>0</v>
      </c>
      <c r="X63" s="226">
        <f t="shared" si="38"/>
        <v>0</v>
      </c>
      <c r="Y63" s="226">
        <f t="shared" si="39"/>
        <v>0</v>
      </c>
      <c r="Z63" s="226">
        <f t="shared" si="40"/>
        <v>0</v>
      </c>
      <c r="AA63" s="226">
        <f t="shared" si="41"/>
        <v>0</v>
      </c>
    </row>
    <row r="64" spans="1:27" s="221" customFormat="1" ht="12.75" customHeight="1">
      <c r="B64" s="228" t="s">
        <v>24</v>
      </c>
      <c r="C64" s="23">
        <v>-133</v>
      </c>
      <c r="D64" s="101">
        <v>-135</v>
      </c>
      <c r="E64" s="82">
        <v>-136</v>
      </c>
      <c r="F64" s="80">
        <v>-141</v>
      </c>
      <c r="G64" s="80">
        <v>-142</v>
      </c>
      <c r="H64" s="244">
        <v>-144</v>
      </c>
      <c r="I64" s="244">
        <v>-141</v>
      </c>
      <c r="J64" s="266"/>
      <c r="Q64" s="228" t="s">
        <v>24</v>
      </c>
      <c r="R64" s="242"/>
      <c r="S64" s="243"/>
      <c r="T64" s="243"/>
      <c r="U64" s="243">
        <f t="shared" si="42"/>
        <v>0</v>
      </c>
      <c r="V64" s="244">
        <f t="shared" si="36"/>
        <v>0</v>
      </c>
      <c r="W64" s="245">
        <f t="shared" si="37"/>
        <v>0</v>
      </c>
      <c r="X64" s="245">
        <f t="shared" si="38"/>
        <v>0</v>
      </c>
      <c r="Y64" s="245">
        <f t="shared" si="39"/>
        <v>0</v>
      </c>
      <c r="Z64" s="245">
        <f t="shared" si="40"/>
        <v>0</v>
      </c>
      <c r="AA64" s="245">
        <f t="shared" si="41"/>
        <v>0</v>
      </c>
    </row>
    <row r="65" spans="2:27" s="221" customFormat="1" ht="12.75" customHeight="1">
      <c r="B65" s="228" t="s">
        <v>13</v>
      </c>
      <c r="C65" s="23">
        <v>99</v>
      </c>
      <c r="D65" s="101">
        <v>71</v>
      </c>
      <c r="E65" s="82">
        <v>109</v>
      </c>
      <c r="F65" s="82">
        <v>65</v>
      </c>
      <c r="G65" s="82">
        <v>67</v>
      </c>
      <c r="H65" s="244">
        <v>51</v>
      </c>
      <c r="I65" s="244">
        <v>138</v>
      </c>
      <c r="J65" s="266"/>
      <c r="Q65" s="228" t="s">
        <v>13</v>
      </c>
      <c r="R65" s="242"/>
      <c r="S65" s="243"/>
      <c r="T65" s="243"/>
      <c r="U65" s="243">
        <f t="shared" si="42"/>
        <v>0</v>
      </c>
      <c r="V65" s="244">
        <f t="shared" si="36"/>
        <v>0</v>
      </c>
      <c r="W65" s="244">
        <f t="shared" si="37"/>
        <v>0</v>
      </c>
      <c r="X65" s="244">
        <f t="shared" si="38"/>
        <v>0</v>
      </c>
      <c r="Y65" s="244">
        <f t="shared" si="39"/>
        <v>0</v>
      </c>
      <c r="Z65" s="244">
        <f t="shared" si="40"/>
        <v>0</v>
      </c>
      <c r="AA65" s="244">
        <f t="shared" si="41"/>
        <v>0</v>
      </c>
    </row>
    <row r="66" spans="2:27" s="221" customFormat="1" ht="12.75" customHeight="1">
      <c r="B66" s="225" t="s">
        <v>23</v>
      </c>
      <c r="C66" s="18">
        <v>-40</v>
      </c>
      <c r="D66" s="298">
        <v>-5</v>
      </c>
      <c r="E66" s="71">
        <v>3</v>
      </c>
      <c r="F66" s="68">
        <v>-6</v>
      </c>
      <c r="G66" s="68">
        <v>-3</v>
      </c>
      <c r="H66" s="219">
        <v>-7</v>
      </c>
      <c r="I66" s="219">
        <v>-8</v>
      </c>
      <c r="J66" s="252"/>
      <c r="Q66" s="225" t="s">
        <v>23</v>
      </c>
      <c r="R66" s="241"/>
      <c r="S66" s="239"/>
      <c r="T66" s="239"/>
      <c r="U66" s="239">
        <f t="shared" si="42"/>
        <v>0</v>
      </c>
      <c r="V66" s="219">
        <f t="shared" si="36"/>
        <v>0</v>
      </c>
      <c r="W66" s="231">
        <f t="shared" si="37"/>
        <v>0</v>
      </c>
      <c r="X66" s="231">
        <f t="shared" si="38"/>
        <v>0</v>
      </c>
      <c r="Y66" s="231">
        <f t="shared" si="39"/>
        <v>0</v>
      </c>
      <c r="Z66" s="231">
        <f t="shared" si="40"/>
        <v>0</v>
      </c>
      <c r="AA66" s="231">
        <f t="shared" si="41"/>
        <v>0</v>
      </c>
    </row>
    <row r="67" spans="2:27" s="221" customFormat="1" ht="12.75" customHeight="1">
      <c r="B67" s="481" t="s">
        <v>126</v>
      </c>
      <c r="C67" s="18"/>
      <c r="D67" s="298"/>
      <c r="E67" s="71"/>
      <c r="F67" s="68"/>
      <c r="G67" s="68"/>
      <c r="H67" s="219"/>
      <c r="I67" s="219"/>
      <c r="J67" s="252"/>
      <c r="Q67" s="225" t="str">
        <f>B67</f>
        <v>Imp. of sec. fin. non-cur. ass.</v>
      </c>
      <c r="R67" s="241"/>
      <c r="S67" s="239"/>
      <c r="T67" s="239"/>
      <c r="U67" s="239"/>
      <c r="V67" s="219"/>
      <c r="W67" s="231"/>
      <c r="X67" s="231"/>
      <c r="Y67" s="231"/>
      <c r="Z67" s="231"/>
      <c r="AA67" s="231"/>
    </row>
    <row r="68" spans="2:27" s="221" customFormat="1" ht="12.75" customHeight="1">
      <c r="B68" s="229" t="s">
        <v>4</v>
      </c>
      <c r="C68" s="31">
        <v>59</v>
      </c>
      <c r="D68" s="102">
        <v>66</v>
      </c>
      <c r="E68" s="88">
        <v>112</v>
      </c>
      <c r="F68" s="86">
        <v>59</v>
      </c>
      <c r="G68" s="86">
        <v>64</v>
      </c>
      <c r="H68" s="259">
        <v>44</v>
      </c>
      <c r="I68" s="259">
        <v>130</v>
      </c>
      <c r="J68" s="267"/>
      <c r="Q68" s="229" t="s">
        <v>4</v>
      </c>
      <c r="R68" s="264"/>
      <c r="S68" s="265"/>
      <c r="T68" s="265"/>
      <c r="U68" s="265">
        <f t="shared" si="42"/>
        <v>0</v>
      </c>
      <c r="V68" s="259">
        <f t="shared" si="36"/>
        <v>0</v>
      </c>
      <c r="W68" s="247">
        <f t="shared" si="37"/>
        <v>0</v>
      </c>
      <c r="X68" s="247">
        <f t="shared" si="38"/>
        <v>0</v>
      </c>
      <c r="Y68" s="247">
        <f t="shared" si="39"/>
        <v>0</v>
      </c>
      <c r="Z68" s="247">
        <f t="shared" si="40"/>
        <v>0</v>
      </c>
      <c r="AA68" s="247">
        <f t="shared" si="41"/>
        <v>0</v>
      </c>
    </row>
    <row r="69" spans="2:27" s="221" customFormat="1" ht="12.75" customHeight="1">
      <c r="B69" s="225" t="s">
        <v>9</v>
      </c>
      <c r="C69" s="90">
        <v>57.3</v>
      </c>
      <c r="D69" s="61">
        <v>65.5</v>
      </c>
      <c r="E69" s="61">
        <v>55.5</v>
      </c>
      <c r="F69" s="61">
        <v>68.400000000000006</v>
      </c>
      <c r="G69" s="61">
        <v>67.900000000000006</v>
      </c>
      <c r="H69" s="226">
        <v>73.8</v>
      </c>
      <c r="I69" s="226">
        <v>50.5</v>
      </c>
      <c r="J69" s="227"/>
      <c r="Q69" s="225" t="s">
        <v>9</v>
      </c>
      <c r="R69" s="235"/>
      <c r="S69" s="226"/>
      <c r="T69" s="226"/>
      <c r="U69" s="226">
        <f t="shared" si="42"/>
        <v>0</v>
      </c>
      <c r="V69" s="226">
        <f t="shared" si="36"/>
        <v>0</v>
      </c>
      <c r="W69" s="226">
        <f t="shared" si="37"/>
        <v>0</v>
      </c>
      <c r="X69" s="226">
        <f t="shared" si="38"/>
        <v>0</v>
      </c>
      <c r="Y69" s="226">
        <f t="shared" si="39"/>
        <v>0</v>
      </c>
      <c r="Z69" s="226">
        <f t="shared" si="40"/>
        <v>0</v>
      </c>
      <c r="AA69" s="226">
        <f t="shared" si="41"/>
        <v>0</v>
      </c>
    </row>
    <row r="70" spans="2:27" s="221" customFormat="1" ht="12.75" customHeight="1">
      <c r="B70" s="225" t="s">
        <v>106</v>
      </c>
      <c r="C70" s="90">
        <v>10.763316303833594</v>
      </c>
      <c r="D70" s="61">
        <v>12.046980312364711</v>
      </c>
      <c r="E70" s="61">
        <v>21.16308006164385</v>
      </c>
      <c r="F70" s="61">
        <v>12.028623232460047</v>
      </c>
      <c r="G70" s="61">
        <v>12.932869844843282</v>
      </c>
      <c r="H70" s="226">
        <v>8.850206431686555</v>
      </c>
      <c r="I70" s="226">
        <v>26.42580263682855</v>
      </c>
      <c r="J70" s="227"/>
      <c r="Q70" s="225" t="s">
        <v>5</v>
      </c>
      <c r="R70" s="235"/>
      <c r="S70" s="226"/>
      <c r="T70" s="226"/>
      <c r="U70" s="226">
        <f t="shared" si="42"/>
        <v>0</v>
      </c>
      <c r="V70" s="226">
        <f t="shared" si="36"/>
        <v>0</v>
      </c>
      <c r="W70" s="226">
        <f t="shared" si="37"/>
        <v>0</v>
      </c>
      <c r="X70" s="226">
        <f t="shared" si="38"/>
        <v>0</v>
      </c>
      <c r="Y70" s="226">
        <f t="shared" si="39"/>
        <v>0</v>
      </c>
      <c r="Z70" s="226">
        <f t="shared" si="40"/>
        <v>0</v>
      </c>
      <c r="AA70" s="226">
        <f t="shared" si="41"/>
        <v>0</v>
      </c>
    </row>
    <row r="71" spans="2:27" s="221" customFormat="1" ht="12.75" customHeight="1">
      <c r="B71" s="225" t="s">
        <v>5</v>
      </c>
      <c r="C71" s="90"/>
      <c r="D71" s="61"/>
      <c r="E71" s="61"/>
      <c r="F71" s="61"/>
      <c r="G71" s="61"/>
      <c r="H71" s="226"/>
      <c r="I71" s="226"/>
      <c r="J71" s="227"/>
      <c r="Q71" s="225" t="s">
        <v>5</v>
      </c>
      <c r="R71" s="235"/>
      <c r="S71" s="226"/>
      <c r="T71" s="226"/>
      <c r="U71" s="226">
        <f t="shared" si="42"/>
        <v>0</v>
      </c>
      <c r="V71" s="226">
        <f t="shared" si="36"/>
        <v>0</v>
      </c>
      <c r="W71" s="226">
        <f t="shared" si="37"/>
        <v>0</v>
      </c>
      <c r="X71" s="226">
        <f t="shared" si="38"/>
        <v>0</v>
      </c>
      <c r="Y71" s="226">
        <f t="shared" si="39"/>
        <v>0</v>
      </c>
      <c r="Z71" s="226">
        <f t="shared" si="40"/>
        <v>0</v>
      </c>
      <c r="AA71" s="226">
        <f t="shared" si="41"/>
        <v>0</v>
      </c>
    </row>
    <row r="72" spans="2:27" s="221" customFormat="1" ht="12.75" customHeight="1">
      <c r="B72" s="225" t="s">
        <v>28</v>
      </c>
      <c r="C72" s="38">
        <v>1575</v>
      </c>
      <c r="D72" s="68">
        <v>1670</v>
      </c>
      <c r="E72" s="68">
        <v>1651</v>
      </c>
      <c r="F72" s="68">
        <v>1477</v>
      </c>
      <c r="G72" s="68">
        <v>1496</v>
      </c>
      <c r="H72" s="231">
        <v>1502</v>
      </c>
      <c r="I72" s="231">
        <v>1499</v>
      </c>
      <c r="J72" s="236"/>
      <c r="Q72" s="225" t="s">
        <v>28</v>
      </c>
      <c r="R72" s="230"/>
      <c r="S72" s="231"/>
      <c r="T72" s="231"/>
      <c r="U72" s="231">
        <f t="shared" si="42"/>
        <v>0</v>
      </c>
      <c r="V72" s="231">
        <f t="shared" si="36"/>
        <v>0</v>
      </c>
      <c r="W72" s="231">
        <f t="shared" si="37"/>
        <v>0</v>
      </c>
      <c r="X72" s="231">
        <f t="shared" si="38"/>
        <v>0</v>
      </c>
      <c r="Y72" s="231">
        <f t="shared" si="39"/>
        <v>0</v>
      </c>
      <c r="Z72" s="231">
        <f t="shared" si="40"/>
        <v>0</v>
      </c>
      <c r="AA72" s="231">
        <f t="shared" si="41"/>
        <v>0</v>
      </c>
    </row>
    <row r="73" spans="2:27" s="221" customFormat="1" ht="12.75" customHeight="1">
      <c r="B73" s="301" t="s">
        <v>90</v>
      </c>
      <c r="C73" s="38">
        <v>9127</v>
      </c>
      <c r="D73" s="68">
        <v>9095</v>
      </c>
      <c r="E73" s="68">
        <v>9045</v>
      </c>
      <c r="F73" s="68">
        <v>8766</v>
      </c>
      <c r="G73" s="68">
        <v>7658</v>
      </c>
      <c r="H73" s="231">
        <v>7617</v>
      </c>
      <c r="I73" s="231">
        <v>7589</v>
      </c>
      <c r="J73" s="236"/>
      <c r="Q73" s="301" t="s">
        <v>90</v>
      </c>
      <c r="R73" s="230"/>
      <c r="S73" s="231"/>
      <c r="T73" s="231"/>
      <c r="U73" s="231">
        <f t="shared" si="42"/>
        <v>0</v>
      </c>
      <c r="V73" s="231">
        <f t="shared" si="36"/>
        <v>0</v>
      </c>
      <c r="W73" s="231">
        <f t="shared" si="37"/>
        <v>0</v>
      </c>
      <c r="X73" s="231">
        <f t="shared" si="38"/>
        <v>0</v>
      </c>
      <c r="Y73" s="231">
        <f t="shared" si="39"/>
        <v>0</v>
      </c>
      <c r="Z73" s="231">
        <f t="shared" si="40"/>
        <v>0</v>
      </c>
      <c r="AA73" s="231">
        <f t="shared" si="41"/>
        <v>0</v>
      </c>
    </row>
    <row r="74" spans="2:27" s="221" customFormat="1" ht="12.75" customHeight="1">
      <c r="B74" s="232" t="s">
        <v>14</v>
      </c>
      <c r="C74" s="39">
        <v>1912</v>
      </c>
      <c r="D74" s="69">
        <v>1953</v>
      </c>
      <c r="E74" s="69">
        <v>1987</v>
      </c>
      <c r="F74" s="69">
        <v>2012</v>
      </c>
      <c r="G74" s="69">
        <v>2061</v>
      </c>
      <c r="H74" s="234">
        <v>2121</v>
      </c>
      <c r="I74" s="234">
        <v>2184</v>
      </c>
      <c r="J74" s="237"/>
      <c r="Q74" s="232" t="s">
        <v>14</v>
      </c>
      <c r="R74" s="233"/>
      <c r="S74" s="234"/>
      <c r="T74" s="234"/>
      <c r="U74" s="234">
        <f t="shared" si="42"/>
        <v>0</v>
      </c>
      <c r="V74" s="234">
        <f t="shared" si="36"/>
        <v>0</v>
      </c>
      <c r="W74" s="234">
        <f t="shared" si="37"/>
        <v>0</v>
      </c>
      <c r="X74" s="234">
        <f t="shared" si="38"/>
        <v>0</v>
      </c>
      <c r="Y74" s="234">
        <f t="shared" si="39"/>
        <v>0</v>
      </c>
      <c r="Z74" s="234">
        <f t="shared" si="40"/>
        <v>0</v>
      </c>
      <c r="AA74" s="234">
        <f t="shared" si="41"/>
        <v>0</v>
      </c>
    </row>
    <row r="75" spans="2:27" s="221" customFormat="1" ht="12.75" customHeight="1">
      <c r="B75" s="228" t="s">
        <v>22</v>
      </c>
      <c r="C75" s="116"/>
      <c r="D75" s="71"/>
      <c r="E75" s="71"/>
      <c r="F75" s="71"/>
      <c r="G75" s="71"/>
      <c r="H75" s="219"/>
      <c r="I75" s="219"/>
      <c r="J75" s="252"/>
      <c r="Q75" s="228" t="s">
        <v>22</v>
      </c>
      <c r="R75" s="238"/>
      <c r="S75" s="219"/>
      <c r="T75" s="219"/>
      <c r="U75" s="219">
        <f t="shared" si="42"/>
        <v>0</v>
      </c>
      <c r="V75" s="219">
        <f t="shared" si="36"/>
        <v>0</v>
      </c>
      <c r="W75" s="219">
        <f t="shared" si="37"/>
        <v>0</v>
      </c>
      <c r="X75" s="219">
        <f t="shared" si="38"/>
        <v>0</v>
      </c>
      <c r="Y75" s="219">
        <f t="shared" si="39"/>
        <v>0</v>
      </c>
      <c r="Z75" s="219">
        <f t="shared" si="40"/>
        <v>0</v>
      </c>
      <c r="AA75" s="219">
        <f t="shared" si="41"/>
        <v>0</v>
      </c>
    </row>
    <row r="76" spans="2:27" s="221" customFormat="1" ht="12.75" customHeight="1">
      <c r="B76" s="225" t="s">
        <v>19</v>
      </c>
      <c r="C76" s="91">
        <v>0.2</v>
      </c>
      <c r="D76" s="74">
        <v>0.2</v>
      </c>
      <c r="E76" s="74">
        <v>0.2</v>
      </c>
      <c r="F76" s="74">
        <v>0.2</v>
      </c>
      <c r="G76" s="74">
        <v>0.2</v>
      </c>
      <c r="H76" s="249">
        <v>0.2</v>
      </c>
      <c r="I76" s="249">
        <v>0.2</v>
      </c>
      <c r="J76" s="250"/>
      <c r="Q76" s="225" t="s">
        <v>19</v>
      </c>
      <c r="R76" s="248"/>
      <c r="S76" s="249"/>
      <c r="T76" s="249"/>
      <c r="U76" s="249">
        <f t="shared" si="42"/>
        <v>0</v>
      </c>
      <c r="V76" s="249">
        <f t="shared" si="36"/>
        <v>0</v>
      </c>
      <c r="W76" s="249">
        <f t="shared" si="37"/>
        <v>0</v>
      </c>
      <c r="X76" s="249">
        <f t="shared" si="38"/>
        <v>0</v>
      </c>
      <c r="Y76" s="249">
        <f t="shared" si="39"/>
        <v>0</v>
      </c>
      <c r="Z76" s="249">
        <f t="shared" si="40"/>
        <v>0</v>
      </c>
      <c r="AA76" s="249">
        <f t="shared" si="41"/>
        <v>0</v>
      </c>
    </row>
    <row r="77" spans="2:27" s="221" customFormat="1" ht="12.75" customHeight="1">
      <c r="B77" s="225" t="s">
        <v>20</v>
      </c>
      <c r="C77" s="91">
        <v>30.9</v>
      </c>
      <c r="D77" s="74">
        <v>30.7</v>
      </c>
      <c r="E77" s="74">
        <v>30.599999999999998</v>
      </c>
      <c r="F77" s="74">
        <v>30.5</v>
      </c>
      <c r="G77" s="74">
        <v>30.400000000000002</v>
      </c>
      <c r="H77" s="249">
        <v>30.300000000000004</v>
      </c>
      <c r="I77" s="249">
        <v>29.900000000000002</v>
      </c>
      <c r="J77" s="250"/>
      <c r="Q77" s="225" t="s">
        <v>20</v>
      </c>
      <c r="R77" s="248"/>
      <c r="S77" s="249"/>
      <c r="T77" s="249"/>
      <c r="U77" s="249">
        <f t="shared" si="42"/>
        <v>0</v>
      </c>
      <c r="V77" s="249">
        <f t="shared" si="36"/>
        <v>0</v>
      </c>
      <c r="W77" s="249">
        <f t="shared" si="37"/>
        <v>0</v>
      </c>
      <c r="X77" s="249">
        <f t="shared" si="38"/>
        <v>0</v>
      </c>
      <c r="Y77" s="249">
        <f t="shared" si="39"/>
        <v>0</v>
      </c>
      <c r="Z77" s="249">
        <f t="shared" si="40"/>
        <v>0</v>
      </c>
      <c r="AA77" s="249">
        <f t="shared" si="41"/>
        <v>0</v>
      </c>
    </row>
    <row r="78" spans="2:27" s="221" customFormat="1" ht="12.75" customHeight="1">
      <c r="B78" s="225" t="s">
        <v>21</v>
      </c>
      <c r="C78" s="91">
        <v>8.9</v>
      </c>
      <c r="D78" s="74">
        <v>9</v>
      </c>
      <c r="E78" s="74">
        <v>9.1</v>
      </c>
      <c r="F78" s="74">
        <v>9.1999999999999993</v>
      </c>
      <c r="G78" s="74">
        <v>9.4</v>
      </c>
      <c r="H78" s="249">
        <v>9.6999999999999993</v>
      </c>
      <c r="I78" s="249">
        <v>9.9</v>
      </c>
      <c r="J78" s="250"/>
      <c r="Q78" s="225" t="s">
        <v>21</v>
      </c>
      <c r="R78" s="248"/>
      <c r="S78" s="249"/>
      <c r="T78" s="249"/>
      <c r="U78" s="249">
        <f t="shared" si="42"/>
        <v>0</v>
      </c>
      <c r="V78" s="249">
        <f t="shared" si="36"/>
        <v>0</v>
      </c>
      <c r="W78" s="249">
        <f t="shared" si="37"/>
        <v>0</v>
      </c>
      <c r="X78" s="249">
        <f t="shared" si="38"/>
        <v>0</v>
      </c>
      <c r="Y78" s="249">
        <f t="shared" si="39"/>
        <v>0</v>
      </c>
      <c r="Z78" s="249">
        <f t="shared" si="40"/>
        <v>0</v>
      </c>
      <c r="AA78" s="249">
        <f t="shared" si="41"/>
        <v>0</v>
      </c>
    </row>
    <row r="79" spans="2:27" s="221" customFormat="1" ht="12.75" customHeight="1">
      <c r="B79" s="228" t="s">
        <v>25</v>
      </c>
      <c r="C79" s="117">
        <v>40.1</v>
      </c>
      <c r="D79" s="75">
        <v>39.9</v>
      </c>
      <c r="E79" s="75">
        <v>39.9</v>
      </c>
      <c r="F79" s="75">
        <v>39.9</v>
      </c>
      <c r="G79" s="75">
        <v>40</v>
      </c>
      <c r="H79" s="254">
        <v>40.200000000000003</v>
      </c>
      <c r="I79" s="254">
        <v>40</v>
      </c>
      <c r="J79" s="255"/>
      <c r="Q79" s="228" t="s">
        <v>25</v>
      </c>
      <c r="R79" s="253"/>
      <c r="S79" s="254"/>
      <c r="T79" s="254"/>
      <c r="U79" s="254">
        <f t="shared" si="42"/>
        <v>0</v>
      </c>
      <c r="V79" s="254">
        <f t="shared" si="36"/>
        <v>0</v>
      </c>
      <c r="W79" s="254">
        <f t="shared" si="37"/>
        <v>0</v>
      </c>
      <c r="X79" s="254">
        <f t="shared" si="38"/>
        <v>0</v>
      </c>
      <c r="Y79" s="254">
        <f t="shared" si="39"/>
        <v>0</v>
      </c>
      <c r="Z79" s="254">
        <f t="shared" si="40"/>
        <v>0</v>
      </c>
      <c r="AA79" s="254">
        <f t="shared" si="41"/>
        <v>0</v>
      </c>
    </row>
    <row r="80" spans="2:27" s="221" customFormat="1" ht="12.75" customHeight="1">
      <c r="B80" s="225" t="s">
        <v>17</v>
      </c>
      <c r="C80" s="91">
        <v>1.7</v>
      </c>
      <c r="D80" s="74">
        <v>1.7</v>
      </c>
      <c r="E80" s="74">
        <v>1.7</v>
      </c>
      <c r="F80" s="74">
        <v>1.6</v>
      </c>
      <c r="G80" s="74">
        <v>1.7</v>
      </c>
      <c r="H80" s="249">
        <v>2.2000000000000002</v>
      </c>
      <c r="I80" s="249">
        <v>2.2999999999999998</v>
      </c>
      <c r="J80" s="250"/>
      <c r="Q80" s="225" t="s">
        <v>17</v>
      </c>
      <c r="R80" s="248"/>
      <c r="S80" s="249"/>
      <c r="T80" s="249"/>
      <c r="U80" s="249">
        <f t="shared" si="42"/>
        <v>0</v>
      </c>
      <c r="V80" s="249">
        <f t="shared" si="36"/>
        <v>0</v>
      </c>
      <c r="W80" s="249">
        <f t="shared" si="37"/>
        <v>0</v>
      </c>
      <c r="X80" s="249">
        <f t="shared" si="38"/>
        <v>0</v>
      </c>
      <c r="Y80" s="249">
        <f t="shared" si="39"/>
        <v>0</v>
      </c>
      <c r="Z80" s="249">
        <f t="shared" si="40"/>
        <v>0</v>
      </c>
      <c r="AA80" s="249">
        <f t="shared" si="41"/>
        <v>0</v>
      </c>
    </row>
    <row r="81" spans="2:27" s="221" customFormat="1" ht="12.75" customHeight="1">
      <c r="B81" s="225" t="s">
        <v>16</v>
      </c>
      <c r="C81" s="91">
        <v>23.1</v>
      </c>
      <c r="D81" s="74">
        <v>23.3</v>
      </c>
      <c r="E81" s="74">
        <v>22.8</v>
      </c>
      <c r="F81" s="74">
        <v>22.9</v>
      </c>
      <c r="G81" s="74">
        <v>23.3</v>
      </c>
      <c r="H81" s="249">
        <v>23.6</v>
      </c>
      <c r="I81" s="249">
        <v>23.099999999999998</v>
      </c>
      <c r="J81" s="250"/>
      <c r="Q81" s="225" t="s">
        <v>16</v>
      </c>
      <c r="R81" s="248"/>
      <c r="S81" s="249"/>
      <c r="T81" s="249"/>
      <c r="U81" s="249">
        <f t="shared" si="42"/>
        <v>0</v>
      </c>
      <c r="V81" s="249">
        <f t="shared" si="36"/>
        <v>0</v>
      </c>
      <c r="W81" s="249">
        <f t="shared" si="37"/>
        <v>0</v>
      </c>
      <c r="X81" s="249">
        <f t="shared" si="38"/>
        <v>0</v>
      </c>
      <c r="Y81" s="249">
        <f t="shared" si="39"/>
        <v>0</v>
      </c>
      <c r="Z81" s="249">
        <f t="shared" si="40"/>
        <v>0</v>
      </c>
      <c r="AA81" s="249">
        <f t="shared" si="41"/>
        <v>0</v>
      </c>
    </row>
    <row r="82" spans="2:27" s="221" customFormat="1" ht="12.75" customHeight="1">
      <c r="B82" s="229" t="s">
        <v>15</v>
      </c>
      <c r="C82" s="520">
        <v>24.8</v>
      </c>
      <c r="D82" s="521">
        <v>25</v>
      </c>
      <c r="E82" s="521">
        <v>24.5</v>
      </c>
      <c r="F82" s="521">
        <v>24.5</v>
      </c>
      <c r="G82" s="521">
        <v>25</v>
      </c>
      <c r="H82" s="521">
        <v>25.8</v>
      </c>
      <c r="I82" s="521">
        <v>25.4</v>
      </c>
      <c r="J82" s="258"/>
      <c r="Q82" s="229" t="s">
        <v>15</v>
      </c>
      <c r="R82" s="256"/>
      <c r="S82" s="257"/>
      <c r="T82" s="257"/>
      <c r="U82" s="257">
        <f t="shared" si="42"/>
        <v>0</v>
      </c>
      <c r="V82" s="257">
        <f t="shared" si="36"/>
        <v>0</v>
      </c>
      <c r="W82" s="257">
        <f t="shared" si="37"/>
        <v>0</v>
      </c>
      <c r="X82" s="257">
        <f t="shared" si="38"/>
        <v>0</v>
      </c>
      <c r="Y82" s="257">
        <f t="shared" si="39"/>
        <v>0</v>
      </c>
      <c r="Z82" s="257">
        <f t="shared" si="40"/>
        <v>0</v>
      </c>
      <c r="AA82" s="257">
        <f t="shared" si="41"/>
        <v>0</v>
      </c>
    </row>
    <row r="83" spans="2:27" s="221" customFormat="1" ht="12.75" customHeight="1">
      <c r="C83" s="248"/>
      <c r="D83" s="249"/>
      <c r="E83" s="219"/>
      <c r="F83" s="219"/>
      <c r="G83" s="219"/>
      <c r="H83" s="219"/>
      <c r="I83" s="219"/>
      <c r="J83" s="219"/>
      <c r="AA83" s="226"/>
    </row>
    <row r="84" spans="2:27" s="221" customFormat="1" ht="12.75" customHeight="1">
      <c r="G84" s="219"/>
      <c r="H84" s="249"/>
      <c r="I84" s="249"/>
      <c r="J84" s="249"/>
      <c r="K84" s="219"/>
    </row>
    <row r="85" spans="2:27" s="221" customFormat="1" ht="12.75" customHeight="1">
      <c r="G85" s="219"/>
      <c r="H85" s="254"/>
      <c r="I85" s="254"/>
      <c r="J85" s="254"/>
      <c r="K85" s="219"/>
    </row>
    <row r="86" spans="2:27" s="221" customFormat="1" ht="12.75" customHeight="1">
      <c r="G86" s="219"/>
      <c r="H86" s="249"/>
      <c r="I86" s="249"/>
      <c r="J86" s="249"/>
      <c r="K86" s="219"/>
    </row>
    <row r="87" spans="2:27" s="221" customFormat="1" ht="12.75" customHeight="1">
      <c r="G87" s="219"/>
      <c r="H87" s="249"/>
      <c r="I87" s="249"/>
      <c r="J87" s="249"/>
      <c r="K87" s="219"/>
    </row>
    <row r="88" spans="2:27" s="221" customFormat="1" ht="12.75" customHeight="1">
      <c r="G88" s="219"/>
      <c r="H88" s="254"/>
      <c r="I88" s="254"/>
      <c r="J88" s="254"/>
      <c r="K88" s="219"/>
    </row>
    <row r="89" spans="2:27" s="221" customFormat="1">
      <c r="G89" s="219"/>
      <c r="H89" s="219"/>
      <c r="I89" s="219"/>
      <c r="J89" s="219"/>
      <c r="K89" s="219"/>
    </row>
    <row r="90" spans="2:27" s="221" customFormat="1">
      <c r="G90" s="219"/>
      <c r="H90" s="219"/>
      <c r="I90" s="219"/>
      <c r="J90" s="219"/>
      <c r="K90" s="219"/>
    </row>
    <row r="91" spans="2:27" s="221" customFormat="1"/>
    <row r="92" spans="2:27" s="221" customFormat="1"/>
    <row r="93" spans="2:27" s="221" customFormat="1"/>
    <row r="94" spans="2:27" s="221" customFormat="1"/>
    <row r="95" spans="2:27" s="221" customFormat="1"/>
    <row r="96" spans="2:27" s="221" customFormat="1"/>
    <row r="97" s="221" customFormat="1"/>
    <row r="98" s="221" customFormat="1"/>
    <row r="99" s="221" customFormat="1"/>
    <row r="100" s="221" customFormat="1"/>
    <row r="101" s="221" customFormat="1"/>
    <row r="102" s="221" customFormat="1"/>
    <row r="103" s="221" customFormat="1"/>
    <row r="104" s="221" customFormat="1"/>
    <row r="105" s="221" customFormat="1"/>
    <row r="106" s="221" customFormat="1"/>
    <row r="107" s="221" customFormat="1"/>
  </sheetData>
  <mergeCells count="1">
    <mergeCell ref="B30:O30"/>
  </mergeCells>
  <phoneticPr fontId="22"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2">
    <tabColor rgb="FF92D050"/>
    <pageSetUpPr fitToPage="1"/>
  </sheetPr>
  <dimension ref="A1:AS42"/>
  <sheetViews>
    <sheetView zoomScaleNormal="100" workbookViewId="0">
      <selection activeCell="B19" sqref="B19"/>
    </sheetView>
  </sheetViews>
  <sheetFormatPr defaultColWidth="9.33203125" defaultRowHeight="12" outlineLevelRow="1"/>
  <cols>
    <col min="1" max="1" width="23.33203125" style="52" customWidth="1"/>
    <col min="2" max="2" width="40" style="53" customWidth="1"/>
    <col min="3" max="7" width="7.44140625" style="53" customWidth="1"/>
    <col min="8" max="10" width="6.6640625" style="53" hidden="1" customWidth="1"/>
    <col min="11" max="11" width="7.6640625" style="191" customWidth="1"/>
    <col min="12" max="12" width="7.44140625" style="191" customWidth="1"/>
    <col min="13" max="15" width="8.44140625" style="53" customWidth="1"/>
    <col min="16" max="19" width="9.33203125" style="53"/>
    <col min="20" max="20" width="7.77734375" style="53" customWidth="1"/>
    <col min="21" max="22" width="7" style="191" customWidth="1"/>
    <col min="23" max="16384" width="9.33203125" style="53"/>
  </cols>
  <sheetData>
    <row r="1" spans="1:45">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189">
        <f t="shared" si="0"/>
        <v>11</v>
      </c>
      <c r="L1" s="189">
        <f t="shared" si="0"/>
        <v>12</v>
      </c>
      <c r="M1" s="50">
        <f t="shared" si="0"/>
        <v>13</v>
      </c>
      <c r="N1" s="50">
        <f t="shared" si="0"/>
        <v>14</v>
      </c>
      <c r="O1" s="197">
        <f>+N1+1</f>
        <v>15</v>
      </c>
      <c r="P1" s="52">
        <v>18</v>
      </c>
      <c r="Q1" s="52">
        <v>19</v>
      </c>
    </row>
    <row r="2" spans="1:45">
      <c r="B2" s="381" t="s">
        <v>87</v>
      </c>
      <c r="C2" s="383"/>
      <c r="D2" s="383"/>
      <c r="E2" s="383"/>
      <c r="F2" s="383"/>
      <c r="G2" s="383"/>
      <c r="H2" s="383"/>
      <c r="I2" s="383"/>
      <c r="J2" s="383"/>
      <c r="K2" s="420"/>
      <c r="L2" s="420"/>
      <c r="M2" s="365"/>
      <c r="N2" s="365"/>
      <c r="O2" s="365"/>
      <c r="R2" s="282" t="s">
        <v>95</v>
      </c>
    </row>
    <row r="3" spans="1:45" ht="24.75" customHeight="1">
      <c r="A3" s="179" t="str">
        <f>+"topheading"&amp;$A$1</f>
        <v>topheadingSWE</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4" t="e">
        <f>'CIB Swe'!M3</f>
        <v>#REF!</v>
      </c>
      <c r="N3" s="842" t="e">
        <f>'CIB Swe'!N3</f>
        <v>#REF!</v>
      </c>
      <c r="O3" s="783" t="e">
        <f>'CIB Swe'!O3</f>
        <v>#REF!</v>
      </c>
      <c r="P3" s="3"/>
      <c r="Q3" s="3"/>
      <c r="R3" s="454" t="e">
        <f>C3</f>
        <v>#REF!</v>
      </c>
      <c r="S3" s="455" t="e">
        <f t="shared" ref="S3:AD3" si="1">D3</f>
        <v>#REF!</v>
      </c>
      <c r="T3" s="455" t="e">
        <f t="shared" si="1"/>
        <v>#REF!</v>
      </c>
      <c r="U3" s="455" t="e">
        <f t="shared" si="1"/>
        <v>#REF!</v>
      </c>
      <c r="V3" s="455" t="e">
        <f t="shared" si="1"/>
        <v>#REF!</v>
      </c>
      <c r="W3" s="455" t="e">
        <f t="shared" si="1"/>
        <v>#REF!</v>
      </c>
      <c r="X3" s="455" t="e">
        <f t="shared" si="1"/>
        <v>#REF!</v>
      </c>
      <c r="Y3" s="455" t="e">
        <f t="shared" si="1"/>
        <v>#REF!</v>
      </c>
      <c r="Z3" s="456" t="e">
        <f t="shared" si="1"/>
        <v>#REF!</v>
      </c>
      <c r="AA3" s="457" t="e">
        <f t="shared" si="1"/>
        <v>#REF!</v>
      </c>
      <c r="AB3" s="456" t="e">
        <f t="shared" si="1"/>
        <v>#REF!</v>
      </c>
      <c r="AC3" s="457" t="e">
        <f t="shared" si="1"/>
        <v>#REF!</v>
      </c>
      <c r="AD3" s="450" t="e">
        <f t="shared" si="1"/>
        <v>#REF!</v>
      </c>
    </row>
    <row r="4" spans="1:45" ht="12" customHeight="1">
      <c r="A4" s="56" t="s">
        <v>7</v>
      </c>
      <c r="B4" s="481" t="s">
        <v>64</v>
      </c>
      <c r="C4" s="530">
        <f>VLOOKUP($A4,Shipping,C$1,FALSE)</f>
        <v>0</v>
      </c>
      <c r="D4" s="484">
        <f t="shared" ref="C4:J21" si="2">VLOOKUP($A4,Shipping,D$1,FALSE)</f>
        <v>0</v>
      </c>
      <c r="E4" s="484">
        <f t="shared" si="2"/>
        <v>0</v>
      </c>
      <c r="F4" s="484">
        <f t="shared" si="2"/>
        <v>0</v>
      </c>
      <c r="G4" s="484">
        <f t="shared" si="2"/>
        <v>0</v>
      </c>
      <c r="H4" s="484">
        <f t="shared" si="2"/>
        <v>0</v>
      </c>
      <c r="I4" s="484">
        <f t="shared" si="2"/>
        <v>0</v>
      </c>
      <c r="J4" s="484">
        <f t="shared" si="2"/>
        <v>0</v>
      </c>
      <c r="K4" s="610">
        <f t="shared" ref="K4:O21" si="3">VLOOKUP($A4,Shipping,K$1,FALSE)</f>
        <v>0</v>
      </c>
      <c r="L4" s="587">
        <f t="shared" si="3"/>
        <v>0</v>
      </c>
      <c r="M4" s="611">
        <f t="shared" si="3"/>
        <v>0</v>
      </c>
      <c r="N4" s="612">
        <f t="shared" si="3"/>
        <v>0</v>
      </c>
      <c r="O4" s="634">
        <f t="shared" si="3"/>
        <v>0</v>
      </c>
      <c r="P4" s="4"/>
      <c r="Q4" s="4"/>
      <c r="R4" s="368"/>
      <c r="S4" s="709"/>
      <c r="T4" s="710"/>
      <c r="U4" s="710"/>
      <c r="V4" s="710"/>
      <c r="W4" s="710"/>
      <c r="X4" s="710"/>
      <c r="Y4" s="710"/>
      <c r="Z4" s="321"/>
      <c r="AA4" s="322"/>
      <c r="AB4" s="368"/>
      <c r="AC4" s="709"/>
      <c r="AD4" s="792"/>
      <c r="AF4" s="67">
        <f>D4-R4</f>
        <v>0</v>
      </c>
      <c r="AG4" s="67">
        <f t="shared" ref="AG4:AR21" si="4">D4-S4</f>
        <v>0</v>
      </c>
      <c r="AH4" s="67">
        <f t="shared" si="4"/>
        <v>0</v>
      </c>
      <c r="AI4" s="67">
        <f t="shared" si="4"/>
        <v>0</v>
      </c>
      <c r="AJ4" s="67">
        <f t="shared" si="4"/>
        <v>0</v>
      </c>
      <c r="AK4" s="67">
        <f t="shared" si="4"/>
        <v>0</v>
      </c>
      <c r="AL4" s="67">
        <f t="shared" si="4"/>
        <v>0</v>
      </c>
      <c r="AM4" s="67">
        <f t="shared" si="4"/>
        <v>0</v>
      </c>
      <c r="AN4" s="67">
        <f t="shared" si="4"/>
        <v>0</v>
      </c>
      <c r="AO4" s="67">
        <f t="shared" si="4"/>
        <v>0</v>
      </c>
      <c r="AP4" s="67">
        <f t="shared" si="4"/>
        <v>0</v>
      </c>
      <c r="AQ4" s="67">
        <f t="shared" si="4"/>
        <v>0</v>
      </c>
      <c r="AR4" s="67">
        <f t="shared" si="4"/>
        <v>0</v>
      </c>
      <c r="AS4" s="67"/>
    </row>
    <row r="5" spans="1:45" ht="12" customHeight="1">
      <c r="A5" s="56" t="s">
        <v>2</v>
      </c>
      <c r="B5" s="481" t="s">
        <v>49</v>
      </c>
      <c r="C5" s="530">
        <f t="shared" si="2"/>
        <v>0</v>
      </c>
      <c r="D5" s="564">
        <f t="shared" si="2"/>
        <v>0</v>
      </c>
      <c r="E5" s="484">
        <f t="shared" si="2"/>
        <v>0</v>
      </c>
      <c r="F5" s="484">
        <f t="shared" si="2"/>
        <v>0</v>
      </c>
      <c r="G5" s="484">
        <f t="shared" si="2"/>
        <v>0</v>
      </c>
      <c r="H5" s="484">
        <f t="shared" si="2"/>
        <v>0</v>
      </c>
      <c r="I5" s="484">
        <f t="shared" si="2"/>
        <v>0</v>
      </c>
      <c r="J5" s="484">
        <f t="shared" si="2"/>
        <v>0</v>
      </c>
      <c r="K5" s="497">
        <f t="shared" si="3"/>
        <v>0</v>
      </c>
      <c r="L5" s="587">
        <f t="shared" si="3"/>
        <v>0</v>
      </c>
      <c r="M5" s="607">
        <f t="shared" si="3"/>
        <v>0</v>
      </c>
      <c r="N5" s="613">
        <f t="shared" si="3"/>
        <v>0</v>
      </c>
      <c r="O5" s="635">
        <f t="shared" si="3"/>
        <v>0</v>
      </c>
      <c r="P5" s="4"/>
      <c r="Q5" s="4"/>
      <c r="R5" s="368"/>
      <c r="S5" s="709"/>
      <c r="T5" s="710"/>
      <c r="U5" s="710"/>
      <c r="V5" s="710"/>
      <c r="W5" s="710"/>
      <c r="X5" s="710"/>
      <c r="Y5" s="710"/>
      <c r="Z5" s="321"/>
      <c r="AA5" s="322"/>
      <c r="AB5" s="368"/>
      <c r="AC5" s="709"/>
      <c r="AD5" s="729"/>
      <c r="AF5" s="67">
        <f t="shared" ref="AF5:AF24" si="5">C5-R5</f>
        <v>0</v>
      </c>
      <c r="AG5" s="67">
        <f t="shared" si="4"/>
        <v>0</v>
      </c>
      <c r="AH5" s="67">
        <f t="shared" si="4"/>
        <v>0</v>
      </c>
      <c r="AI5" s="67">
        <f t="shared" si="4"/>
        <v>0</v>
      </c>
      <c r="AJ5" s="67">
        <f t="shared" si="4"/>
        <v>0</v>
      </c>
      <c r="AK5" s="67">
        <f t="shared" si="4"/>
        <v>0</v>
      </c>
      <c r="AL5" s="67">
        <f t="shared" si="4"/>
        <v>0</v>
      </c>
      <c r="AM5" s="67">
        <f t="shared" si="4"/>
        <v>0</v>
      </c>
      <c r="AN5" s="67">
        <f t="shared" si="4"/>
        <v>0</v>
      </c>
      <c r="AO5" s="67">
        <f t="shared" si="4"/>
        <v>0</v>
      </c>
      <c r="AP5" s="67">
        <f t="shared" si="4"/>
        <v>0</v>
      </c>
      <c r="AQ5" s="67">
        <f t="shared" si="4"/>
        <v>0</v>
      </c>
      <c r="AR5" s="67">
        <f t="shared" si="4"/>
        <v>0</v>
      </c>
      <c r="AS5" s="67"/>
    </row>
    <row r="6" spans="1:45" ht="12" customHeight="1">
      <c r="A6" s="56" t="s">
        <v>0</v>
      </c>
      <c r="B6" s="481" t="s">
        <v>50</v>
      </c>
      <c r="C6" s="530">
        <f t="shared" si="2"/>
        <v>0</v>
      </c>
      <c r="D6" s="564">
        <f t="shared" si="2"/>
        <v>0</v>
      </c>
      <c r="E6" s="484">
        <f t="shared" si="2"/>
        <v>0</v>
      </c>
      <c r="F6" s="484">
        <f t="shared" si="2"/>
        <v>0</v>
      </c>
      <c r="G6" s="484">
        <f t="shared" si="2"/>
        <v>0</v>
      </c>
      <c r="H6" s="484">
        <f t="shared" si="2"/>
        <v>0</v>
      </c>
      <c r="I6" s="484">
        <f t="shared" si="2"/>
        <v>0</v>
      </c>
      <c r="J6" s="484">
        <f t="shared" si="2"/>
        <v>0</v>
      </c>
      <c r="K6" s="497">
        <f t="shared" si="3"/>
        <v>0</v>
      </c>
      <c r="L6" s="587">
        <f t="shared" si="3"/>
        <v>0</v>
      </c>
      <c r="M6" s="607">
        <f t="shared" si="3"/>
        <v>0</v>
      </c>
      <c r="N6" s="613">
        <f t="shared" si="3"/>
        <v>0</v>
      </c>
      <c r="O6" s="637">
        <f t="shared" si="3"/>
        <v>0</v>
      </c>
      <c r="P6" s="4"/>
      <c r="Q6" s="4"/>
      <c r="R6" s="368"/>
      <c r="S6" s="709"/>
      <c r="T6" s="314"/>
      <c r="U6" s="314"/>
      <c r="V6" s="314"/>
      <c r="W6" s="314"/>
      <c r="X6" s="314"/>
      <c r="Y6" s="314"/>
      <c r="Z6" s="321"/>
      <c r="AA6" s="322"/>
      <c r="AB6" s="368"/>
      <c r="AC6" s="709"/>
      <c r="AD6" s="729"/>
      <c r="AF6" s="67">
        <f t="shared" si="5"/>
        <v>0</v>
      </c>
      <c r="AG6" s="67">
        <f t="shared" si="4"/>
        <v>0</v>
      </c>
      <c r="AH6" s="67">
        <f t="shared" si="4"/>
        <v>0</v>
      </c>
      <c r="AI6" s="67">
        <f t="shared" si="4"/>
        <v>0</v>
      </c>
      <c r="AJ6" s="67">
        <f t="shared" si="4"/>
        <v>0</v>
      </c>
      <c r="AK6" s="67">
        <f t="shared" si="4"/>
        <v>0</v>
      </c>
      <c r="AL6" s="67">
        <f t="shared" si="4"/>
        <v>0</v>
      </c>
      <c r="AM6" s="67">
        <f t="shared" si="4"/>
        <v>0</v>
      </c>
      <c r="AN6" s="67">
        <f t="shared" si="4"/>
        <v>0</v>
      </c>
      <c r="AO6" s="67">
        <f t="shared" si="4"/>
        <v>0</v>
      </c>
      <c r="AP6" s="67">
        <f t="shared" si="4"/>
        <v>0</v>
      </c>
      <c r="AQ6" s="67">
        <f t="shared" si="4"/>
        <v>0</v>
      </c>
      <c r="AR6" s="67">
        <f t="shared" si="4"/>
        <v>0</v>
      </c>
      <c r="AS6" s="67"/>
    </row>
    <row r="7" spans="1:45" ht="12" customHeight="1">
      <c r="A7" s="56" t="s">
        <v>18</v>
      </c>
      <c r="B7" s="481" t="s">
        <v>79</v>
      </c>
      <c r="C7" s="530">
        <f t="shared" si="2"/>
        <v>0</v>
      </c>
      <c r="D7" s="529">
        <f t="shared" si="2"/>
        <v>0</v>
      </c>
      <c r="E7" s="484">
        <f t="shared" si="2"/>
        <v>0</v>
      </c>
      <c r="F7" s="484">
        <f t="shared" si="2"/>
        <v>0</v>
      </c>
      <c r="G7" s="484">
        <f t="shared" si="2"/>
        <v>0</v>
      </c>
      <c r="H7" s="484">
        <f t="shared" si="2"/>
        <v>0</v>
      </c>
      <c r="I7" s="484">
        <f t="shared" si="2"/>
        <v>0</v>
      </c>
      <c r="J7" s="484">
        <f t="shared" si="2"/>
        <v>0</v>
      </c>
      <c r="K7" s="691">
        <f t="shared" si="3"/>
        <v>0</v>
      </c>
      <c r="L7" s="692">
        <f t="shared" si="3"/>
        <v>0</v>
      </c>
      <c r="M7" s="607">
        <f t="shared" si="3"/>
        <v>0</v>
      </c>
      <c r="N7" s="613">
        <f t="shared" si="3"/>
        <v>0</v>
      </c>
      <c r="O7" s="635">
        <f t="shared" si="3"/>
        <v>0</v>
      </c>
      <c r="P7" s="4"/>
      <c r="Q7" s="4"/>
      <c r="R7" s="368"/>
      <c r="S7" s="709"/>
      <c r="T7" s="314"/>
      <c r="U7" s="314"/>
      <c r="V7" s="314"/>
      <c r="W7" s="314"/>
      <c r="X7" s="314"/>
      <c r="Y7" s="314"/>
      <c r="Z7" s="321"/>
      <c r="AA7" s="322"/>
      <c r="AB7" s="368"/>
      <c r="AC7" s="709"/>
      <c r="AD7" s="729"/>
      <c r="AF7" s="67">
        <f t="shared" si="5"/>
        <v>0</v>
      </c>
      <c r="AG7" s="67">
        <f t="shared" si="4"/>
        <v>0</v>
      </c>
      <c r="AH7" s="67">
        <f t="shared" si="4"/>
        <v>0</v>
      </c>
      <c r="AI7" s="67">
        <f t="shared" si="4"/>
        <v>0</v>
      </c>
      <c r="AJ7" s="67">
        <f t="shared" si="4"/>
        <v>0</v>
      </c>
      <c r="AK7" s="67">
        <f t="shared" si="4"/>
        <v>0</v>
      </c>
      <c r="AL7" s="67">
        <f t="shared" si="4"/>
        <v>0</v>
      </c>
      <c r="AM7" s="67">
        <f t="shared" si="4"/>
        <v>0</v>
      </c>
      <c r="AN7" s="67">
        <f t="shared" si="4"/>
        <v>0</v>
      </c>
      <c r="AO7" s="67">
        <f t="shared" si="4"/>
        <v>0</v>
      </c>
      <c r="AP7" s="67">
        <f t="shared" si="4"/>
        <v>0</v>
      </c>
      <c r="AQ7" s="67">
        <f t="shared" si="4"/>
        <v>0</v>
      </c>
      <c r="AR7" s="67">
        <f t="shared" si="4"/>
        <v>0</v>
      </c>
      <c r="AS7" s="67"/>
    </row>
    <row r="8" spans="1:45" ht="12" customHeight="1">
      <c r="A8" s="62" t="s">
        <v>8</v>
      </c>
      <c r="B8" s="491" t="s">
        <v>65</v>
      </c>
      <c r="C8" s="532">
        <f t="shared" si="2"/>
        <v>0</v>
      </c>
      <c r="D8" s="533">
        <f t="shared" si="2"/>
        <v>0</v>
      </c>
      <c r="E8" s="566">
        <f t="shared" si="2"/>
        <v>0</v>
      </c>
      <c r="F8" s="566">
        <f t="shared" si="2"/>
        <v>0</v>
      </c>
      <c r="G8" s="566">
        <f t="shared" si="2"/>
        <v>0</v>
      </c>
      <c r="H8" s="566">
        <f t="shared" si="2"/>
        <v>0</v>
      </c>
      <c r="I8" s="566">
        <f t="shared" si="2"/>
        <v>0</v>
      </c>
      <c r="J8" s="566">
        <f t="shared" si="2"/>
        <v>0</v>
      </c>
      <c r="K8" s="614">
        <f t="shared" si="3"/>
        <v>0</v>
      </c>
      <c r="L8" s="615">
        <f t="shared" si="3"/>
        <v>0</v>
      </c>
      <c r="M8" s="616">
        <f t="shared" si="3"/>
        <v>0</v>
      </c>
      <c r="N8" s="617">
        <f t="shared" si="3"/>
        <v>0</v>
      </c>
      <c r="O8" s="639">
        <f t="shared" si="3"/>
        <v>0</v>
      </c>
      <c r="P8" s="4"/>
      <c r="Q8" s="4"/>
      <c r="R8" s="714"/>
      <c r="S8" s="715"/>
      <c r="T8" s="716"/>
      <c r="U8" s="716"/>
      <c r="V8" s="716"/>
      <c r="W8" s="716"/>
      <c r="X8" s="716"/>
      <c r="Y8" s="716"/>
      <c r="Z8" s="324"/>
      <c r="AA8" s="325"/>
      <c r="AB8" s="714"/>
      <c r="AC8" s="715"/>
      <c r="AD8" s="730"/>
      <c r="AF8" s="67">
        <f t="shared" si="5"/>
        <v>0</v>
      </c>
      <c r="AG8" s="67">
        <f t="shared" si="4"/>
        <v>0</v>
      </c>
      <c r="AH8" s="67">
        <f t="shared" si="4"/>
        <v>0</v>
      </c>
      <c r="AI8" s="67">
        <f t="shared" si="4"/>
        <v>0</v>
      </c>
      <c r="AJ8" s="67">
        <f t="shared" si="4"/>
        <v>0</v>
      </c>
      <c r="AK8" s="67">
        <f t="shared" si="4"/>
        <v>0</v>
      </c>
      <c r="AL8" s="67">
        <f t="shared" si="4"/>
        <v>0</v>
      </c>
      <c r="AM8" s="67">
        <f t="shared" si="4"/>
        <v>0</v>
      </c>
      <c r="AN8" s="67">
        <f t="shared" si="4"/>
        <v>0</v>
      </c>
      <c r="AO8" s="67">
        <f t="shared" si="4"/>
        <v>0</v>
      </c>
      <c r="AP8" s="67">
        <f t="shared" si="4"/>
        <v>0</v>
      </c>
      <c r="AQ8" s="67">
        <f t="shared" si="4"/>
        <v>0</v>
      </c>
      <c r="AR8" s="67">
        <f t="shared" si="4"/>
        <v>0</v>
      </c>
      <c r="AS8" s="67"/>
    </row>
    <row r="9" spans="1:45" ht="12" customHeight="1">
      <c r="A9" s="56" t="s">
        <v>3</v>
      </c>
      <c r="B9" s="481" t="s">
        <v>35</v>
      </c>
      <c r="C9" s="530">
        <f t="shared" si="2"/>
        <v>0</v>
      </c>
      <c r="D9" s="529">
        <f t="shared" si="2"/>
        <v>0</v>
      </c>
      <c r="E9" s="484">
        <f t="shared" si="2"/>
        <v>0</v>
      </c>
      <c r="F9" s="484">
        <f t="shared" si="2"/>
        <v>0</v>
      </c>
      <c r="G9" s="484">
        <f t="shared" si="2"/>
        <v>0</v>
      </c>
      <c r="H9" s="484">
        <f t="shared" si="2"/>
        <v>0</v>
      </c>
      <c r="I9" s="484">
        <f t="shared" si="2"/>
        <v>0</v>
      </c>
      <c r="J9" s="484">
        <f t="shared" si="2"/>
        <v>0</v>
      </c>
      <c r="K9" s="497">
        <f t="shared" si="3"/>
        <v>0</v>
      </c>
      <c r="L9" s="587">
        <f t="shared" si="3"/>
        <v>0</v>
      </c>
      <c r="M9" s="607">
        <f t="shared" si="3"/>
        <v>0</v>
      </c>
      <c r="N9" s="613">
        <f t="shared" si="3"/>
        <v>0</v>
      </c>
      <c r="O9" s="635">
        <f t="shared" si="3"/>
        <v>0</v>
      </c>
      <c r="P9" s="4"/>
      <c r="Q9" s="4"/>
      <c r="R9" s="368"/>
      <c r="S9" s="709"/>
      <c r="T9" s="314"/>
      <c r="U9" s="314"/>
      <c r="V9" s="314"/>
      <c r="W9" s="314"/>
      <c r="X9" s="314"/>
      <c r="Y9" s="314"/>
      <c r="Z9" s="321"/>
      <c r="AA9" s="322"/>
      <c r="AB9" s="368"/>
      <c r="AC9" s="709"/>
      <c r="AD9" s="729"/>
      <c r="AF9" s="67">
        <f t="shared" si="5"/>
        <v>0</v>
      </c>
      <c r="AG9" s="67">
        <f t="shared" si="4"/>
        <v>0</v>
      </c>
      <c r="AH9" s="67">
        <f t="shared" si="4"/>
        <v>0</v>
      </c>
      <c r="AI9" s="67">
        <f t="shared" si="4"/>
        <v>0</v>
      </c>
      <c r="AJ9" s="67">
        <f t="shared" si="4"/>
        <v>0</v>
      </c>
      <c r="AK9" s="67">
        <f t="shared" si="4"/>
        <v>0</v>
      </c>
      <c r="AL9" s="67">
        <f t="shared" si="4"/>
        <v>0</v>
      </c>
      <c r="AM9" s="67">
        <f t="shared" si="4"/>
        <v>0</v>
      </c>
      <c r="AN9" s="67">
        <f t="shared" si="4"/>
        <v>0</v>
      </c>
      <c r="AO9" s="67">
        <f t="shared" si="4"/>
        <v>0</v>
      </c>
      <c r="AP9" s="67">
        <f t="shared" si="4"/>
        <v>0</v>
      </c>
      <c r="AQ9" s="67">
        <f t="shared" si="4"/>
        <v>0</v>
      </c>
      <c r="AR9" s="67">
        <f t="shared" si="4"/>
        <v>0</v>
      </c>
      <c r="AS9" s="67"/>
    </row>
    <row r="10" spans="1:45" ht="12" customHeight="1">
      <c r="A10" s="188" t="s">
        <v>84</v>
      </c>
      <c r="B10" s="618" t="s">
        <v>85</v>
      </c>
      <c r="C10" s="530">
        <f t="shared" si="2"/>
        <v>0</v>
      </c>
      <c r="D10" s="529">
        <f t="shared" si="2"/>
        <v>0</v>
      </c>
      <c r="E10" s="484">
        <f t="shared" si="2"/>
        <v>0</v>
      </c>
      <c r="F10" s="484">
        <f t="shared" si="2"/>
        <v>0</v>
      </c>
      <c r="G10" s="484">
        <f t="shared" si="2"/>
        <v>0</v>
      </c>
      <c r="H10" s="484">
        <f t="shared" si="2"/>
        <v>0</v>
      </c>
      <c r="I10" s="484">
        <f t="shared" si="2"/>
        <v>0</v>
      </c>
      <c r="J10" s="484">
        <f t="shared" si="2"/>
        <v>0</v>
      </c>
      <c r="K10" s="497">
        <f t="shared" si="3"/>
        <v>0</v>
      </c>
      <c r="L10" s="587">
        <f t="shared" si="3"/>
        <v>0</v>
      </c>
      <c r="M10" s="607">
        <f t="shared" si="3"/>
        <v>0</v>
      </c>
      <c r="N10" s="613">
        <f t="shared" si="3"/>
        <v>0</v>
      </c>
      <c r="O10" s="635">
        <f t="shared" si="3"/>
        <v>0</v>
      </c>
      <c r="P10" s="4"/>
      <c r="Q10" s="4"/>
      <c r="R10" s="368"/>
      <c r="S10" s="709"/>
      <c r="T10" s="314"/>
      <c r="U10" s="314"/>
      <c r="V10" s="314"/>
      <c r="W10" s="314"/>
      <c r="X10" s="314"/>
      <c r="Y10" s="314"/>
      <c r="Z10" s="321"/>
      <c r="AA10" s="322"/>
      <c r="AB10" s="368"/>
      <c r="AC10" s="709"/>
      <c r="AD10" s="729"/>
      <c r="AF10" s="67">
        <f t="shared" si="5"/>
        <v>0</v>
      </c>
      <c r="AG10" s="67">
        <f t="shared" si="4"/>
        <v>0</v>
      </c>
      <c r="AH10" s="67">
        <f t="shared" si="4"/>
        <v>0</v>
      </c>
      <c r="AI10" s="67">
        <f t="shared" si="4"/>
        <v>0</v>
      </c>
      <c r="AJ10" s="67">
        <f t="shared" si="4"/>
        <v>0</v>
      </c>
      <c r="AK10" s="67">
        <f t="shared" si="4"/>
        <v>0</v>
      </c>
      <c r="AL10" s="67">
        <f t="shared" si="4"/>
        <v>0</v>
      </c>
      <c r="AM10" s="67">
        <f t="shared" si="4"/>
        <v>0</v>
      </c>
      <c r="AN10" s="67">
        <f t="shared" si="4"/>
        <v>0</v>
      </c>
      <c r="AO10" s="67">
        <f t="shared" si="4"/>
        <v>0</v>
      </c>
      <c r="AP10" s="67">
        <f t="shared" si="4"/>
        <v>0</v>
      </c>
      <c r="AQ10" s="67">
        <f t="shared" si="4"/>
        <v>0</v>
      </c>
      <c r="AR10" s="67">
        <f t="shared" si="4"/>
        <v>0</v>
      </c>
      <c r="AS10" s="67"/>
    </row>
    <row r="11" spans="1:45" ht="12" customHeight="1">
      <c r="A11" s="62" t="s">
        <v>24</v>
      </c>
      <c r="B11" s="491" t="s">
        <v>66</v>
      </c>
      <c r="C11" s="532">
        <f t="shared" si="2"/>
        <v>0</v>
      </c>
      <c r="D11" s="533">
        <f t="shared" si="2"/>
        <v>0</v>
      </c>
      <c r="E11" s="566">
        <f t="shared" si="2"/>
        <v>0</v>
      </c>
      <c r="F11" s="566">
        <f t="shared" si="2"/>
        <v>0</v>
      </c>
      <c r="G11" s="566">
        <f t="shared" si="2"/>
        <v>0</v>
      </c>
      <c r="H11" s="567">
        <f t="shared" si="2"/>
        <v>0</v>
      </c>
      <c r="I11" s="566">
        <f t="shared" si="2"/>
        <v>0</v>
      </c>
      <c r="J11" s="566">
        <f t="shared" si="2"/>
        <v>0</v>
      </c>
      <c r="K11" s="614">
        <f t="shared" si="3"/>
        <v>0</v>
      </c>
      <c r="L11" s="615">
        <f t="shared" si="3"/>
        <v>0</v>
      </c>
      <c r="M11" s="616">
        <f t="shared" si="3"/>
        <v>0</v>
      </c>
      <c r="N11" s="617">
        <f t="shared" si="3"/>
        <v>0</v>
      </c>
      <c r="O11" s="639">
        <f t="shared" si="3"/>
        <v>0</v>
      </c>
      <c r="P11" s="4"/>
      <c r="Q11" s="4"/>
      <c r="R11" s="714"/>
      <c r="S11" s="715"/>
      <c r="T11" s="716"/>
      <c r="U11" s="716"/>
      <c r="V11" s="716"/>
      <c r="W11" s="716"/>
      <c r="X11" s="716"/>
      <c r="Y11" s="716"/>
      <c r="Z11" s="324"/>
      <c r="AA11" s="325"/>
      <c r="AB11" s="714"/>
      <c r="AC11" s="715"/>
      <c r="AD11" s="730"/>
      <c r="AF11" s="67">
        <f t="shared" si="5"/>
        <v>0</v>
      </c>
      <c r="AG11" s="67">
        <f t="shared" si="4"/>
        <v>0</v>
      </c>
      <c r="AH11" s="67">
        <f t="shared" si="4"/>
        <v>0</v>
      </c>
      <c r="AI11" s="67">
        <f t="shared" si="4"/>
        <v>0</v>
      </c>
      <c r="AJ11" s="67">
        <f t="shared" si="4"/>
        <v>0</v>
      </c>
      <c r="AK11" s="67">
        <f t="shared" si="4"/>
        <v>0</v>
      </c>
      <c r="AL11" s="67">
        <f t="shared" si="4"/>
        <v>0</v>
      </c>
      <c r="AM11" s="67">
        <f t="shared" si="4"/>
        <v>0</v>
      </c>
      <c r="AN11" s="67">
        <f t="shared" si="4"/>
        <v>0</v>
      </c>
      <c r="AO11" s="67">
        <f t="shared" si="4"/>
        <v>0</v>
      </c>
      <c r="AP11" s="67">
        <f t="shared" si="4"/>
        <v>0</v>
      </c>
      <c r="AQ11" s="67">
        <f t="shared" si="4"/>
        <v>0</v>
      </c>
      <c r="AR11" s="67">
        <f t="shared" si="4"/>
        <v>0</v>
      </c>
      <c r="AS11" s="67"/>
    </row>
    <row r="12" spans="1:45" ht="12" customHeight="1">
      <c r="A12" s="62" t="s">
        <v>13</v>
      </c>
      <c r="B12" s="491" t="s">
        <v>67</v>
      </c>
      <c r="C12" s="532">
        <f t="shared" si="2"/>
        <v>0</v>
      </c>
      <c r="D12" s="533">
        <f t="shared" si="2"/>
        <v>0</v>
      </c>
      <c r="E12" s="566">
        <f t="shared" si="2"/>
        <v>0</v>
      </c>
      <c r="F12" s="566">
        <f t="shared" si="2"/>
        <v>0</v>
      </c>
      <c r="G12" s="566">
        <f t="shared" si="2"/>
        <v>0</v>
      </c>
      <c r="H12" s="567">
        <f t="shared" si="2"/>
        <v>0</v>
      </c>
      <c r="I12" s="566">
        <f t="shared" si="2"/>
        <v>0</v>
      </c>
      <c r="J12" s="566">
        <f t="shared" si="2"/>
        <v>0</v>
      </c>
      <c r="K12" s="614">
        <f t="shared" si="3"/>
        <v>0</v>
      </c>
      <c r="L12" s="615">
        <f t="shared" si="3"/>
        <v>0</v>
      </c>
      <c r="M12" s="616">
        <f t="shared" si="3"/>
        <v>0</v>
      </c>
      <c r="N12" s="617">
        <f t="shared" si="3"/>
        <v>0</v>
      </c>
      <c r="O12" s="639">
        <f t="shared" si="3"/>
        <v>0</v>
      </c>
      <c r="P12" s="4"/>
      <c r="Q12" s="4"/>
      <c r="R12" s="714"/>
      <c r="S12" s="718"/>
      <c r="T12" s="719"/>
      <c r="U12" s="719"/>
      <c r="V12" s="719"/>
      <c r="W12" s="719"/>
      <c r="X12" s="719"/>
      <c r="Y12" s="716"/>
      <c r="Z12" s="324"/>
      <c r="AA12" s="325"/>
      <c r="AB12" s="714"/>
      <c r="AC12" s="718"/>
      <c r="AD12" s="730"/>
      <c r="AF12" s="67">
        <f t="shared" si="5"/>
        <v>0</v>
      </c>
      <c r="AG12" s="67">
        <f t="shared" si="4"/>
        <v>0</v>
      </c>
      <c r="AH12" s="67">
        <f t="shared" si="4"/>
        <v>0</v>
      </c>
      <c r="AI12" s="67">
        <f t="shared" si="4"/>
        <v>0</v>
      </c>
      <c r="AJ12" s="67">
        <f t="shared" si="4"/>
        <v>0</v>
      </c>
      <c r="AK12" s="67">
        <f t="shared" si="4"/>
        <v>0</v>
      </c>
      <c r="AL12" s="67">
        <f t="shared" si="4"/>
        <v>0</v>
      </c>
      <c r="AM12" s="67">
        <f t="shared" si="4"/>
        <v>0</v>
      </c>
      <c r="AN12" s="67">
        <f t="shared" si="4"/>
        <v>0</v>
      </c>
      <c r="AO12" s="67">
        <f t="shared" si="4"/>
        <v>0</v>
      </c>
      <c r="AP12" s="67">
        <f t="shared" si="4"/>
        <v>0</v>
      </c>
      <c r="AQ12" s="67">
        <f t="shared" si="4"/>
        <v>0</v>
      </c>
      <c r="AR12" s="67">
        <f t="shared" si="4"/>
        <v>0</v>
      </c>
      <c r="AS12" s="67"/>
    </row>
    <row r="13" spans="1:45" ht="12" customHeight="1">
      <c r="A13" s="56" t="s">
        <v>23</v>
      </c>
      <c r="B13" s="481" t="s">
        <v>51</v>
      </c>
      <c r="C13" s="688">
        <f t="shared" si="2"/>
        <v>0</v>
      </c>
      <c r="D13" s="564">
        <f t="shared" si="2"/>
        <v>0</v>
      </c>
      <c r="E13" s="484">
        <f t="shared" si="2"/>
        <v>0</v>
      </c>
      <c r="F13" s="484">
        <f t="shared" si="2"/>
        <v>0</v>
      </c>
      <c r="G13" s="484">
        <f t="shared" si="2"/>
        <v>0</v>
      </c>
      <c r="H13" s="536">
        <f t="shared" si="2"/>
        <v>0</v>
      </c>
      <c r="I13" s="484">
        <f t="shared" si="2"/>
        <v>0</v>
      </c>
      <c r="J13" s="484">
        <f t="shared" si="2"/>
        <v>0</v>
      </c>
      <c r="K13" s="497">
        <f t="shared" si="3"/>
        <v>0</v>
      </c>
      <c r="L13" s="587">
        <f t="shared" si="3"/>
        <v>0</v>
      </c>
      <c r="M13" s="607">
        <f t="shared" si="3"/>
        <v>0</v>
      </c>
      <c r="N13" s="613">
        <f t="shared" si="3"/>
        <v>0</v>
      </c>
      <c r="O13" s="635">
        <f t="shared" si="3"/>
        <v>0</v>
      </c>
      <c r="P13" s="4"/>
      <c r="Q13" s="4"/>
      <c r="R13" s="368"/>
      <c r="S13" s="367"/>
      <c r="T13" s="720"/>
      <c r="U13" s="720"/>
      <c r="V13" s="720"/>
      <c r="W13" s="720"/>
      <c r="X13" s="720"/>
      <c r="Y13" s="314"/>
      <c r="Z13" s="321"/>
      <c r="AA13" s="322"/>
      <c r="AB13" s="368"/>
      <c r="AC13" s="367"/>
      <c r="AD13" s="729"/>
      <c r="AF13" s="67">
        <f t="shared" si="5"/>
        <v>0</v>
      </c>
      <c r="AG13" s="67">
        <f t="shared" si="4"/>
        <v>0</v>
      </c>
      <c r="AH13" s="67">
        <f t="shared" si="4"/>
        <v>0</v>
      </c>
      <c r="AI13" s="67">
        <f t="shared" si="4"/>
        <v>0</v>
      </c>
      <c r="AJ13" s="67">
        <f t="shared" si="4"/>
        <v>0</v>
      </c>
      <c r="AK13" s="67">
        <f t="shared" si="4"/>
        <v>0</v>
      </c>
      <c r="AL13" s="67">
        <f t="shared" si="4"/>
        <v>0</v>
      </c>
      <c r="AM13" s="67">
        <f t="shared" si="4"/>
        <v>0</v>
      </c>
      <c r="AN13" s="67">
        <f t="shared" si="4"/>
        <v>0</v>
      </c>
      <c r="AO13" s="67">
        <f t="shared" si="4"/>
        <v>0</v>
      </c>
      <c r="AP13" s="67">
        <f t="shared" si="4"/>
        <v>0</v>
      </c>
      <c r="AQ13" s="67">
        <f t="shared" si="4"/>
        <v>0</v>
      </c>
      <c r="AR13" s="67">
        <f t="shared" si="4"/>
        <v>0</v>
      </c>
      <c r="AS13" s="67"/>
    </row>
    <row r="14" spans="1:45" ht="12" hidden="1" customHeight="1" outlineLevel="1">
      <c r="A14" s="56" t="s">
        <v>126</v>
      </c>
      <c r="B14" s="481" t="s">
        <v>127</v>
      </c>
      <c r="C14" s="688">
        <f t="shared" si="2"/>
        <v>0</v>
      </c>
      <c r="D14" s="564">
        <f t="shared" si="2"/>
        <v>0</v>
      </c>
      <c r="E14" s="484">
        <f t="shared" si="2"/>
        <v>0</v>
      </c>
      <c r="F14" s="484">
        <f t="shared" si="2"/>
        <v>0</v>
      </c>
      <c r="G14" s="484">
        <f t="shared" si="2"/>
        <v>0</v>
      </c>
      <c r="H14" s="536">
        <f t="shared" si="2"/>
        <v>0</v>
      </c>
      <c r="I14" s="484">
        <f t="shared" si="2"/>
        <v>0</v>
      </c>
      <c r="J14" s="484">
        <f t="shared" si="2"/>
        <v>0</v>
      </c>
      <c r="K14" s="497">
        <f t="shared" si="3"/>
        <v>0</v>
      </c>
      <c r="L14" s="587">
        <f t="shared" si="3"/>
        <v>0</v>
      </c>
      <c r="M14" s="607">
        <f t="shared" si="3"/>
        <v>0</v>
      </c>
      <c r="N14" s="613">
        <f t="shared" si="3"/>
        <v>0</v>
      </c>
      <c r="O14" s="635">
        <f t="shared" si="3"/>
        <v>0</v>
      </c>
      <c r="P14" s="4"/>
      <c r="Q14" s="4"/>
      <c r="R14" s="368"/>
      <c r="S14" s="367"/>
      <c r="T14" s="720"/>
      <c r="U14" s="720"/>
      <c r="V14" s="720"/>
      <c r="W14" s="720"/>
      <c r="X14" s="720"/>
      <c r="Y14" s="314"/>
      <c r="Z14" s="321"/>
      <c r="AA14" s="322"/>
      <c r="AB14" s="368"/>
      <c r="AC14" s="367"/>
      <c r="AD14" s="798"/>
      <c r="AF14" s="67">
        <f t="shared" ref="AF14:AR14" si="6">C14-R14</f>
        <v>0</v>
      </c>
      <c r="AG14" s="67">
        <f t="shared" si="6"/>
        <v>0</v>
      </c>
      <c r="AH14" s="67">
        <f t="shared" si="6"/>
        <v>0</v>
      </c>
      <c r="AI14" s="67">
        <f t="shared" si="6"/>
        <v>0</v>
      </c>
      <c r="AJ14" s="67">
        <f t="shared" si="6"/>
        <v>0</v>
      </c>
      <c r="AK14" s="67">
        <f t="shared" si="6"/>
        <v>0</v>
      </c>
      <c r="AL14" s="67">
        <f t="shared" si="6"/>
        <v>0</v>
      </c>
      <c r="AM14" s="67">
        <f t="shared" si="6"/>
        <v>0</v>
      </c>
      <c r="AN14" s="67">
        <f t="shared" si="6"/>
        <v>0</v>
      </c>
      <c r="AO14" s="67">
        <f t="shared" si="6"/>
        <v>0</v>
      </c>
      <c r="AP14" s="67">
        <f t="shared" si="6"/>
        <v>0</v>
      </c>
      <c r="AQ14" s="67">
        <f t="shared" si="6"/>
        <v>0</v>
      </c>
      <c r="AR14" s="67">
        <f t="shared" si="6"/>
        <v>0</v>
      </c>
      <c r="AS14" s="67"/>
    </row>
    <row r="15" spans="1:45" ht="12" customHeight="1" collapsed="1">
      <c r="A15" s="62" t="s">
        <v>4</v>
      </c>
      <c r="B15" s="498" t="s">
        <v>47</v>
      </c>
      <c r="C15" s="534">
        <f t="shared" si="2"/>
        <v>0</v>
      </c>
      <c r="D15" s="689">
        <f t="shared" si="2"/>
        <v>0</v>
      </c>
      <c r="E15" s="569">
        <f t="shared" si="2"/>
        <v>0</v>
      </c>
      <c r="F15" s="569">
        <f t="shared" si="2"/>
        <v>0</v>
      </c>
      <c r="G15" s="569">
        <f t="shared" si="2"/>
        <v>0</v>
      </c>
      <c r="H15" s="568">
        <f t="shared" si="2"/>
        <v>0</v>
      </c>
      <c r="I15" s="569">
        <f t="shared" si="2"/>
        <v>0</v>
      </c>
      <c r="J15" s="569">
        <f t="shared" si="2"/>
        <v>0</v>
      </c>
      <c r="K15" s="621">
        <f t="shared" si="3"/>
        <v>0</v>
      </c>
      <c r="L15" s="505">
        <f t="shared" si="3"/>
        <v>0</v>
      </c>
      <c r="M15" s="622">
        <f t="shared" si="3"/>
        <v>0</v>
      </c>
      <c r="N15" s="623">
        <f t="shared" si="3"/>
        <v>0</v>
      </c>
      <c r="O15" s="643">
        <f t="shared" si="3"/>
        <v>0</v>
      </c>
      <c r="P15" s="4"/>
      <c r="Q15" s="4"/>
      <c r="R15" s="721"/>
      <c r="S15" s="722"/>
      <c r="T15" s="723"/>
      <c r="U15" s="723"/>
      <c r="V15" s="723"/>
      <c r="W15" s="723"/>
      <c r="X15" s="723"/>
      <c r="Y15" s="724"/>
      <c r="Z15" s="324"/>
      <c r="AA15" s="325"/>
      <c r="AB15" s="721"/>
      <c r="AC15" s="722"/>
      <c r="AD15" s="730"/>
      <c r="AF15" s="67">
        <f t="shared" si="5"/>
        <v>0</v>
      </c>
      <c r="AG15" s="67">
        <f t="shared" si="4"/>
        <v>0</v>
      </c>
      <c r="AH15" s="67">
        <f t="shared" si="4"/>
        <v>0</v>
      </c>
      <c r="AI15" s="67">
        <f t="shared" si="4"/>
        <v>0</v>
      </c>
      <c r="AJ15" s="67">
        <f t="shared" si="4"/>
        <v>0</v>
      </c>
      <c r="AK15" s="67">
        <f t="shared" si="4"/>
        <v>0</v>
      </c>
      <c r="AL15" s="67">
        <f t="shared" si="4"/>
        <v>0</v>
      </c>
      <c r="AM15" s="67">
        <f t="shared" si="4"/>
        <v>0</v>
      </c>
      <c r="AN15" s="67">
        <f t="shared" si="4"/>
        <v>0</v>
      </c>
      <c r="AO15" s="67">
        <f t="shared" si="4"/>
        <v>0</v>
      </c>
      <c r="AP15" s="67">
        <f t="shared" si="4"/>
        <v>0</v>
      </c>
      <c r="AQ15" s="67">
        <f t="shared" si="4"/>
        <v>0</v>
      </c>
      <c r="AR15" s="67">
        <f t="shared" si="4"/>
        <v>0</v>
      </c>
      <c r="AS15" s="67"/>
    </row>
    <row r="16" spans="1:45" ht="12" customHeight="1">
      <c r="A16" s="56" t="s">
        <v>9</v>
      </c>
      <c r="B16" s="481" t="s">
        <v>45</v>
      </c>
      <c r="C16" s="507">
        <f t="shared" si="2"/>
        <v>0</v>
      </c>
      <c r="D16" s="484">
        <f t="shared" si="2"/>
        <v>0</v>
      </c>
      <c r="E16" s="484">
        <f t="shared" si="2"/>
        <v>0</v>
      </c>
      <c r="F16" s="484">
        <f t="shared" si="2"/>
        <v>0</v>
      </c>
      <c r="G16" s="484">
        <f t="shared" si="2"/>
        <v>0</v>
      </c>
      <c r="H16" s="484">
        <f t="shared" si="2"/>
        <v>0</v>
      </c>
      <c r="I16" s="484">
        <f t="shared" si="2"/>
        <v>0</v>
      </c>
      <c r="J16" s="484">
        <f t="shared" si="2"/>
        <v>0</v>
      </c>
      <c r="K16" s="497"/>
      <c r="L16" s="587"/>
      <c r="M16" s="607">
        <f t="shared" si="3"/>
        <v>0</v>
      </c>
      <c r="N16" s="613">
        <f t="shared" si="3"/>
        <v>0</v>
      </c>
      <c r="O16" s="635"/>
      <c r="P16" s="4"/>
      <c r="Q16" s="4"/>
      <c r="R16" s="725"/>
      <c r="S16" s="726"/>
      <c r="T16" s="726"/>
      <c r="U16" s="726"/>
      <c r="V16" s="726"/>
      <c r="W16" s="726"/>
      <c r="X16" s="720"/>
      <c r="Y16" s="720"/>
      <c r="Z16" s="788"/>
      <c r="AA16" s="727"/>
      <c r="AB16" s="340"/>
      <c r="AC16" s="720"/>
      <c r="AD16" s="792"/>
      <c r="AF16" s="67">
        <f t="shared" si="5"/>
        <v>0</v>
      </c>
      <c r="AG16" s="67">
        <f t="shared" si="4"/>
        <v>0</v>
      </c>
      <c r="AH16" s="67">
        <f t="shared" si="4"/>
        <v>0</v>
      </c>
      <c r="AI16" s="67">
        <f t="shared" si="4"/>
        <v>0</v>
      </c>
      <c r="AJ16" s="67">
        <f t="shared" si="4"/>
        <v>0</v>
      </c>
      <c r="AK16" s="67">
        <f t="shared" si="4"/>
        <v>0</v>
      </c>
      <c r="AL16" s="67">
        <f t="shared" si="4"/>
        <v>0</v>
      </c>
      <c r="AM16" s="67">
        <f t="shared" si="4"/>
        <v>0</v>
      </c>
      <c r="AN16" s="67">
        <f t="shared" si="4"/>
        <v>0</v>
      </c>
      <c r="AO16" s="67">
        <f t="shared" si="4"/>
        <v>0</v>
      </c>
      <c r="AP16" s="67">
        <f t="shared" si="4"/>
        <v>0</v>
      </c>
      <c r="AQ16" s="67">
        <f t="shared" si="4"/>
        <v>0</v>
      </c>
      <c r="AR16" s="67">
        <f t="shared" si="4"/>
        <v>0</v>
      </c>
      <c r="AS16" s="67"/>
    </row>
    <row r="17" spans="1:45" ht="12" customHeight="1">
      <c r="A17" s="56" t="s">
        <v>5</v>
      </c>
      <c r="B17" s="481" t="s">
        <v>106</v>
      </c>
      <c r="C17" s="507">
        <f t="shared" si="2"/>
        <v>0</v>
      </c>
      <c r="D17" s="484">
        <f t="shared" si="2"/>
        <v>0</v>
      </c>
      <c r="E17" s="484">
        <f t="shared" si="2"/>
        <v>0</v>
      </c>
      <c r="F17" s="484">
        <f t="shared" si="2"/>
        <v>0</v>
      </c>
      <c r="G17" s="484">
        <f t="shared" si="2"/>
        <v>0</v>
      </c>
      <c r="H17" s="484">
        <f t="shared" si="2"/>
        <v>0</v>
      </c>
      <c r="I17" s="484">
        <f t="shared" si="2"/>
        <v>0</v>
      </c>
      <c r="J17" s="484">
        <f t="shared" si="2"/>
        <v>0</v>
      </c>
      <c r="K17" s="497"/>
      <c r="L17" s="587"/>
      <c r="M17" s="607">
        <f t="shared" si="3"/>
        <v>0</v>
      </c>
      <c r="N17" s="613">
        <f t="shared" si="3"/>
        <v>0</v>
      </c>
      <c r="O17" s="635"/>
      <c r="P17" s="4"/>
      <c r="Q17" s="4"/>
      <c r="R17" s="340"/>
      <c r="S17" s="720"/>
      <c r="T17" s="720"/>
      <c r="U17" s="720"/>
      <c r="V17" s="720"/>
      <c r="W17" s="720"/>
      <c r="X17" s="720"/>
      <c r="Y17" s="720"/>
      <c r="Z17" s="321"/>
      <c r="AA17" s="322"/>
      <c r="AB17" s="340"/>
      <c r="AC17" s="720"/>
      <c r="AD17" s="798"/>
      <c r="AF17" s="67">
        <f t="shared" ref="AF17:AR17" si="7">C17-R17</f>
        <v>0</v>
      </c>
      <c r="AG17" s="67">
        <f t="shared" si="7"/>
        <v>0</v>
      </c>
      <c r="AH17" s="67">
        <f t="shared" si="7"/>
        <v>0</v>
      </c>
      <c r="AI17" s="67">
        <f t="shared" si="7"/>
        <v>0</v>
      </c>
      <c r="AJ17" s="67">
        <f t="shared" si="7"/>
        <v>0</v>
      </c>
      <c r="AK17" s="67">
        <f t="shared" si="7"/>
        <v>0</v>
      </c>
      <c r="AL17" s="67">
        <f t="shared" si="7"/>
        <v>0</v>
      </c>
      <c r="AM17" s="67">
        <f t="shared" si="7"/>
        <v>0</v>
      </c>
      <c r="AN17" s="67">
        <f t="shared" si="7"/>
        <v>0</v>
      </c>
      <c r="AO17" s="67">
        <f t="shared" si="7"/>
        <v>0</v>
      </c>
      <c r="AP17" s="67">
        <f t="shared" si="7"/>
        <v>0</v>
      </c>
      <c r="AQ17" s="67">
        <f t="shared" si="7"/>
        <v>0</v>
      </c>
      <c r="AR17" s="67">
        <f t="shared" si="7"/>
        <v>0</v>
      </c>
      <c r="AS17" s="67"/>
    </row>
    <row r="18" spans="1:45" ht="12" hidden="1" customHeight="1" outlineLevel="1">
      <c r="A18" s="56" t="s">
        <v>5</v>
      </c>
      <c r="B18" s="481" t="s">
        <v>5</v>
      </c>
      <c r="C18" s="507">
        <f t="shared" si="2"/>
        <v>0</v>
      </c>
      <c r="D18" s="484">
        <f t="shared" si="2"/>
        <v>0</v>
      </c>
      <c r="E18" s="484">
        <f t="shared" si="2"/>
        <v>0</v>
      </c>
      <c r="F18" s="484">
        <f t="shared" si="2"/>
        <v>0</v>
      </c>
      <c r="G18" s="484">
        <f t="shared" si="2"/>
        <v>0</v>
      </c>
      <c r="H18" s="484">
        <f t="shared" si="2"/>
        <v>0</v>
      </c>
      <c r="I18" s="484">
        <f t="shared" si="2"/>
        <v>0</v>
      </c>
      <c r="J18" s="484">
        <f t="shared" si="2"/>
        <v>0</v>
      </c>
      <c r="K18" s="497"/>
      <c r="L18" s="587"/>
      <c r="M18" s="607">
        <f t="shared" si="3"/>
        <v>0</v>
      </c>
      <c r="N18" s="613">
        <f t="shared" si="3"/>
        <v>0</v>
      </c>
      <c r="O18" s="635"/>
      <c r="P18" s="4"/>
      <c r="Q18" s="4"/>
      <c r="R18" s="340"/>
      <c r="S18" s="720"/>
      <c r="T18" s="720"/>
      <c r="U18" s="720"/>
      <c r="V18" s="720"/>
      <c r="W18" s="720"/>
      <c r="X18" s="720"/>
      <c r="Y18" s="720"/>
      <c r="Z18" s="321"/>
      <c r="AA18" s="322"/>
      <c r="AB18" s="340"/>
      <c r="AC18" s="720"/>
      <c r="AD18" s="729"/>
      <c r="AF18" s="67">
        <f t="shared" si="5"/>
        <v>0</v>
      </c>
      <c r="AG18" s="67">
        <f t="shared" si="4"/>
        <v>0</v>
      </c>
      <c r="AH18" s="67">
        <f t="shared" si="4"/>
        <v>0</v>
      </c>
      <c r="AI18" s="67">
        <f t="shared" si="4"/>
        <v>0</v>
      </c>
      <c r="AJ18" s="67">
        <f t="shared" si="4"/>
        <v>0</v>
      </c>
      <c r="AK18" s="67">
        <f t="shared" si="4"/>
        <v>0</v>
      </c>
      <c r="AL18" s="67">
        <f t="shared" si="4"/>
        <v>0</v>
      </c>
      <c r="AM18" s="67">
        <f t="shared" si="4"/>
        <v>0</v>
      </c>
      <c r="AN18" s="67">
        <f t="shared" si="4"/>
        <v>0</v>
      </c>
      <c r="AO18" s="67">
        <f t="shared" si="4"/>
        <v>0</v>
      </c>
      <c r="AP18" s="67">
        <f t="shared" si="4"/>
        <v>0</v>
      </c>
      <c r="AQ18" s="67">
        <f t="shared" si="4"/>
        <v>0</v>
      </c>
      <c r="AR18" s="67">
        <f t="shared" si="4"/>
        <v>0</v>
      </c>
      <c r="AS18" s="67"/>
    </row>
    <row r="19" spans="1:45" ht="12" customHeight="1" collapsed="1">
      <c r="A19" s="56" t="s">
        <v>28</v>
      </c>
      <c r="B19" s="481" t="s">
        <v>166</v>
      </c>
      <c r="C19" s="474">
        <f t="shared" si="2"/>
        <v>0</v>
      </c>
      <c r="D19" s="483">
        <f t="shared" si="2"/>
        <v>0</v>
      </c>
      <c r="E19" s="483">
        <f t="shared" si="2"/>
        <v>0</v>
      </c>
      <c r="F19" s="483">
        <f t="shared" si="2"/>
        <v>0</v>
      </c>
      <c r="G19" s="483">
        <f t="shared" si="2"/>
        <v>0</v>
      </c>
      <c r="H19" s="483">
        <f t="shared" si="2"/>
        <v>0</v>
      </c>
      <c r="I19" s="483">
        <f t="shared" si="2"/>
        <v>0</v>
      </c>
      <c r="J19" s="483">
        <f t="shared" si="2"/>
        <v>0</v>
      </c>
      <c r="K19" s="497">
        <f t="shared" si="3"/>
        <v>0</v>
      </c>
      <c r="L19" s="587">
        <f t="shared" si="3"/>
        <v>0</v>
      </c>
      <c r="M19" s="607">
        <f t="shared" si="3"/>
        <v>0</v>
      </c>
      <c r="N19" s="613">
        <f t="shared" si="3"/>
        <v>0</v>
      </c>
      <c r="O19" s="635">
        <f t="shared" si="3"/>
        <v>0</v>
      </c>
      <c r="P19" s="4"/>
      <c r="Q19" s="4"/>
      <c r="R19" s="343"/>
      <c r="S19" s="369"/>
      <c r="T19" s="369"/>
      <c r="U19" s="369"/>
      <c r="V19" s="369"/>
      <c r="W19" s="369"/>
      <c r="X19" s="369"/>
      <c r="Y19" s="369"/>
      <c r="Z19" s="321"/>
      <c r="AA19" s="322"/>
      <c r="AB19" s="343"/>
      <c r="AC19" s="369"/>
      <c r="AD19" s="729"/>
      <c r="AF19" s="67">
        <f t="shared" si="5"/>
        <v>0</v>
      </c>
      <c r="AG19" s="67">
        <f t="shared" si="4"/>
        <v>0</v>
      </c>
      <c r="AH19" s="67">
        <f t="shared" si="4"/>
        <v>0</v>
      </c>
      <c r="AI19" s="67">
        <f t="shared" si="4"/>
        <v>0</v>
      </c>
      <c r="AJ19" s="67">
        <f t="shared" si="4"/>
        <v>0</v>
      </c>
      <c r="AK19" s="67">
        <f t="shared" si="4"/>
        <v>0</v>
      </c>
      <c r="AL19" s="67">
        <f t="shared" si="4"/>
        <v>0</v>
      </c>
      <c r="AM19" s="67">
        <f t="shared" si="4"/>
        <v>0</v>
      </c>
      <c r="AN19" s="67">
        <f t="shared" si="4"/>
        <v>0</v>
      </c>
      <c r="AO19" s="67">
        <f t="shared" si="4"/>
        <v>0</v>
      </c>
      <c r="AP19" s="67">
        <f t="shared" si="4"/>
        <v>0</v>
      </c>
      <c r="AQ19" s="67">
        <f t="shared" si="4"/>
        <v>0</v>
      </c>
      <c r="AR19" s="67">
        <f t="shared" si="4"/>
        <v>0</v>
      </c>
      <c r="AS19" s="67"/>
    </row>
    <row r="20" spans="1:45" ht="12" customHeight="1">
      <c r="A20" s="56" t="s">
        <v>27</v>
      </c>
      <c r="B20" s="481" t="s">
        <v>91</v>
      </c>
      <c r="C20" s="474">
        <f t="shared" si="2"/>
        <v>0</v>
      </c>
      <c r="D20" s="483">
        <f t="shared" si="2"/>
        <v>0</v>
      </c>
      <c r="E20" s="483">
        <f t="shared" si="2"/>
        <v>0</v>
      </c>
      <c r="F20" s="483">
        <f t="shared" si="2"/>
        <v>0</v>
      </c>
      <c r="G20" s="483">
        <f t="shared" si="2"/>
        <v>0</v>
      </c>
      <c r="H20" s="483">
        <f t="shared" si="2"/>
        <v>0</v>
      </c>
      <c r="I20" s="483">
        <f t="shared" si="2"/>
        <v>0</v>
      </c>
      <c r="J20" s="483">
        <f t="shared" si="2"/>
        <v>0</v>
      </c>
      <c r="K20" s="497">
        <f t="shared" si="3"/>
        <v>0</v>
      </c>
      <c r="L20" s="587">
        <f t="shared" si="3"/>
        <v>0</v>
      </c>
      <c r="M20" s="607">
        <f t="shared" si="3"/>
        <v>0</v>
      </c>
      <c r="N20" s="613">
        <f t="shared" si="3"/>
        <v>0</v>
      </c>
      <c r="O20" s="635">
        <f t="shared" si="3"/>
        <v>0</v>
      </c>
      <c r="P20" s="4"/>
      <c r="Q20" s="4"/>
      <c r="R20" s="343"/>
      <c r="S20" s="369"/>
      <c r="T20" s="369"/>
      <c r="U20" s="369"/>
      <c r="V20" s="369"/>
      <c r="W20" s="369"/>
      <c r="X20" s="369"/>
      <c r="Y20" s="369"/>
      <c r="Z20" s="321"/>
      <c r="AA20" s="322"/>
      <c r="AB20" s="343"/>
      <c r="AC20" s="369"/>
      <c r="AD20" s="729"/>
      <c r="AF20" s="67">
        <f t="shared" si="5"/>
        <v>0</v>
      </c>
      <c r="AG20" s="67">
        <f t="shared" si="4"/>
        <v>0</v>
      </c>
      <c r="AH20" s="67">
        <f t="shared" si="4"/>
        <v>0</v>
      </c>
      <c r="AI20" s="67">
        <f t="shared" si="4"/>
        <v>0</v>
      </c>
      <c r="AJ20" s="67">
        <f t="shared" si="4"/>
        <v>0</v>
      </c>
      <c r="AK20" s="67">
        <f t="shared" si="4"/>
        <v>0</v>
      </c>
      <c r="AL20" s="67">
        <f t="shared" si="4"/>
        <v>0</v>
      </c>
      <c r="AM20" s="67">
        <f t="shared" si="4"/>
        <v>0</v>
      </c>
      <c r="AN20" s="67">
        <f t="shared" si="4"/>
        <v>0</v>
      </c>
      <c r="AO20" s="67">
        <f t="shared" si="4"/>
        <v>0</v>
      </c>
      <c r="AP20" s="67">
        <f t="shared" si="4"/>
        <v>0</v>
      </c>
      <c r="AQ20" s="67">
        <f t="shared" si="4"/>
        <v>0</v>
      </c>
      <c r="AR20" s="67">
        <f t="shared" si="4"/>
        <v>0</v>
      </c>
      <c r="AS20" s="67"/>
    </row>
    <row r="21" spans="1:45" ht="12" customHeight="1">
      <c r="A21" s="56" t="s">
        <v>14</v>
      </c>
      <c r="B21" s="511" t="s">
        <v>38</v>
      </c>
      <c r="C21" s="512">
        <f t="shared" si="2"/>
        <v>0</v>
      </c>
      <c r="D21" s="513">
        <f t="shared" si="2"/>
        <v>0</v>
      </c>
      <c r="E21" s="513">
        <f t="shared" si="2"/>
        <v>0</v>
      </c>
      <c r="F21" s="513">
        <f t="shared" si="2"/>
        <v>0</v>
      </c>
      <c r="G21" s="513">
        <f t="shared" si="2"/>
        <v>0</v>
      </c>
      <c r="H21" s="513">
        <f t="shared" si="2"/>
        <v>0</v>
      </c>
      <c r="I21" s="513">
        <f t="shared" si="2"/>
        <v>0</v>
      </c>
      <c r="J21" s="513">
        <f t="shared" si="2"/>
        <v>0</v>
      </c>
      <c r="K21" s="673">
        <f t="shared" si="3"/>
        <v>0</v>
      </c>
      <c r="L21" s="647">
        <f t="shared" si="3"/>
        <v>0</v>
      </c>
      <c r="M21" s="607">
        <f t="shared" si="3"/>
        <v>0</v>
      </c>
      <c r="N21" s="613">
        <f t="shared" si="3"/>
        <v>0</v>
      </c>
      <c r="O21" s="635">
        <f t="shared" si="3"/>
        <v>0</v>
      </c>
      <c r="P21" s="4"/>
      <c r="Q21" s="4"/>
      <c r="R21" s="346"/>
      <c r="S21" s="734"/>
      <c r="T21" s="734"/>
      <c r="U21" s="734"/>
      <c r="V21" s="734"/>
      <c r="W21" s="734"/>
      <c r="X21" s="370"/>
      <c r="Y21" s="370"/>
      <c r="Z21" s="321"/>
      <c r="AA21" s="322"/>
      <c r="AB21" s="346"/>
      <c r="AC21" s="370"/>
      <c r="AD21" s="729"/>
      <c r="AF21" s="67">
        <f t="shared" si="5"/>
        <v>0</v>
      </c>
      <c r="AG21" s="67">
        <f t="shared" si="4"/>
        <v>0</v>
      </c>
      <c r="AH21" s="67">
        <f t="shared" si="4"/>
        <v>0</v>
      </c>
      <c r="AI21" s="67">
        <f t="shared" si="4"/>
        <v>0</v>
      </c>
      <c r="AJ21" s="67">
        <f t="shared" si="4"/>
        <v>0</v>
      </c>
      <c r="AK21" s="67">
        <f t="shared" si="4"/>
        <v>0</v>
      </c>
      <c r="AL21" s="67">
        <f t="shared" si="4"/>
        <v>0</v>
      </c>
      <c r="AM21" s="67">
        <f t="shared" si="4"/>
        <v>0</v>
      </c>
      <c r="AN21" s="67">
        <f t="shared" si="4"/>
        <v>0</v>
      </c>
      <c r="AO21" s="67">
        <f t="shared" si="4"/>
        <v>0</v>
      </c>
      <c r="AP21" s="67">
        <f t="shared" si="4"/>
        <v>0</v>
      </c>
      <c r="AQ21" s="67">
        <f t="shared" si="4"/>
        <v>0</v>
      </c>
      <c r="AR21" s="67">
        <f t="shared" si="4"/>
        <v>0</v>
      </c>
      <c r="AS21" s="67"/>
    </row>
    <row r="22" spans="1:45" ht="12" customHeight="1">
      <c r="A22" s="62" t="s">
        <v>22</v>
      </c>
      <c r="B22" s="491" t="s">
        <v>52</v>
      </c>
      <c r="C22" s="517"/>
      <c r="D22" s="489"/>
      <c r="E22" s="489"/>
      <c r="F22" s="489"/>
      <c r="G22" s="489"/>
      <c r="H22" s="489"/>
      <c r="I22" s="489"/>
      <c r="J22" s="489"/>
      <c r="K22" s="497"/>
      <c r="L22" s="587"/>
      <c r="M22" s="693"/>
      <c r="N22" s="694"/>
      <c r="O22" s="668"/>
      <c r="P22" s="4"/>
      <c r="Q22" s="4"/>
      <c r="R22" s="350"/>
      <c r="S22" s="376"/>
      <c r="T22" s="376"/>
      <c r="U22" s="376"/>
      <c r="V22" s="376"/>
      <c r="W22" s="376"/>
      <c r="X22" s="376"/>
      <c r="Y22" s="376"/>
      <c r="Z22" s="788"/>
      <c r="AA22" s="727"/>
      <c r="AB22" s="350"/>
      <c r="AC22" s="376"/>
      <c r="AD22" s="792"/>
      <c r="AF22" s="67">
        <f t="shared" si="5"/>
        <v>0</v>
      </c>
      <c r="AG22" s="67">
        <f t="shared" ref="AG22:AR24" si="8">D22-S22</f>
        <v>0</v>
      </c>
      <c r="AH22" s="67">
        <f t="shared" si="8"/>
        <v>0</v>
      </c>
      <c r="AI22" s="67">
        <f t="shared" si="8"/>
        <v>0</v>
      </c>
      <c r="AJ22" s="67">
        <f t="shared" si="8"/>
        <v>0</v>
      </c>
      <c r="AK22" s="67">
        <f t="shared" si="8"/>
        <v>0</v>
      </c>
      <c r="AL22" s="67">
        <f t="shared" si="8"/>
        <v>0</v>
      </c>
      <c r="AM22" s="67">
        <f t="shared" si="8"/>
        <v>0</v>
      </c>
      <c r="AN22" s="67">
        <f t="shared" si="8"/>
        <v>0</v>
      </c>
      <c r="AO22" s="67">
        <f t="shared" si="8"/>
        <v>0</v>
      </c>
      <c r="AP22" s="67">
        <f t="shared" si="8"/>
        <v>0</v>
      </c>
      <c r="AQ22" s="67">
        <f t="shared" si="8"/>
        <v>0</v>
      </c>
      <c r="AR22" s="67">
        <f t="shared" si="8"/>
        <v>0</v>
      </c>
      <c r="AS22" s="67"/>
    </row>
    <row r="23" spans="1:45" ht="12" customHeight="1">
      <c r="A23" s="62" t="s">
        <v>25</v>
      </c>
      <c r="B23" s="481" t="s">
        <v>56</v>
      </c>
      <c r="C23" s="509">
        <f t="shared" ref="C23:J24" si="9">VLOOKUP($A23,Shipping,C$1,FALSE)</f>
        <v>0</v>
      </c>
      <c r="D23" s="510">
        <f t="shared" si="9"/>
        <v>0</v>
      </c>
      <c r="E23" s="510">
        <f t="shared" si="9"/>
        <v>0</v>
      </c>
      <c r="F23" s="510">
        <f t="shared" si="9"/>
        <v>0</v>
      </c>
      <c r="G23" s="510">
        <f t="shared" si="9"/>
        <v>0</v>
      </c>
      <c r="H23" s="510">
        <f t="shared" si="9"/>
        <v>0</v>
      </c>
      <c r="I23" s="510">
        <f t="shared" si="9"/>
        <v>0</v>
      </c>
      <c r="J23" s="510">
        <f t="shared" si="9"/>
        <v>0</v>
      </c>
      <c r="K23" s="497">
        <f>VLOOKUP($A23,Shipping,K$1,FALSE)</f>
        <v>0</v>
      </c>
      <c r="L23" s="587">
        <f>VLOOKUP($A23,Shipping,L$1,FALSE)</f>
        <v>0</v>
      </c>
      <c r="M23" s="509">
        <f t="shared" ref="M23:O24" si="10">VLOOKUP($A23,Shipping,M$1,FALSE)</f>
        <v>0</v>
      </c>
      <c r="N23" s="510">
        <f t="shared" si="10"/>
        <v>0</v>
      </c>
      <c r="O23" s="635">
        <f t="shared" si="10"/>
        <v>0</v>
      </c>
      <c r="P23" s="4"/>
      <c r="Q23" s="4"/>
      <c r="R23" s="351"/>
      <c r="S23" s="371"/>
      <c r="T23" s="371"/>
      <c r="U23" s="371"/>
      <c r="V23" s="371"/>
      <c r="W23" s="371"/>
      <c r="X23" s="371"/>
      <c r="Y23" s="371"/>
      <c r="Z23" s="321"/>
      <c r="AA23" s="322"/>
      <c r="AB23" s="351"/>
      <c r="AC23" s="371"/>
      <c r="AD23" s="729"/>
      <c r="AF23" s="67">
        <f t="shared" si="5"/>
        <v>0</v>
      </c>
      <c r="AG23" s="67">
        <f t="shared" si="8"/>
        <v>0</v>
      </c>
      <c r="AH23" s="67">
        <f t="shared" si="8"/>
        <v>0</v>
      </c>
      <c r="AI23" s="67">
        <f t="shared" si="8"/>
        <v>0</v>
      </c>
      <c r="AJ23" s="67">
        <f t="shared" si="8"/>
        <v>0</v>
      </c>
      <c r="AK23" s="67">
        <f t="shared" si="8"/>
        <v>0</v>
      </c>
      <c r="AL23" s="67">
        <f t="shared" si="8"/>
        <v>0</v>
      </c>
      <c r="AM23" s="67">
        <f t="shared" si="8"/>
        <v>0</v>
      </c>
      <c r="AN23" s="67">
        <f t="shared" si="8"/>
        <v>0</v>
      </c>
      <c r="AO23" s="67">
        <f t="shared" si="8"/>
        <v>0</v>
      </c>
      <c r="AP23" s="67">
        <f t="shared" si="8"/>
        <v>0</v>
      </c>
      <c r="AQ23" s="67">
        <f t="shared" si="8"/>
        <v>0</v>
      </c>
      <c r="AR23" s="67">
        <f t="shared" si="8"/>
        <v>0</v>
      </c>
      <c r="AS23" s="67"/>
    </row>
    <row r="24" spans="1:45" ht="12" customHeight="1">
      <c r="A24" s="62" t="s">
        <v>15</v>
      </c>
      <c r="B24" s="511" t="s">
        <v>59</v>
      </c>
      <c r="C24" s="580">
        <f t="shared" si="9"/>
        <v>0</v>
      </c>
      <c r="D24" s="690">
        <f t="shared" si="9"/>
        <v>0</v>
      </c>
      <c r="E24" s="690">
        <f t="shared" si="9"/>
        <v>0</v>
      </c>
      <c r="F24" s="690">
        <f t="shared" si="9"/>
        <v>0</v>
      </c>
      <c r="G24" s="690">
        <f t="shared" si="9"/>
        <v>0</v>
      </c>
      <c r="H24" s="690">
        <f t="shared" si="9"/>
        <v>0</v>
      </c>
      <c r="I24" s="690">
        <f t="shared" si="9"/>
        <v>0</v>
      </c>
      <c r="J24" s="690">
        <f t="shared" si="9"/>
        <v>0</v>
      </c>
      <c r="K24" s="673">
        <f>VLOOKUP($A24,Shipping,K$1,FALSE)</f>
        <v>0</v>
      </c>
      <c r="L24" s="647">
        <f>VLOOKUP($A24,Shipping,L$1,FALSE)</f>
        <v>0</v>
      </c>
      <c r="M24" s="580">
        <f t="shared" si="10"/>
        <v>0</v>
      </c>
      <c r="N24" s="690">
        <f t="shared" si="10"/>
        <v>0</v>
      </c>
      <c r="O24" s="648">
        <f t="shared" si="10"/>
        <v>0</v>
      </c>
      <c r="P24" s="4"/>
      <c r="Q24" s="4"/>
      <c r="R24" s="731"/>
      <c r="S24" s="732"/>
      <c r="T24" s="732"/>
      <c r="U24" s="732"/>
      <c r="V24" s="732"/>
      <c r="W24" s="732"/>
      <c r="X24" s="732"/>
      <c r="Y24" s="732"/>
      <c r="Z24" s="735"/>
      <c r="AA24" s="736"/>
      <c r="AB24" s="731"/>
      <c r="AC24" s="732"/>
      <c r="AD24" s="733"/>
      <c r="AF24" s="67">
        <f t="shared" si="5"/>
        <v>0</v>
      </c>
      <c r="AG24" s="67">
        <f t="shared" si="8"/>
        <v>0</v>
      </c>
      <c r="AH24" s="67">
        <f t="shared" si="8"/>
        <v>0</v>
      </c>
      <c r="AI24" s="67">
        <f t="shared" si="8"/>
        <v>0</v>
      </c>
      <c r="AJ24" s="67">
        <f t="shared" si="8"/>
        <v>0</v>
      </c>
      <c r="AK24" s="67">
        <f t="shared" si="8"/>
        <v>0</v>
      </c>
      <c r="AL24" s="67">
        <f t="shared" si="8"/>
        <v>0</v>
      </c>
      <c r="AM24" s="67">
        <f t="shared" si="8"/>
        <v>0</v>
      </c>
      <c r="AN24" s="67">
        <f t="shared" si="8"/>
        <v>0</v>
      </c>
      <c r="AO24" s="67">
        <f t="shared" si="8"/>
        <v>0</v>
      </c>
      <c r="AP24" s="67">
        <f t="shared" si="8"/>
        <v>0</v>
      </c>
      <c r="AQ24" s="67">
        <f t="shared" si="8"/>
        <v>0</v>
      </c>
      <c r="AR24" s="67">
        <f t="shared" si="8"/>
        <v>0</v>
      </c>
      <c r="AS24" s="67"/>
    </row>
    <row r="25" spans="1:45" ht="12" customHeight="1">
      <c r="A25" s="77"/>
      <c r="B25" s="391"/>
      <c r="C25" s="396"/>
      <c r="D25" s="396"/>
      <c r="E25" s="396"/>
      <c r="F25" s="396"/>
      <c r="G25" s="396"/>
      <c r="H25" s="396"/>
      <c r="I25" s="396"/>
      <c r="J25" s="396"/>
      <c r="K25" s="396"/>
      <c r="L25" s="396"/>
      <c r="M25" s="1315"/>
      <c r="N25" s="1316"/>
      <c r="O25" s="1316"/>
    </row>
    <row r="26" spans="1:45">
      <c r="A26" s="77"/>
      <c r="C26" s="100"/>
      <c r="D26" s="100"/>
      <c r="E26" s="100"/>
      <c r="F26" s="100"/>
      <c r="G26" s="100"/>
      <c r="K26" s="192"/>
      <c r="L26" s="192"/>
      <c r="M26" s="9"/>
      <c r="N26" s="1"/>
    </row>
    <row r="27" spans="1:45">
      <c r="A27" s="77"/>
      <c r="M27" s="1"/>
      <c r="N27" s="1"/>
    </row>
    <row r="28" spans="1:45">
      <c r="A28" s="77"/>
      <c r="C28" s="79"/>
      <c r="D28" s="79"/>
      <c r="E28" s="1"/>
      <c r="F28" s="58"/>
      <c r="G28" s="58"/>
      <c r="H28" s="93"/>
      <c r="I28" s="93"/>
      <c r="J28" s="93"/>
      <c r="K28" s="193"/>
      <c r="L28" s="193"/>
      <c r="M28" s="89"/>
      <c r="N28" s="89"/>
      <c r="O28" s="78"/>
      <c r="P28" s="78"/>
      <c r="Q28" s="78"/>
    </row>
    <row r="29" spans="1:45">
      <c r="C29" s="79"/>
      <c r="D29" s="79"/>
      <c r="E29" s="79"/>
      <c r="F29" s="58"/>
      <c r="G29" s="58"/>
      <c r="H29" s="89"/>
      <c r="I29" s="89"/>
      <c r="J29" s="89"/>
      <c r="K29" s="193"/>
      <c r="L29" s="193"/>
      <c r="M29" s="89"/>
      <c r="N29" s="89"/>
      <c r="O29" s="78"/>
      <c r="P29" s="78"/>
      <c r="Q29" s="78"/>
    </row>
    <row r="30" spans="1:45">
      <c r="C30" s="79"/>
      <c r="D30" s="79"/>
      <c r="E30" s="79"/>
      <c r="F30" s="58"/>
      <c r="G30" s="58"/>
      <c r="H30" s="89"/>
      <c r="I30" s="89"/>
      <c r="J30" s="89"/>
      <c r="K30" s="193"/>
      <c r="L30" s="193"/>
      <c r="M30" s="89"/>
      <c r="N30" s="89"/>
      <c r="O30" s="78"/>
      <c r="P30" s="78"/>
      <c r="Q30" s="78"/>
    </row>
    <row r="31" spans="1:45">
      <c r="C31" s="79"/>
      <c r="D31" s="79"/>
      <c r="E31" s="79"/>
      <c r="F31" s="105"/>
      <c r="G31" s="58"/>
      <c r="H31" s="89"/>
      <c r="I31" s="89"/>
      <c r="J31" s="89"/>
      <c r="K31" s="193"/>
      <c r="L31" s="193"/>
      <c r="M31" s="89"/>
      <c r="N31" s="89"/>
      <c r="O31" s="78"/>
      <c r="P31" s="78"/>
      <c r="Q31" s="78"/>
      <c r="T31" s="94"/>
    </row>
    <row r="32" spans="1:45">
      <c r="C32" s="101"/>
      <c r="D32" s="101"/>
      <c r="E32" s="101"/>
      <c r="F32" s="106"/>
      <c r="G32" s="106"/>
      <c r="H32" s="107"/>
      <c r="I32" s="107"/>
      <c r="J32" s="107"/>
      <c r="K32" s="193"/>
      <c r="L32" s="193"/>
      <c r="M32" s="89"/>
      <c r="N32" s="89"/>
      <c r="O32" s="78"/>
      <c r="P32" s="78"/>
      <c r="Q32" s="78"/>
      <c r="T32" s="94"/>
    </row>
    <row r="33" spans="3:20">
      <c r="C33" s="79"/>
      <c r="D33" s="79"/>
      <c r="E33" s="1"/>
      <c r="F33" s="58"/>
      <c r="G33" s="58"/>
      <c r="H33" s="89"/>
      <c r="I33" s="89"/>
      <c r="J33" s="89"/>
      <c r="K33" s="193"/>
      <c r="L33" s="193"/>
      <c r="M33" s="89"/>
      <c r="N33" s="89"/>
      <c r="O33" s="78"/>
      <c r="P33" s="78"/>
      <c r="Q33" s="78"/>
      <c r="T33" s="94"/>
    </row>
    <row r="34" spans="3:20">
      <c r="C34" s="101"/>
      <c r="D34" s="101"/>
      <c r="E34" s="54"/>
      <c r="F34" s="106"/>
      <c r="G34" s="106"/>
      <c r="H34" s="107"/>
      <c r="I34" s="107"/>
      <c r="J34" s="107"/>
      <c r="K34" s="193"/>
      <c r="L34" s="193"/>
      <c r="M34" s="89"/>
      <c r="N34" s="89"/>
      <c r="O34" s="78"/>
      <c r="P34" s="78"/>
      <c r="Q34" s="78"/>
      <c r="T34" s="94"/>
    </row>
    <row r="35" spans="3:20">
      <c r="C35" s="101"/>
      <c r="D35" s="101"/>
      <c r="E35" s="54"/>
      <c r="F35" s="54"/>
      <c r="G35" s="54"/>
      <c r="H35" s="107"/>
      <c r="I35" s="107"/>
      <c r="J35" s="107"/>
      <c r="K35" s="193"/>
      <c r="L35" s="193"/>
      <c r="M35" s="78"/>
      <c r="N35" s="78"/>
      <c r="O35" s="78"/>
      <c r="P35" s="78"/>
      <c r="Q35" s="78"/>
      <c r="T35" s="94"/>
    </row>
    <row r="36" spans="3:20">
      <c r="C36" s="79"/>
      <c r="D36" s="79"/>
      <c r="E36" s="1"/>
      <c r="F36" s="108"/>
      <c r="G36" s="108"/>
      <c r="H36" s="89"/>
      <c r="I36" s="89"/>
      <c r="J36" s="89"/>
      <c r="K36" s="193"/>
      <c r="L36" s="193"/>
      <c r="M36" s="78"/>
      <c r="N36" s="78"/>
      <c r="O36" s="78"/>
      <c r="P36" s="78"/>
      <c r="Q36" s="78"/>
      <c r="T36" s="94"/>
    </row>
    <row r="37" spans="3:20">
      <c r="C37" s="101"/>
      <c r="D37" s="101"/>
      <c r="E37" s="54"/>
      <c r="F37" s="106"/>
      <c r="G37" s="106"/>
      <c r="H37" s="107"/>
      <c r="I37" s="107"/>
      <c r="J37" s="107"/>
      <c r="K37" s="193"/>
      <c r="L37" s="193"/>
      <c r="M37" s="78"/>
      <c r="N37" s="78"/>
      <c r="O37" s="78"/>
      <c r="P37" s="78"/>
      <c r="Q37" s="78"/>
      <c r="T37" s="94"/>
    </row>
    <row r="38" spans="3:20">
      <c r="C38" s="58"/>
      <c r="D38" s="58"/>
      <c r="E38" s="58"/>
      <c r="F38" s="58"/>
      <c r="G38" s="58"/>
      <c r="H38" s="93"/>
      <c r="I38" s="93"/>
      <c r="J38" s="93"/>
      <c r="K38" s="193"/>
      <c r="L38" s="193"/>
      <c r="M38" s="78"/>
      <c r="N38" s="78"/>
      <c r="O38" s="78"/>
      <c r="P38" s="78"/>
      <c r="Q38" s="78"/>
      <c r="T38" s="94"/>
    </row>
    <row r="39" spans="3:20">
      <c r="C39" s="58"/>
      <c r="D39" s="58"/>
      <c r="E39" s="58"/>
      <c r="F39" s="58"/>
      <c r="G39" s="58"/>
      <c r="H39" s="93"/>
      <c r="I39" s="93"/>
      <c r="J39" s="93"/>
      <c r="K39" s="193"/>
      <c r="L39" s="193"/>
      <c r="M39" s="78"/>
      <c r="N39" s="78"/>
      <c r="O39" s="78"/>
      <c r="P39" s="78"/>
      <c r="Q39" s="78"/>
      <c r="T39" s="94"/>
    </row>
    <row r="40" spans="3:20">
      <c r="C40" s="108"/>
      <c r="D40" s="108"/>
      <c r="E40" s="108"/>
      <c r="F40" s="108"/>
      <c r="G40" s="108"/>
      <c r="H40" s="109"/>
      <c r="I40" s="109"/>
      <c r="J40" s="109"/>
      <c r="K40" s="193"/>
      <c r="L40" s="193"/>
      <c r="M40" s="78"/>
      <c r="N40" s="78"/>
      <c r="O40" s="78"/>
      <c r="P40" s="78"/>
      <c r="Q40" s="78"/>
      <c r="T40" s="94"/>
    </row>
    <row r="41" spans="3:20">
      <c r="C41" s="1"/>
      <c r="D41" s="1"/>
      <c r="E41" s="1"/>
      <c r="F41" s="1"/>
      <c r="G41" s="1"/>
      <c r="H41" s="89"/>
      <c r="I41" s="89"/>
      <c r="J41" s="89"/>
      <c r="K41" s="193"/>
      <c r="L41" s="193"/>
      <c r="M41" s="78"/>
      <c r="N41" s="78"/>
      <c r="O41" s="78"/>
      <c r="P41" s="78"/>
      <c r="Q41" s="78"/>
      <c r="T41" s="94"/>
    </row>
    <row r="42" spans="3:20">
      <c r="C42" s="2"/>
      <c r="D42" s="2"/>
      <c r="E42" s="2"/>
      <c r="F42" s="2"/>
      <c r="G42" s="2"/>
      <c r="H42" s="95"/>
      <c r="I42" s="95"/>
      <c r="J42" s="95"/>
      <c r="K42" s="193"/>
      <c r="L42" s="193"/>
      <c r="M42" s="78"/>
      <c r="N42" s="78"/>
      <c r="O42" s="78"/>
      <c r="P42" s="78"/>
      <c r="Q42" s="78"/>
      <c r="T42" s="94"/>
    </row>
  </sheetData>
  <mergeCells count="1">
    <mergeCell ref="M25:O25"/>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ignoredErrors>
    <ignoredError sqref="C18:G24 C4:G8 C15:G16 C10:G13" unlockedFormula="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4">
    <tabColor rgb="FF92D050"/>
    <pageSetUpPr fitToPage="1"/>
  </sheetPr>
  <dimension ref="A1:AY38"/>
  <sheetViews>
    <sheetView zoomScale="85" zoomScaleNormal="85" workbookViewId="0">
      <selection activeCell="B20" sqref="B20"/>
    </sheetView>
  </sheetViews>
  <sheetFormatPr defaultColWidth="9.33203125" defaultRowHeight="12" outlineLevelRow="1"/>
  <cols>
    <col min="1" max="1" width="23.33203125" style="52" customWidth="1"/>
    <col min="2" max="2" width="40" style="53" customWidth="1"/>
    <col min="3" max="7" width="7.44140625" style="53" customWidth="1"/>
    <col min="8" max="10" width="6.6640625" style="53" customWidth="1"/>
    <col min="11" max="12" width="7.44140625" style="191" customWidth="1"/>
    <col min="13" max="14" width="8.44140625" style="191" customWidth="1"/>
    <col min="15" max="16" width="8.44140625" style="53" customWidth="1"/>
    <col min="17" max="17" width="8.33203125" style="53" customWidth="1"/>
    <col min="18" max="18" width="7.44140625" style="53" hidden="1" customWidth="1"/>
    <col min="19" max="22" width="9.33203125" style="53"/>
    <col min="23" max="23" width="12.33203125" style="53" customWidth="1"/>
    <col min="24" max="25" width="7" style="191" customWidth="1"/>
    <col min="26" max="16384" width="9.33203125" style="53"/>
  </cols>
  <sheetData>
    <row r="1" spans="1:51">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189">
        <f t="shared" si="0"/>
        <v>11</v>
      </c>
      <c r="L1" s="189">
        <f t="shared" si="0"/>
        <v>12</v>
      </c>
      <c r="M1" s="50">
        <f t="shared" si="0"/>
        <v>13</v>
      </c>
      <c r="N1" s="50">
        <f t="shared" si="0"/>
        <v>14</v>
      </c>
      <c r="O1" s="197">
        <f>+N1+1</f>
        <v>15</v>
      </c>
      <c r="P1" s="149">
        <f>1+O1</f>
        <v>16</v>
      </c>
      <c r="Q1" s="149">
        <f>1+P1</f>
        <v>17</v>
      </c>
      <c r="R1" s="52">
        <v>18</v>
      </c>
      <c r="S1" s="52">
        <v>18</v>
      </c>
      <c r="T1" s="52">
        <v>19</v>
      </c>
      <c r="U1" s="52">
        <v>20</v>
      </c>
      <c r="V1" s="52">
        <v>21</v>
      </c>
      <c r="W1" s="52">
        <v>22</v>
      </c>
      <c r="X1" s="190">
        <v>23</v>
      </c>
    </row>
    <row r="2" spans="1:51">
      <c r="B2" s="398" t="s">
        <v>81</v>
      </c>
      <c r="C2" s="384"/>
      <c r="D2" s="384"/>
      <c r="E2" s="384"/>
      <c r="F2" s="384"/>
      <c r="G2" s="384"/>
      <c r="H2" s="384"/>
      <c r="I2" s="384"/>
      <c r="J2" s="384"/>
      <c r="K2" s="319"/>
      <c r="L2" s="319"/>
      <c r="M2" s="319"/>
      <c r="N2" s="319"/>
      <c r="O2" s="365"/>
      <c r="P2" s="365"/>
      <c r="Q2" s="365"/>
      <c r="R2" s="365"/>
      <c r="U2" s="282" t="s">
        <v>95</v>
      </c>
    </row>
    <row r="3" spans="1:51" ht="10.5" customHeight="1">
      <c r="B3" s="813"/>
      <c r="C3" s="1318" t="e">
        <f>+VLOOKUP($A4,#REF!,C$1+1,FALSE)</f>
        <v>#REF!</v>
      </c>
      <c r="D3" s="1320" t="e">
        <f>+VLOOKUP($A4,#REF!,D$1+1,FALSE)</f>
        <v>#REF!</v>
      </c>
      <c r="E3" s="1320" t="e">
        <f>+VLOOKUP($A4,#REF!,E$1+1,FALSE)</f>
        <v>#REF!</v>
      </c>
      <c r="F3" s="1320" t="e">
        <f>+VLOOKUP($A4,#REF!,F$1+1,FALSE)</f>
        <v>#REF!</v>
      </c>
      <c r="G3" s="1320" t="e">
        <f>+VLOOKUP($A4,#REF!,G$1+1,FALSE)</f>
        <v>#REF!</v>
      </c>
      <c r="H3" s="1320" t="e">
        <f>+VLOOKUP($A4,#REF!,H$1+1,FALSE)</f>
        <v>#REF!</v>
      </c>
      <c r="I3" s="1320" t="e">
        <f>+VLOOKUP($A4,#REF!,I$1+1,FALSE)</f>
        <v>#REF!</v>
      </c>
      <c r="J3" s="1320" t="e">
        <f>+VLOOKUP($A4,#REF!,J$1+1,FALSE)</f>
        <v>#REF!</v>
      </c>
      <c r="K3" s="1318" t="e">
        <f>+VLOOKUP($A4,#REF!,K$1+1,FALSE)</f>
        <v>#REF!</v>
      </c>
      <c r="L3" s="1324" t="e">
        <f>+VLOOKUP($A4,#REF!,L$1+1,FALSE)</f>
        <v>#REF!</v>
      </c>
      <c r="M3" s="1317" t="s">
        <v>109</v>
      </c>
      <c r="N3" s="1281"/>
      <c r="O3" s="878"/>
      <c r="P3" s="878"/>
      <c r="Q3" s="1322" t="e">
        <f>'Shipping Swe'!O3</f>
        <v>#REF!</v>
      </c>
      <c r="R3" s="829" t="s">
        <v>100</v>
      </c>
      <c r="S3" s="57"/>
      <c r="U3" s="282"/>
    </row>
    <row r="4" spans="1:51" ht="13.5" customHeight="1">
      <c r="A4" s="179" t="str">
        <f>+"topheading"&amp;$A$1</f>
        <v>topheadingSWE</v>
      </c>
      <c r="B4" s="451" t="e">
        <f>+VLOOKUP($A4,#REF!,B$1+1,FALSE)</f>
        <v>#REF!</v>
      </c>
      <c r="C4" s="1319"/>
      <c r="D4" s="1321"/>
      <c r="E4" s="1321"/>
      <c r="F4" s="1321"/>
      <c r="G4" s="1321"/>
      <c r="H4" s="1321"/>
      <c r="I4" s="1321"/>
      <c r="J4" s="1321"/>
      <c r="K4" s="1319"/>
      <c r="L4" s="1325"/>
      <c r="M4" s="461" t="e">
        <f>+K3</f>
        <v>#REF!</v>
      </c>
      <c r="N4" s="461" t="e">
        <f>+L3</f>
        <v>#REF!</v>
      </c>
      <c r="O4" s="988" t="e">
        <f>'Shipping Swe'!M3</f>
        <v>#REF!</v>
      </c>
      <c r="P4" s="989" t="e">
        <f>'Shipping Swe'!N3</f>
        <v>#REF!</v>
      </c>
      <c r="Q4" s="1323"/>
      <c r="R4" s="829" t="s">
        <v>100</v>
      </c>
      <c r="S4" s="827"/>
      <c r="T4" s="3"/>
      <c r="U4" s="307" t="e">
        <f>C3</f>
        <v>#REF!</v>
      </c>
      <c r="V4" s="308" t="e">
        <f t="shared" ref="V4:AG4" si="1">D3</f>
        <v>#REF!</v>
      </c>
      <c r="W4" s="308" t="e">
        <f t="shared" si="1"/>
        <v>#REF!</v>
      </c>
      <c r="X4" s="308" t="e">
        <f t="shared" si="1"/>
        <v>#REF!</v>
      </c>
      <c r="Y4" s="308" t="e">
        <f t="shared" si="1"/>
        <v>#REF!</v>
      </c>
      <c r="Z4" s="308" t="e">
        <f t="shared" si="1"/>
        <v>#REF!</v>
      </c>
      <c r="AA4" s="308" t="e">
        <f t="shared" si="1"/>
        <v>#REF!</v>
      </c>
      <c r="AB4" s="308" t="e">
        <f t="shared" si="1"/>
        <v>#REF!</v>
      </c>
      <c r="AC4" s="309" t="e">
        <f t="shared" si="1"/>
        <v>#REF!</v>
      </c>
      <c r="AD4" s="310" t="e">
        <f t="shared" si="1"/>
        <v>#REF!</v>
      </c>
      <c r="AE4" s="309" t="str">
        <f t="shared" si="1"/>
        <v>Lokal val.</v>
      </c>
      <c r="AF4" s="310">
        <f t="shared" si="1"/>
        <v>0</v>
      </c>
      <c r="AG4" s="450">
        <f t="shared" si="1"/>
        <v>0</v>
      </c>
    </row>
    <row r="5" spans="1:51" ht="12" customHeight="1">
      <c r="A5" s="56" t="s">
        <v>7</v>
      </c>
      <c r="B5" s="481" t="s">
        <v>64</v>
      </c>
      <c r="C5" s="530">
        <f t="shared" ref="C5:J22" si="2">VLOOKUP($A5,bankingRussia,C$1,FALSE)</f>
        <v>0</v>
      </c>
      <c r="D5" s="484">
        <f t="shared" si="2"/>
        <v>0</v>
      </c>
      <c r="E5" s="484">
        <f t="shared" si="2"/>
        <v>0</v>
      </c>
      <c r="F5" s="484">
        <f t="shared" si="2"/>
        <v>0</v>
      </c>
      <c r="G5" s="484">
        <f t="shared" si="2"/>
        <v>0</v>
      </c>
      <c r="H5" s="484">
        <f t="shared" si="2"/>
        <v>0</v>
      </c>
      <c r="I5" s="484">
        <f t="shared" si="2"/>
        <v>0</v>
      </c>
      <c r="J5" s="484">
        <f t="shared" si="2"/>
        <v>0</v>
      </c>
      <c r="K5" s="610">
        <f t="shared" ref="K5:R22" si="3">VLOOKUP($A5,bankingRussia,K$1,FALSE)</f>
        <v>0</v>
      </c>
      <c r="L5" s="587">
        <f t="shared" si="3"/>
        <v>0</v>
      </c>
      <c r="M5" s="610">
        <f t="shared" si="3"/>
        <v>0</v>
      </c>
      <c r="N5" s="587">
        <f t="shared" si="3"/>
        <v>0</v>
      </c>
      <c r="O5" s="695">
        <f t="shared" si="3"/>
        <v>0</v>
      </c>
      <c r="P5" s="655">
        <f t="shared" si="3"/>
        <v>0</v>
      </c>
      <c r="Q5" s="830">
        <f t="shared" si="3"/>
        <v>0</v>
      </c>
      <c r="R5" s="586" t="e">
        <f>VLOOKUP($A5,bankingRussia,R$1,FALSE)</f>
        <v>#REF!</v>
      </c>
      <c r="S5" s="828"/>
      <c r="T5" s="4"/>
      <c r="U5" s="368"/>
      <c r="V5" s="709"/>
      <c r="W5" s="710"/>
      <c r="X5" s="710"/>
      <c r="Y5" s="710"/>
      <c r="Z5" s="393"/>
      <c r="AA5" s="393"/>
      <c r="AB5" s="393"/>
      <c r="AC5" s="321"/>
      <c r="AD5" s="322"/>
      <c r="AE5" s="368"/>
      <c r="AF5" s="709"/>
      <c r="AG5" s="729"/>
      <c r="AI5" s="67">
        <f t="shared" ref="AI5:AI29" si="4">C5-U5</f>
        <v>0</v>
      </c>
      <c r="AJ5" s="67">
        <f t="shared" ref="AJ5:AJ29" si="5">D5-V5</f>
        <v>0</v>
      </c>
      <c r="AK5" s="67">
        <f t="shared" ref="AK5:AK29" si="6">E5-W5</f>
        <v>0</v>
      </c>
      <c r="AL5" s="67">
        <f t="shared" ref="AL5:AL29" si="7">F5-X5</f>
        <v>0</v>
      </c>
      <c r="AM5" s="67">
        <f t="shared" ref="AM5:AM29" si="8">G5-Y5</f>
        <v>0</v>
      </c>
      <c r="AN5" s="67">
        <f t="shared" ref="AN5:AN29" si="9">H5-Z5</f>
        <v>0</v>
      </c>
      <c r="AO5" s="67">
        <f t="shared" ref="AO5:AO29" si="10">I5-AA5</f>
        <v>0</v>
      </c>
      <c r="AP5" s="67">
        <f t="shared" ref="AP5:AP29" si="11">J5-AB5</f>
        <v>0</v>
      </c>
      <c r="AQ5" s="67">
        <f t="shared" ref="AQ5:AQ29" si="12">K5-AC5</f>
        <v>0</v>
      </c>
      <c r="AR5" s="67">
        <f t="shared" ref="AR5:AR29" si="13">L5-AD5</f>
        <v>0</v>
      </c>
      <c r="AS5" s="67">
        <f t="shared" ref="AS5:AS29" si="14">O5-AE5</f>
        <v>0</v>
      </c>
      <c r="AT5" s="67">
        <f t="shared" ref="AT5:AT29" si="15">P5-AF5</f>
        <v>0</v>
      </c>
      <c r="AU5" s="67">
        <f t="shared" ref="AU5:AU22" si="16">Q5-AG5</f>
        <v>0</v>
      </c>
      <c r="AV5" s="67"/>
      <c r="AW5" s="67"/>
      <c r="AX5" s="67"/>
      <c r="AY5" s="67"/>
    </row>
    <row r="6" spans="1:51" ht="12" customHeight="1">
      <c r="A6" s="56" t="s">
        <v>2</v>
      </c>
      <c r="B6" s="481" t="s">
        <v>49</v>
      </c>
      <c r="C6" s="530">
        <f t="shared" si="2"/>
        <v>0</v>
      </c>
      <c r="D6" s="564">
        <f t="shared" si="2"/>
        <v>0</v>
      </c>
      <c r="E6" s="484">
        <f t="shared" si="2"/>
        <v>0</v>
      </c>
      <c r="F6" s="484">
        <f t="shared" si="2"/>
        <v>0</v>
      </c>
      <c r="G6" s="484">
        <f t="shared" si="2"/>
        <v>0</v>
      </c>
      <c r="H6" s="484">
        <f t="shared" si="2"/>
        <v>0</v>
      </c>
      <c r="I6" s="484">
        <f t="shared" si="2"/>
        <v>0</v>
      </c>
      <c r="J6" s="484">
        <f t="shared" si="2"/>
        <v>0</v>
      </c>
      <c r="K6" s="497">
        <f t="shared" si="3"/>
        <v>0</v>
      </c>
      <c r="L6" s="587">
        <f t="shared" si="3"/>
        <v>0</v>
      </c>
      <c r="M6" s="610">
        <f t="shared" si="3"/>
        <v>0</v>
      </c>
      <c r="N6" s="587">
        <f t="shared" si="3"/>
        <v>0</v>
      </c>
      <c r="O6" s="606">
        <f t="shared" si="3"/>
        <v>0</v>
      </c>
      <c r="P6" s="646">
        <f t="shared" si="3"/>
        <v>0</v>
      </c>
      <c r="Q6" s="635">
        <f t="shared" si="3"/>
        <v>0</v>
      </c>
      <c r="R6" s="588" t="e">
        <f t="shared" si="3"/>
        <v>#REF!</v>
      </c>
      <c r="S6" s="828"/>
      <c r="T6" s="4"/>
      <c r="U6" s="368"/>
      <c r="V6" s="709"/>
      <c r="W6" s="710"/>
      <c r="X6" s="710"/>
      <c r="Y6" s="710"/>
      <c r="Z6" s="393"/>
      <c r="AA6" s="393"/>
      <c r="AB6" s="393"/>
      <c r="AC6" s="321"/>
      <c r="AD6" s="322"/>
      <c r="AE6" s="368"/>
      <c r="AF6" s="709"/>
      <c r="AG6" s="729"/>
      <c r="AI6" s="67">
        <f t="shared" si="4"/>
        <v>0</v>
      </c>
      <c r="AJ6" s="67">
        <f t="shared" si="5"/>
        <v>0</v>
      </c>
      <c r="AK6" s="67">
        <f t="shared" si="6"/>
        <v>0</v>
      </c>
      <c r="AL6" s="67">
        <f t="shared" si="7"/>
        <v>0</v>
      </c>
      <c r="AM6" s="67">
        <f t="shared" si="8"/>
        <v>0</v>
      </c>
      <c r="AN6" s="67">
        <f t="shared" si="9"/>
        <v>0</v>
      </c>
      <c r="AO6" s="67">
        <f t="shared" si="10"/>
        <v>0</v>
      </c>
      <c r="AP6" s="67">
        <f t="shared" si="11"/>
        <v>0</v>
      </c>
      <c r="AQ6" s="67">
        <f t="shared" si="12"/>
        <v>0</v>
      </c>
      <c r="AR6" s="67">
        <f t="shared" si="13"/>
        <v>0</v>
      </c>
      <c r="AS6" s="67">
        <f t="shared" si="14"/>
        <v>0</v>
      </c>
      <c r="AT6" s="67">
        <f t="shared" si="15"/>
        <v>0</v>
      </c>
      <c r="AU6" s="67">
        <f t="shared" si="16"/>
        <v>0</v>
      </c>
      <c r="AV6" s="67"/>
      <c r="AW6" s="67"/>
      <c r="AX6" s="67"/>
      <c r="AY6" s="67"/>
    </row>
    <row r="7" spans="1:51" ht="12" customHeight="1">
      <c r="A7" s="56" t="s">
        <v>0</v>
      </c>
      <c r="B7" s="481" t="s">
        <v>50</v>
      </c>
      <c r="C7" s="530">
        <f t="shared" si="2"/>
        <v>0</v>
      </c>
      <c r="D7" s="564">
        <f t="shared" si="2"/>
        <v>0</v>
      </c>
      <c r="E7" s="484">
        <f t="shared" si="2"/>
        <v>0</v>
      </c>
      <c r="F7" s="484">
        <f t="shared" si="2"/>
        <v>0</v>
      </c>
      <c r="G7" s="484">
        <f t="shared" si="2"/>
        <v>0</v>
      </c>
      <c r="H7" s="484">
        <f t="shared" si="2"/>
        <v>0</v>
      </c>
      <c r="I7" s="484">
        <f t="shared" si="2"/>
        <v>0</v>
      </c>
      <c r="J7" s="484">
        <f t="shared" si="2"/>
        <v>0</v>
      </c>
      <c r="K7" s="497">
        <f t="shared" si="3"/>
        <v>0</v>
      </c>
      <c r="L7" s="587">
        <f t="shared" si="3"/>
        <v>0</v>
      </c>
      <c r="M7" s="610">
        <f t="shared" si="3"/>
        <v>0</v>
      </c>
      <c r="N7" s="587">
        <f t="shared" si="3"/>
        <v>0</v>
      </c>
      <c r="O7" s="606">
        <f t="shared" si="3"/>
        <v>0</v>
      </c>
      <c r="P7" s="646">
        <f t="shared" si="3"/>
        <v>0</v>
      </c>
      <c r="Q7" s="637">
        <f t="shared" si="3"/>
        <v>0</v>
      </c>
      <c r="R7" s="684" t="e">
        <f t="shared" si="3"/>
        <v>#REF!</v>
      </c>
      <c r="S7" s="828"/>
      <c r="T7" s="4"/>
      <c r="U7" s="368"/>
      <c r="V7" s="709"/>
      <c r="W7" s="314"/>
      <c r="X7" s="314"/>
      <c r="Y7" s="314"/>
      <c r="Z7" s="720"/>
      <c r="AA7" s="720"/>
      <c r="AB7" s="720"/>
      <c r="AC7" s="321"/>
      <c r="AD7" s="322"/>
      <c r="AE7" s="368"/>
      <c r="AF7" s="709"/>
      <c r="AG7" s="729"/>
      <c r="AI7" s="67">
        <f t="shared" si="4"/>
        <v>0</v>
      </c>
      <c r="AJ7" s="67">
        <f t="shared" si="5"/>
        <v>0</v>
      </c>
      <c r="AK7" s="67">
        <f t="shared" si="6"/>
        <v>0</v>
      </c>
      <c r="AL7" s="67">
        <f t="shared" si="7"/>
        <v>0</v>
      </c>
      <c r="AM7" s="67">
        <f t="shared" si="8"/>
        <v>0</v>
      </c>
      <c r="AN7" s="67">
        <f t="shared" si="9"/>
        <v>0</v>
      </c>
      <c r="AO7" s="67">
        <f t="shared" si="10"/>
        <v>0</v>
      </c>
      <c r="AP7" s="67">
        <f t="shared" si="11"/>
        <v>0</v>
      </c>
      <c r="AQ7" s="67">
        <f t="shared" si="12"/>
        <v>0</v>
      </c>
      <c r="AR7" s="67">
        <f t="shared" si="13"/>
        <v>0</v>
      </c>
      <c r="AS7" s="67">
        <f t="shared" si="14"/>
        <v>0</v>
      </c>
      <c r="AT7" s="67">
        <f t="shared" si="15"/>
        <v>0</v>
      </c>
      <c r="AU7" s="67">
        <f t="shared" si="16"/>
        <v>0</v>
      </c>
      <c r="AV7" s="67"/>
      <c r="AW7" s="67"/>
      <c r="AX7" s="67"/>
      <c r="AY7" s="67"/>
    </row>
    <row r="8" spans="1:51" ht="12" customHeight="1">
      <c r="A8" s="56" t="s">
        <v>18</v>
      </c>
      <c r="B8" s="481" t="s">
        <v>79</v>
      </c>
      <c r="C8" s="530">
        <f t="shared" si="2"/>
        <v>0</v>
      </c>
      <c r="D8" s="564">
        <f t="shared" si="2"/>
        <v>0</v>
      </c>
      <c r="E8" s="484">
        <f t="shared" si="2"/>
        <v>0</v>
      </c>
      <c r="F8" s="484">
        <f t="shared" si="2"/>
        <v>0</v>
      </c>
      <c r="G8" s="484">
        <f t="shared" si="2"/>
        <v>0</v>
      </c>
      <c r="H8" s="484">
        <f t="shared" si="2"/>
        <v>0</v>
      </c>
      <c r="I8" s="484">
        <f t="shared" si="2"/>
        <v>0</v>
      </c>
      <c r="J8" s="484">
        <f t="shared" si="2"/>
        <v>0</v>
      </c>
      <c r="K8" s="497">
        <f t="shared" si="3"/>
        <v>0</v>
      </c>
      <c r="L8" s="587">
        <f t="shared" si="3"/>
        <v>0</v>
      </c>
      <c r="M8" s="610">
        <f t="shared" si="3"/>
        <v>0</v>
      </c>
      <c r="N8" s="587">
        <f t="shared" si="3"/>
        <v>0</v>
      </c>
      <c r="O8" s="606">
        <f t="shared" si="3"/>
        <v>0</v>
      </c>
      <c r="P8" s="646">
        <f t="shared" si="3"/>
        <v>0</v>
      </c>
      <c r="Q8" s="635">
        <f t="shared" si="3"/>
        <v>0</v>
      </c>
      <c r="R8" s="588" t="e">
        <f t="shared" si="3"/>
        <v>#REF!</v>
      </c>
      <c r="S8" s="828"/>
      <c r="T8" s="4"/>
      <c r="U8" s="368"/>
      <c r="V8" s="709"/>
      <c r="W8" s="314"/>
      <c r="X8" s="314"/>
      <c r="Y8" s="314"/>
      <c r="Z8" s="720"/>
      <c r="AA8" s="720"/>
      <c r="AB8" s="720"/>
      <c r="AC8" s="321"/>
      <c r="AD8" s="322"/>
      <c r="AE8" s="368"/>
      <c r="AF8" s="709"/>
      <c r="AG8" s="729"/>
      <c r="AI8" s="67">
        <f t="shared" si="4"/>
        <v>0</v>
      </c>
      <c r="AJ8" s="67">
        <f t="shared" si="5"/>
        <v>0</v>
      </c>
      <c r="AK8" s="67">
        <f t="shared" si="6"/>
        <v>0</v>
      </c>
      <c r="AL8" s="67">
        <f t="shared" si="7"/>
        <v>0</v>
      </c>
      <c r="AM8" s="67">
        <f t="shared" si="8"/>
        <v>0</v>
      </c>
      <c r="AN8" s="67">
        <f t="shared" si="9"/>
        <v>0</v>
      </c>
      <c r="AO8" s="67">
        <f t="shared" si="10"/>
        <v>0</v>
      </c>
      <c r="AP8" s="67">
        <f t="shared" si="11"/>
        <v>0</v>
      </c>
      <c r="AQ8" s="67">
        <f t="shared" si="12"/>
        <v>0</v>
      </c>
      <c r="AR8" s="67">
        <f t="shared" si="13"/>
        <v>0</v>
      </c>
      <c r="AS8" s="67">
        <f t="shared" si="14"/>
        <v>0</v>
      </c>
      <c r="AT8" s="67">
        <f t="shared" si="15"/>
        <v>0</v>
      </c>
      <c r="AU8" s="67">
        <f t="shared" si="16"/>
        <v>0</v>
      </c>
      <c r="AV8" s="67"/>
      <c r="AW8" s="67"/>
      <c r="AX8" s="67"/>
      <c r="AY8" s="67"/>
    </row>
    <row r="9" spans="1:51" ht="12" customHeight="1">
      <c r="A9" s="62" t="s">
        <v>8</v>
      </c>
      <c r="B9" s="491" t="s">
        <v>65</v>
      </c>
      <c r="C9" s="532">
        <f t="shared" si="2"/>
        <v>0</v>
      </c>
      <c r="D9" s="565">
        <f t="shared" si="2"/>
        <v>0</v>
      </c>
      <c r="E9" s="566">
        <f t="shared" si="2"/>
        <v>0</v>
      </c>
      <c r="F9" s="566">
        <f t="shared" si="2"/>
        <v>0</v>
      </c>
      <c r="G9" s="566">
        <f t="shared" si="2"/>
        <v>0</v>
      </c>
      <c r="H9" s="566">
        <f t="shared" si="2"/>
        <v>0</v>
      </c>
      <c r="I9" s="566">
        <f t="shared" si="2"/>
        <v>0</v>
      </c>
      <c r="J9" s="566">
        <f t="shared" si="2"/>
        <v>0</v>
      </c>
      <c r="K9" s="614">
        <f t="shared" si="3"/>
        <v>0</v>
      </c>
      <c r="L9" s="615">
        <f t="shared" si="3"/>
        <v>0</v>
      </c>
      <c r="M9" s="685">
        <f t="shared" si="3"/>
        <v>0</v>
      </c>
      <c r="N9" s="615">
        <f t="shared" si="3"/>
        <v>0</v>
      </c>
      <c r="O9" s="696">
        <f t="shared" si="3"/>
        <v>0</v>
      </c>
      <c r="P9" s="697">
        <f t="shared" si="3"/>
        <v>0</v>
      </c>
      <c r="Q9" s="639">
        <f t="shared" si="3"/>
        <v>0</v>
      </c>
      <c r="R9" s="588" t="e">
        <f t="shared" si="3"/>
        <v>#REF!</v>
      </c>
      <c r="S9" s="828"/>
      <c r="T9" s="4"/>
      <c r="U9" s="714"/>
      <c r="V9" s="715"/>
      <c r="W9" s="716"/>
      <c r="X9" s="716"/>
      <c r="Y9" s="716"/>
      <c r="Z9" s="719"/>
      <c r="AA9" s="719"/>
      <c r="AB9" s="719"/>
      <c r="AC9" s="324"/>
      <c r="AD9" s="325"/>
      <c r="AE9" s="714"/>
      <c r="AF9" s="715"/>
      <c r="AG9" s="730"/>
      <c r="AI9" s="67">
        <f t="shared" si="4"/>
        <v>0</v>
      </c>
      <c r="AJ9" s="67">
        <f t="shared" si="5"/>
        <v>0</v>
      </c>
      <c r="AK9" s="67">
        <f t="shared" si="6"/>
        <v>0</v>
      </c>
      <c r="AL9" s="67">
        <f t="shared" si="7"/>
        <v>0</v>
      </c>
      <c r="AM9" s="67">
        <f t="shared" si="8"/>
        <v>0</v>
      </c>
      <c r="AN9" s="67">
        <f t="shared" si="9"/>
        <v>0</v>
      </c>
      <c r="AO9" s="67">
        <f t="shared" si="10"/>
        <v>0</v>
      </c>
      <c r="AP9" s="67">
        <f t="shared" si="11"/>
        <v>0</v>
      </c>
      <c r="AQ9" s="67">
        <f t="shared" si="12"/>
        <v>0</v>
      </c>
      <c r="AR9" s="67">
        <f t="shared" si="13"/>
        <v>0</v>
      </c>
      <c r="AS9" s="67">
        <f t="shared" si="14"/>
        <v>0</v>
      </c>
      <c r="AT9" s="67">
        <f t="shared" si="15"/>
        <v>0</v>
      </c>
      <c r="AU9" s="67">
        <f t="shared" si="16"/>
        <v>0</v>
      </c>
      <c r="AV9" s="67"/>
      <c r="AW9" s="67"/>
      <c r="AX9" s="67"/>
      <c r="AY9" s="67"/>
    </row>
    <row r="10" spans="1:51" ht="12" customHeight="1">
      <c r="A10" s="56" t="s">
        <v>3</v>
      </c>
      <c r="B10" s="481" t="s">
        <v>35</v>
      </c>
      <c r="C10" s="530">
        <f t="shared" si="2"/>
        <v>0</v>
      </c>
      <c r="D10" s="564">
        <f t="shared" si="2"/>
        <v>0</v>
      </c>
      <c r="E10" s="484">
        <f t="shared" si="2"/>
        <v>0</v>
      </c>
      <c r="F10" s="484">
        <f t="shared" si="2"/>
        <v>0</v>
      </c>
      <c r="G10" s="484">
        <f t="shared" si="2"/>
        <v>0</v>
      </c>
      <c r="H10" s="484">
        <f t="shared" si="2"/>
        <v>0</v>
      </c>
      <c r="I10" s="484">
        <f t="shared" si="2"/>
        <v>0</v>
      </c>
      <c r="J10" s="484">
        <f t="shared" si="2"/>
        <v>0</v>
      </c>
      <c r="K10" s="497">
        <f t="shared" si="3"/>
        <v>0</v>
      </c>
      <c r="L10" s="587">
        <f t="shared" si="3"/>
        <v>0</v>
      </c>
      <c r="M10" s="610">
        <f t="shared" si="3"/>
        <v>0</v>
      </c>
      <c r="N10" s="587">
        <f t="shared" si="3"/>
        <v>0</v>
      </c>
      <c r="O10" s="606">
        <f t="shared" si="3"/>
        <v>0</v>
      </c>
      <c r="P10" s="646">
        <f t="shared" si="3"/>
        <v>0</v>
      </c>
      <c r="Q10" s="635">
        <f t="shared" si="3"/>
        <v>0</v>
      </c>
      <c r="R10" s="588" t="e">
        <f t="shared" si="3"/>
        <v>#REF!</v>
      </c>
      <c r="S10" s="828"/>
      <c r="T10" s="4"/>
      <c r="U10" s="368"/>
      <c r="V10" s="709"/>
      <c r="W10" s="314"/>
      <c r="X10" s="314"/>
      <c r="Y10" s="314"/>
      <c r="Z10" s="720"/>
      <c r="AA10" s="720"/>
      <c r="AB10" s="720"/>
      <c r="AC10" s="321"/>
      <c r="AD10" s="322"/>
      <c r="AE10" s="368"/>
      <c r="AF10" s="709"/>
      <c r="AG10" s="729"/>
      <c r="AI10" s="67">
        <f t="shared" si="4"/>
        <v>0</v>
      </c>
      <c r="AJ10" s="67">
        <f t="shared" si="5"/>
        <v>0</v>
      </c>
      <c r="AK10" s="67">
        <f t="shared" si="6"/>
        <v>0</v>
      </c>
      <c r="AL10" s="67">
        <f t="shared" si="7"/>
        <v>0</v>
      </c>
      <c r="AM10" s="67">
        <f t="shared" si="8"/>
        <v>0</v>
      </c>
      <c r="AN10" s="67">
        <f t="shared" si="9"/>
        <v>0</v>
      </c>
      <c r="AO10" s="67">
        <f t="shared" si="10"/>
        <v>0</v>
      </c>
      <c r="AP10" s="67">
        <f t="shared" si="11"/>
        <v>0</v>
      </c>
      <c r="AQ10" s="67">
        <f t="shared" si="12"/>
        <v>0</v>
      </c>
      <c r="AR10" s="67">
        <f t="shared" si="13"/>
        <v>0</v>
      </c>
      <c r="AS10" s="67">
        <f t="shared" si="14"/>
        <v>0</v>
      </c>
      <c r="AT10" s="67">
        <f t="shared" si="15"/>
        <v>0</v>
      </c>
      <c r="AU10" s="67">
        <f t="shared" si="16"/>
        <v>0</v>
      </c>
      <c r="AV10" s="67"/>
      <c r="AW10" s="67"/>
      <c r="AX10" s="67"/>
      <c r="AY10" s="67"/>
    </row>
    <row r="11" spans="1:51" ht="12" customHeight="1">
      <c r="A11" s="188" t="s">
        <v>84</v>
      </c>
      <c r="B11" s="618" t="s">
        <v>85</v>
      </c>
      <c r="C11" s="530">
        <f t="shared" si="2"/>
        <v>0</v>
      </c>
      <c r="D11" s="564">
        <f t="shared" si="2"/>
        <v>0</v>
      </c>
      <c r="E11" s="484">
        <f t="shared" si="2"/>
        <v>0</v>
      </c>
      <c r="F11" s="484">
        <f t="shared" si="2"/>
        <v>0</v>
      </c>
      <c r="G11" s="484">
        <f t="shared" si="2"/>
        <v>0</v>
      </c>
      <c r="H11" s="484">
        <f t="shared" si="2"/>
        <v>0</v>
      </c>
      <c r="I11" s="484">
        <f t="shared" si="2"/>
        <v>0</v>
      </c>
      <c r="J11" s="484">
        <f t="shared" si="2"/>
        <v>0</v>
      </c>
      <c r="K11" s="497">
        <f t="shared" si="3"/>
        <v>0</v>
      </c>
      <c r="L11" s="587">
        <f t="shared" si="3"/>
        <v>0</v>
      </c>
      <c r="M11" s="610">
        <f t="shared" si="3"/>
        <v>0</v>
      </c>
      <c r="N11" s="587">
        <f t="shared" si="3"/>
        <v>0</v>
      </c>
      <c r="O11" s="606">
        <f t="shared" si="3"/>
        <v>0</v>
      </c>
      <c r="P11" s="646">
        <f t="shared" si="3"/>
        <v>0</v>
      </c>
      <c r="Q11" s="635">
        <f t="shared" si="3"/>
        <v>0</v>
      </c>
      <c r="R11" s="588" t="e">
        <f t="shared" si="3"/>
        <v>#REF!</v>
      </c>
      <c r="S11" s="828"/>
      <c r="T11" s="4"/>
      <c r="U11" s="368"/>
      <c r="V11" s="709"/>
      <c r="W11" s="314"/>
      <c r="X11" s="314"/>
      <c r="Y11" s="314"/>
      <c r="Z11" s="720"/>
      <c r="AA11" s="720"/>
      <c r="AB11" s="720"/>
      <c r="AC11" s="321"/>
      <c r="AD11" s="322"/>
      <c r="AE11" s="368"/>
      <c r="AF11" s="709"/>
      <c r="AG11" s="729"/>
      <c r="AI11" s="67">
        <f t="shared" si="4"/>
        <v>0</v>
      </c>
      <c r="AJ11" s="67">
        <f t="shared" si="5"/>
        <v>0</v>
      </c>
      <c r="AK11" s="67">
        <f t="shared" si="6"/>
        <v>0</v>
      </c>
      <c r="AL11" s="67">
        <f t="shared" si="7"/>
        <v>0</v>
      </c>
      <c r="AM11" s="67">
        <f t="shared" si="8"/>
        <v>0</v>
      </c>
      <c r="AN11" s="67">
        <f t="shared" si="9"/>
        <v>0</v>
      </c>
      <c r="AO11" s="67">
        <f t="shared" si="10"/>
        <v>0</v>
      </c>
      <c r="AP11" s="67">
        <f t="shared" si="11"/>
        <v>0</v>
      </c>
      <c r="AQ11" s="67">
        <f t="shared" si="12"/>
        <v>0</v>
      </c>
      <c r="AR11" s="67">
        <f t="shared" si="13"/>
        <v>0</v>
      </c>
      <c r="AS11" s="67">
        <f t="shared" si="14"/>
        <v>0</v>
      </c>
      <c r="AT11" s="67">
        <f t="shared" si="15"/>
        <v>0</v>
      </c>
      <c r="AU11" s="67">
        <f t="shared" si="16"/>
        <v>0</v>
      </c>
      <c r="AV11" s="67"/>
      <c r="AW11" s="67"/>
      <c r="AX11" s="67"/>
      <c r="AY11" s="67"/>
    </row>
    <row r="12" spans="1:51" ht="12" customHeight="1">
      <c r="A12" s="62" t="s">
        <v>24</v>
      </c>
      <c r="B12" s="491" t="s">
        <v>66</v>
      </c>
      <c r="C12" s="532">
        <f t="shared" si="2"/>
        <v>0</v>
      </c>
      <c r="D12" s="565">
        <f t="shared" si="2"/>
        <v>0</v>
      </c>
      <c r="E12" s="566">
        <f t="shared" si="2"/>
        <v>0</v>
      </c>
      <c r="F12" s="566">
        <f t="shared" si="2"/>
        <v>0</v>
      </c>
      <c r="G12" s="566">
        <f t="shared" si="2"/>
        <v>0</v>
      </c>
      <c r="H12" s="566">
        <f t="shared" si="2"/>
        <v>0</v>
      </c>
      <c r="I12" s="566">
        <f t="shared" si="2"/>
        <v>0</v>
      </c>
      <c r="J12" s="566">
        <f t="shared" si="2"/>
        <v>0</v>
      </c>
      <c r="K12" s="614">
        <f t="shared" si="3"/>
        <v>0</v>
      </c>
      <c r="L12" s="615">
        <f t="shared" si="3"/>
        <v>0</v>
      </c>
      <c r="M12" s="685">
        <f t="shared" si="3"/>
        <v>0</v>
      </c>
      <c r="N12" s="615">
        <f t="shared" si="3"/>
        <v>0</v>
      </c>
      <c r="O12" s="696">
        <f t="shared" si="3"/>
        <v>0</v>
      </c>
      <c r="P12" s="697">
        <f t="shared" si="3"/>
        <v>0</v>
      </c>
      <c r="Q12" s="639">
        <f t="shared" si="3"/>
        <v>0</v>
      </c>
      <c r="R12" s="571" t="e">
        <f t="shared" si="3"/>
        <v>#REF!</v>
      </c>
      <c r="S12" s="828"/>
      <c r="T12" s="4"/>
      <c r="U12" s="714"/>
      <c r="V12" s="715"/>
      <c r="W12" s="716"/>
      <c r="X12" s="716"/>
      <c r="Y12" s="716"/>
      <c r="Z12" s="719"/>
      <c r="AA12" s="719"/>
      <c r="AB12" s="719"/>
      <c r="AC12" s="324"/>
      <c r="AD12" s="325"/>
      <c r="AE12" s="714"/>
      <c r="AF12" s="715"/>
      <c r="AG12" s="730"/>
      <c r="AI12" s="67">
        <f t="shared" si="4"/>
        <v>0</v>
      </c>
      <c r="AJ12" s="67">
        <f t="shared" si="5"/>
        <v>0</v>
      </c>
      <c r="AK12" s="67">
        <f t="shared" si="6"/>
        <v>0</v>
      </c>
      <c r="AL12" s="67">
        <f t="shared" si="7"/>
        <v>0</v>
      </c>
      <c r="AM12" s="67">
        <f t="shared" si="8"/>
        <v>0</v>
      </c>
      <c r="AN12" s="67">
        <f t="shared" si="9"/>
        <v>0</v>
      </c>
      <c r="AO12" s="67">
        <f t="shared" si="10"/>
        <v>0</v>
      </c>
      <c r="AP12" s="67">
        <f t="shared" si="11"/>
        <v>0</v>
      </c>
      <c r="AQ12" s="67">
        <f t="shared" si="12"/>
        <v>0</v>
      </c>
      <c r="AR12" s="67">
        <f t="shared" si="13"/>
        <v>0</v>
      </c>
      <c r="AS12" s="67">
        <f t="shared" si="14"/>
        <v>0</v>
      </c>
      <c r="AT12" s="67">
        <f t="shared" si="15"/>
        <v>0</v>
      </c>
      <c r="AU12" s="67">
        <f t="shared" si="16"/>
        <v>0</v>
      </c>
      <c r="AV12" s="67"/>
      <c r="AW12" s="67"/>
      <c r="AX12" s="67"/>
      <c r="AY12" s="67"/>
    </row>
    <row r="13" spans="1:51" ht="12" customHeight="1">
      <c r="A13" s="62" t="s">
        <v>13</v>
      </c>
      <c r="B13" s="491" t="s">
        <v>67</v>
      </c>
      <c r="C13" s="532">
        <f t="shared" si="2"/>
        <v>0</v>
      </c>
      <c r="D13" s="565">
        <f t="shared" si="2"/>
        <v>0</v>
      </c>
      <c r="E13" s="566">
        <f t="shared" si="2"/>
        <v>0</v>
      </c>
      <c r="F13" s="566">
        <f t="shared" si="2"/>
        <v>0</v>
      </c>
      <c r="G13" s="566">
        <f t="shared" si="2"/>
        <v>0</v>
      </c>
      <c r="H13" s="566">
        <f t="shared" si="2"/>
        <v>0</v>
      </c>
      <c r="I13" s="566">
        <f t="shared" si="2"/>
        <v>0</v>
      </c>
      <c r="J13" s="566">
        <f t="shared" si="2"/>
        <v>0</v>
      </c>
      <c r="K13" s="614">
        <f t="shared" si="3"/>
        <v>0</v>
      </c>
      <c r="L13" s="615">
        <f t="shared" si="3"/>
        <v>0</v>
      </c>
      <c r="M13" s="685">
        <f t="shared" si="3"/>
        <v>0</v>
      </c>
      <c r="N13" s="615">
        <f t="shared" si="3"/>
        <v>0</v>
      </c>
      <c r="O13" s="696">
        <f t="shared" si="3"/>
        <v>0</v>
      </c>
      <c r="P13" s="697">
        <f t="shared" si="3"/>
        <v>0</v>
      </c>
      <c r="Q13" s="639">
        <f t="shared" si="3"/>
        <v>0</v>
      </c>
      <c r="R13" s="571" t="e">
        <f t="shared" si="3"/>
        <v>#REF!</v>
      </c>
      <c r="S13" s="828"/>
      <c r="T13" s="4"/>
      <c r="U13" s="714"/>
      <c r="V13" s="718"/>
      <c r="W13" s="719"/>
      <c r="X13" s="719"/>
      <c r="Y13" s="719"/>
      <c r="Z13" s="719"/>
      <c r="AA13" s="719"/>
      <c r="AB13" s="719"/>
      <c r="AC13" s="324"/>
      <c r="AD13" s="325"/>
      <c r="AE13" s="714"/>
      <c r="AF13" s="718"/>
      <c r="AG13" s="730"/>
      <c r="AI13" s="67">
        <f t="shared" si="4"/>
        <v>0</v>
      </c>
      <c r="AJ13" s="67">
        <f t="shared" si="5"/>
        <v>0</v>
      </c>
      <c r="AK13" s="67">
        <f t="shared" si="6"/>
        <v>0</v>
      </c>
      <c r="AL13" s="67">
        <f t="shared" si="7"/>
        <v>0</v>
      </c>
      <c r="AM13" s="67">
        <f t="shared" si="8"/>
        <v>0</v>
      </c>
      <c r="AN13" s="67">
        <f t="shared" si="9"/>
        <v>0</v>
      </c>
      <c r="AO13" s="67">
        <f t="shared" si="10"/>
        <v>0</v>
      </c>
      <c r="AP13" s="67">
        <f t="shared" si="11"/>
        <v>0</v>
      </c>
      <c r="AQ13" s="67">
        <f t="shared" si="12"/>
        <v>0</v>
      </c>
      <c r="AR13" s="67">
        <f t="shared" si="13"/>
        <v>0</v>
      </c>
      <c r="AS13" s="67">
        <f t="shared" si="14"/>
        <v>0</v>
      </c>
      <c r="AT13" s="67">
        <f t="shared" si="15"/>
        <v>0</v>
      </c>
      <c r="AU13" s="67">
        <f t="shared" si="16"/>
        <v>0</v>
      </c>
      <c r="AV13" s="67"/>
      <c r="AW13" s="67"/>
      <c r="AX13" s="67"/>
      <c r="AY13" s="67"/>
    </row>
    <row r="14" spans="1:51" ht="12" customHeight="1">
      <c r="A14" s="56" t="s">
        <v>23</v>
      </c>
      <c r="B14" s="481" t="s">
        <v>51</v>
      </c>
      <c r="C14" s="688">
        <f t="shared" si="2"/>
        <v>0</v>
      </c>
      <c r="D14" s="564">
        <f t="shared" si="2"/>
        <v>0</v>
      </c>
      <c r="E14" s="484">
        <f t="shared" si="2"/>
        <v>0</v>
      </c>
      <c r="F14" s="484">
        <f t="shared" si="2"/>
        <v>0</v>
      </c>
      <c r="G14" s="484">
        <f t="shared" si="2"/>
        <v>0</v>
      </c>
      <c r="H14" s="484">
        <f t="shared" si="2"/>
        <v>0</v>
      </c>
      <c r="I14" s="484">
        <f t="shared" si="2"/>
        <v>0</v>
      </c>
      <c r="J14" s="484">
        <f t="shared" si="2"/>
        <v>0</v>
      </c>
      <c r="K14" s="497">
        <f t="shared" si="3"/>
        <v>0</v>
      </c>
      <c r="L14" s="587">
        <f t="shared" si="3"/>
        <v>0</v>
      </c>
      <c r="M14" s="610">
        <f t="shared" si="3"/>
        <v>0</v>
      </c>
      <c r="N14" s="587"/>
      <c r="O14" s="606">
        <f t="shared" si="3"/>
        <v>0</v>
      </c>
      <c r="P14" s="646">
        <f t="shared" si="3"/>
        <v>0</v>
      </c>
      <c r="Q14" s="639">
        <f t="shared" si="3"/>
        <v>0</v>
      </c>
      <c r="R14" s="571" t="e">
        <f t="shared" si="3"/>
        <v>#REF!</v>
      </c>
      <c r="S14" s="828"/>
      <c r="T14" s="4"/>
      <c r="U14" s="368"/>
      <c r="V14" s="367"/>
      <c r="W14" s="720"/>
      <c r="X14" s="720"/>
      <c r="Y14" s="720"/>
      <c r="Z14" s="720"/>
      <c r="AA14" s="720"/>
      <c r="AB14" s="720"/>
      <c r="AC14" s="321"/>
      <c r="AD14" s="322"/>
      <c r="AE14" s="368"/>
      <c r="AF14" s="367"/>
      <c r="AG14" s="729"/>
      <c r="AI14" s="67">
        <f t="shared" si="4"/>
        <v>0</v>
      </c>
      <c r="AJ14" s="67">
        <f t="shared" si="5"/>
        <v>0</v>
      </c>
      <c r="AK14" s="67">
        <f t="shared" si="6"/>
        <v>0</v>
      </c>
      <c r="AL14" s="67">
        <f t="shared" si="7"/>
        <v>0</v>
      </c>
      <c r="AM14" s="67">
        <f t="shared" si="8"/>
        <v>0</v>
      </c>
      <c r="AN14" s="67">
        <f t="shared" si="9"/>
        <v>0</v>
      </c>
      <c r="AO14" s="67">
        <f t="shared" si="10"/>
        <v>0</v>
      </c>
      <c r="AP14" s="67">
        <f t="shared" si="11"/>
        <v>0</v>
      </c>
      <c r="AQ14" s="67">
        <f t="shared" si="12"/>
        <v>0</v>
      </c>
      <c r="AR14" s="67">
        <f t="shared" si="13"/>
        <v>0</v>
      </c>
      <c r="AS14" s="67">
        <f t="shared" si="14"/>
        <v>0</v>
      </c>
      <c r="AT14" s="67">
        <f t="shared" si="15"/>
        <v>0</v>
      </c>
      <c r="AU14" s="67">
        <f t="shared" si="16"/>
        <v>0</v>
      </c>
      <c r="AV14" s="67"/>
      <c r="AW14" s="67"/>
      <c r="AX14" s="67"/>
      <c r="AY14" s="67"/>
    </row>
    <row r="15" spans="1:51" ht="12" hidden="1" customHeight="1" outlineLevel="1">
      <c r="A15" s="56" t="s">
        <v>126</v>
      </c>
      <c r="B15" s="481" t="s">
        <v>127</v>
      </c>
      <c r="C15" s="688">
        <f t="shared" si="2"/>
        <v>0</v>
      </c>
      <c r="D15" s="564">
        <f t="shared" si="2"/>
        <v>0</v>
      </c>
      <c r="E15" s="484">
        <f t="shared" si="2"/>
        <v>0</v>
      </c>
      <c r="F15" s="484">
        <f t="shared" si="2"/>
        <v>0</v>
      </c>
      <c r="G15" s="484">
        <f t="shared" si="2"/>
        <v>0</v>
      </c>
      <c r="H15" s="484">
        <f t="shared" si="2"/>
        <v>0</v>
      </c>
      <c r="I15" s="484">
        <f t="shared" si="2"/>
        <v>0</v>
      </c>
      <c r="J15" s="484">
        <f t="shared" si="2"/>
        <v>0</v>
      </c>
      <c r="K15" s="497">
        <f t="shared" si="3"/>
        <v>0</v>
      </c>
      <c r="L15" s="587">
        <f t="shared" si="3"/>
        <v>0</v>
      </c>
      <c r="M15" s="610">
        <f t="shared" si="3"/>
        <v>0</v>
      </c>
      <c r="N15" s="587"/>
      <c r="O15" s="606">
        <f t="shared" si="3"/>
        <v>0</v>
      </c>
      <c r="P15" s="646">
        <f t="shared" si="3"/>
        <v>0</v>
      </c>
      <c r="Q15" s="639">
        <f t="shared" si="3"/>
        <v>0</v>
      </c>
      <c r="R15" s="571" t="e">
        <f t="shared" si="3"/>
        <v>#REF!</v>
      </c>
      <c r="S15" s="828"/>
      <c r="T15" s="4"/>
      <c r="U15" s="368"/>
      <c r="V15" s="367"/>
      <c r="W15" s="720"/>
      <c r="X15" s="720"/>
      <c r="Y15" s="720"/>
      <c r="Z15" s="720"/>
      <c r="AA15" s="720"/>
      <c r="AB15" s="720"/>
      <c r="AC15" s="321"/>
      <c r="AD15" s="322"/>
      <c r="AE15" s="368"/>
      <c r="AF15" s="367"/>
      <c r="AG15" s="798"/>
      <c r="AI15" s="67">
        <f t="shared" ref="AI15:AR15" si="17">C15-U15</f>
        <v>0</v>
      </c>
      <c r="AJ15" s="67">
        <f t="shared" si="17"/>
        <v>0</v>
      </c>
      <c r="AK15" s="67">
        <f t="shared" si="17"/>
        <v>0</v>
      </c>
      <c r="AL15" s="67">
        <f t="shared" si="17"/>
        <v>0</v>
      </c>
      <c r="AM15" s="67">
        <f t="shared" si="17"/>
        <v>0</v>
      </c>
      <c r="AN15" s="67">
        <f t="shared" si="17"/>
        <v>0</v>
      </c>
      <c r="AO15" s="67">
        <f t="shared" si="17"/>
        <v>0</v>
      </c>
      <c r="AP15" s="67">
        <f t="shared" si="17"/>
        <v>0</v>
      </c>
      <c r="AQ15" s="67">
        <f t="shared" si="17"/>
        <v>0</v>
      </c>
      <c r="AR15" s="67">
        <f t="shared" si="17"/>
        <v>0</v>
      </c>
      <c r="AS15" s="67">
        <f>O15-AE15</f>
        <v>0</v>
      </c>
      <c r="AT15" s="67">
        <f>P15-AF15</f>
        <v>0</v>
      </c>
      <c r="AU15" s="67">
        <f>Q15-AG15</f>
        <v>0</v>
      </c>
      <c r="AV15" s="67"/>
      <c r="AW15" s="67"/>
      <c r="AX15" s="67"/>
      <c r="AY15" s="67"/>
    </row>
    <row r="16" spans="1:51" ht="12" customHeight="1" collapsed="1">
      <c r="A16" s="62" t="s">
        <v>4</v>
      </c>
      <c r="B16" s="498" t="s">
        <v>47</v>
      </c>
      <c r="C16" s="534">
        <f t="shared" si="2"/>
        <v>0</v>
      </c>
      <c r="D16" s="689">
        <f t="shared" si="2"/>
        <v>0</v>
      </c>
      <c r="E16" s="569">
        <f t="shared" si="2"/>
        <v>0</v>
      </c>
      <c r="F16" s="569">
        <f t="shared" si="2"/>
        <v>0</v>
      </c>
      <c r="G16" s="569">
        <f t="shared" si="2"/>
        <v>0</v>
      </c>
      <c r="H16" s="569">
        <f t="shared" si="2"/>
        <v>0</v>
      </c>
      <c r="I16" s="569">
        <f t="shared" si="2"/>
        <v>0</v>
      </c>
      <c r="J16" s="569">
        <f t="shared" si="2"/>
        <v>0</v>
      </c>
      <c r="K16" s="621">
        <f t="shared" si="3"/>
        <v>0</v>
      </c>
      <c r="L16" s="505">
        <f t="shared" si="3"/>
        <v>0</v>
      </c>
      <c r="M16" s="624">
        <f t="shared" si="3"/>
        <v>0</v>
      </c>
      <c r="N16" s="647">
        <f t="shared" si="3"/>
        <v>0</v>
      </c>
      <c r="O16" s="698">
        <f t="shared" si="3"/>
        <v>0</v>
      </c>
      <c r="P16" s="699">
        <f t="shared" si="3"/>
        <v>0</v>
      </c>
      <c r="Q16" s="639">
        <f t="shared" si="3"/>
        <v>0</v>
      </c>
      <c r="R16" s="571" t="e">
        <f t="shared" si="3"/>
        <v>#REF!</v>
      </c>
      <c r="S16" s="828"/>
      <c r="T16" s="4"/>
      <c r="U16" s="721"/>
      <c r="V16" s="722"/>
      <c r="W16" s="723"/>
      <c r="X16" s="723"/>
      <c r="Y16" s="723"/>
      <c r="Z16" s="723"/>
      <c r="AA16" s="723"/>
      <c r="AB16" s="723"/>
      <c r="AC16" s="324"/>
      <c r="AD16" s="325"/>
      <c r="AE16" s="721"/>
      <c r="AF16" s="722"/>
      <c r="AG16" s="730"/>
      <c r="AI16" s="67">
        <f t="shared" si="4"/>
        <v>0</v>
      </c>
      <c r="AJ16" s="67">
        <f t="shared" si="5"/>
        <v>0</v>
      </c>
      <c r="AK16" s="67">
        <f t="shared" si="6"/>
        <v>0</v>
      </c>
      <c r="AL16" s="67">
        <f t="shared" si="7"/>
        <v>0</v>
      </c>
      <c r="AM16" s="67">
        <f t="shared" si="8"/>
        <v>0</v>
      </c>
      <c r="AN16" s="67">
        <f t="shared" si="9"/>
        <v>0</v>
      </c>
      <c r="AO16" s="67">
        <f t="shared" si="10"/>
        <v>0</v>
      </c>
      <c r="AP16" s="67">
        <f t="shared" si="11"/>
        <v>0</v>
      </c>
      <c r="AQ16" s="67">
        <f t="shared" si="12"/>
        <v>0</v>
      </c>
      <c r="AR16" s="67">
        <f t="shared" si="13"/>
        <v>0</v>
      </c>
      <c r="AS16" s="67">
        <f t="shared" si="14"/>
        <v>0</v>
      </c>
      <c r="AT16" s="67">
        <f t="shared" si="15"/>
        <v>0</v>
      </c>
      <c r="AU16" s="67">
        <f t="shared" si="16"/>
        <v>0</v>
      </c>
      <c r="AV16" s="67"/>
      <c r="AW16" s="67"/>
      <c r="AX16" s="67"/>
      <c r="AY16" s="67"/>
    </row>
    <row r="17" spans="1:51" ht="12" customHeight="1">
      <c r="A17" s="56" t="s">
        <v>9</v>
      </c>
      <c r="B17" s="481" t="s">
        <v>45</v>
      </c>
      <c r="C17" s="507">
        <f t="shared" si="2"/>
        <v>0</v>
      </c>
      <c r="D17" s="484">
        <f t="shared" si="2"/>
        <v>0</v>
      </c>
      <c r="E17" s="484">
        <f t="shared" si="2"/>
        <v>0</v>
      </c>
      <c r="F17" s="484">
        <f t="shared" si="2"/>
        <v>0</v>
      </c>
      <c r="G17" s="484">
        <f t="shared" si="2"/>
        <v>0</v>
      </c>
      <c r="H17" s="484">
        <f t="shared" si="2"/>
        <v>0</v>
      </c>
      <c r="I17" s="484">
        <f t="shared" si="2"/>
        <v>0</v>
      </c>
      <c r="J17" s="484">
        <f t="shared" si="2"/>
        <v>0</v>
      </c>
      <c r="K17" s="497"/>
      <c r="L17" s="587"/>
      <c r="M17" s="497"/>
      <c r="N17" s="587"/>
      <c r="O17" s="483">
        <f t="shared" si="3"/>
        <v>0</v>
      </c>
      <c r="P17" s="612">
        <f t="shared" si="3"/>
        <v>0</v>
      </c>
      <c r="Q17" s="668"/>
      <c r="R17" s="586"/>
      <c r="S17" s="828"/>
      <c r="T17" s="4"/>
      <c r="U17" s="340"/>
      <c r="V17" s="720"/>
      <c r="W17" s="720"/>
      <c r="X17" s="720"/>
      <c r="Y17" s="720"/>
      <c r="Z17" s="720"/>
      <c r="AA17" s="720"/>
      <c r="AB17" s="720"/>
      <c r="AC17" s="788"/>
      <c r="AD17" s="727"/>
      <c r="AE17" s="340"/>
      <c r="AF17" s="720"/>
      <c r="AG17" s="792"/>
      <c r="AI17" s="67">
        <f t="shared" si="4"/>
        <v>0</v>
      </c>
      <c r="AJ17" s="67">
        <f t="shared" si="5"/>
        <v>0</v>
      </c>
      <c r="AK17" s="67">
        <f t="shared" si="6"/>
        <v>0</v>
      </c>
      <c r="AL17" s="67">
        <f t="shared" si="7"/>
        <v>0</v>
      </c>
      <c r="AM17" s="67">
        <f t="shared" si="8"/>
        <v>0</v>
      </c>
      <c r="AN17" s="67">
        <f t="shared" si="9"/>
        <v>0</v>
      </c>
      <c r="AO17" s="67">
        <f t="shared" si="10"/>
        <v>0</v>
      </c>
      <c r="AP17" s="67">
        <f t="shared" si="11"/>
        <v>0</v>
      </c>
      <c r="AQ17" s="67">
        <f t="shared" si="12"/>
        <v>0</v>
      </c>
      <c r="AR17" s="67">
        <f t="shared" si="13"/>
        <v>0</v>
      </c>
      <c r="AS17" s="67">
        <f t="shared" si="14"/>
        <v>0</v>
      </c>
      <c r="AT17" s="67">
        <f t="shared" si="15"/>
        <v>0</v>
      </c>
      <c r="AU17" s="67">
        <f t="shared" si="16"/>
        <v>0</v>
      </c>
      <c r="AV17" s="67"/>
      <c r="AW17" s="67"/>
      <c r="AX17" s="67"/>
      <c r="AY17" s="67"/>
    </row>
    <row r="18" spans="1:51" ht="12" customHeight="1">
      <c r="A18" s="56" t="s">
        <v>5</v>
      </c>
      <c r="B18" s="481" t="s">
        <v>106</v>
      </c>
      <c r="C18" s="507">
        <f t="shared" si="2"/>
        <v>0</v>
      </c>
      <c r="D18" s="484">
        <f t="shared" si="2"/>
        <v>0</v>
      </c>
      <c r="E18" s="484">
        <f t="shared" si="2"/>
        <v>0</v>
      </c>
      <c r="F18" s="484">
        <f t="shared" si="2"/>
        <v>0</v>
      </c>
      <c r="G18" s="484">
        <f t="shared" si="2"/>
        <v>0</v>
      </c>
      <c r="H18" s="484">
        <f t="shared" si="2"/>
        <v>0</v>
      </c>
      <c r="I18" s="484">
        <f t="shared" si="2"/>
        <v>0</v>
      </c>
      <c r="J18" s="484">
        <f t="shared" si="2"/>
        <v>0</v>
      </c>
      <c r="K18" s="497"/>
      <c r="L18" s="587"/>
      <c r="M18" s="497"/>
      <c r="N18" s="587"/>
      <c r="O18" s="483">
        <f t="shared" si="3"/>
        <v>0</v>
      </c>
      <c r="P18" s="613">
        <f t="shared" si="3"/>
        <v>0</v>
      </c>
      <c r="Q18" s="635"/>
      <c r="R18" s="588"/>
      <c r="S18" s="828"/>
      <c r="T18" s="4"/>
      <c r="U18" s="340"/>
      <c r="V18" s="720"/>
      <c r="W18" s="720"/>
      <c r="X18" s="720"/>
      <c r="Y18" s="720"/>
      <c r="Z18" s="720"/>
      <c r="AA18" s="720"/>
      <c r="AB18" s="720"/>
      <c r="AC18" s="321"/>
      <c r="AD18" s="322"/>
      <c r="AE18" s="340"/>
      <c r="AF18" s="720"/>
      <c r="AG18" s="798"/>
      <c r="AI18" s="67">
        <f t="shared" ref="AI18:AR18" si="18">C18-U18</f>
        <v>0</v>
      </c>
      <c r="AJ18" s="67">
        <f t="shared" si="18"/>
        <v>0</v>
      </c>
      <c r="AK18" s="67">
        <f t="shared" si="18"/>
        <v>0</v>
      </c>
      <c r="AL18" s="67">
        <f t="shared" si="18"/>
        <v>0</v>
      </c>
      <c r="AM18" s="67">
        <f t="shared" si="18"/>
        <v>0</v>
      </c>
      <c r="AN18" s="67">
        <f t="shared" si="18"/>
        <v>0</v>
      </c>
      <c r="AO18" s="67">
        <f t="shared" si="18"/>
        <v>0</v>
      </c>
      <c r="AP18" s="67">
        <f t="shared" si="18"/>
        <v>0</v>
      </c>
      <c r="AQ18" s="67">
        <f t="shared" si="18"/>
        <v>0</v>
      </c>
      <c r="AR18" s="67">
        <f t="shared" si="18"/>
        <v>0</v>
      </c>
      <c r="AS18" s="67">
        <f>O18-AE18</f>
        <v>0</v>
      </c>
      <c r="AT18" s="67">
        <f>P18-AF18</f>
        <v>0</v>
      </c>
      <c r="AU18" s="67">
        <f>Q18-AG18</f>
        <v>0</v>
      </c>
      <c r="AV18" s="67"/>
      <c r="AW18" s="67"/>
      <c r="AX18" s="67"/>
      <c r="AY18" s="67"/>
    </row>
    <row r="19" spans="1:51" ht="12" hidden="1" customHeight="1" outlineLevel="1">
      <c r="A19" s="56" t="s">
        <v>5</v>
      </c>
      <c r="B19" s="481" t="s">
        <v>5</v>
      </c>
      <c r="C19" s="507">
        <f t="shared" si="2"/>
        <v>0</v>
      </c>
      <c r="D19" s="484">
        <f t="shared" si="2"/>
        <v>0</v>
      </c>
      <c r="E19" s="484">
        <f t="shared" si="2"/>
        <v>0</v>
      </c>
      <c r="F19" s="484">
        <f t="shared" si="2"/>
        <v>0</v>
      </c>
      <c r="G19" s="484">
        <f t="shared" si="2"/>
        <v>0</v>
      </c>
      <c r="H19" s="484">
        <f t="shared" si="2"/>
        <v>0</v>
      </c>
      <c r="I19" s="484">
        <f t="shared" si="2"/>
        <v>0</v>
      </c>
      <c r="J19" s="484">
        <f t="shared" si="2"/>
        <v>0</v>
      </c>
      <c r="K19" s="497"/>
      <c r="L19" s="587"/>
      <c r="M19" s="497"/>
      <c r="N19" s="587"/>
      <c r="O19" s="483">
        <f t="shared" si="3"/>
        <v>0</v>
      </c>
      <c r="P19" s="613">
        <f t="shared" si="3"/>
        <v>0</v>
      </c>
      <c r="Q19" s="635"/>
      <c r="R19" s="588"/>
      <c r="S19" s="828"/>
      <c r="T19" s="4"/>
      <c r="U19" s="340"/>
      <c r="V19" s="720"/>
      <c r="W19" s="720"/>
      <c r="X19" s="720"/>
      <c r="Y19" s="720"/>
      <c r="Z19" s="720"/>
      <c r="AA19" s="720"/>
      <c r="AB19" s="720"/>
      <c r="AC19" s="321"/>
      <c r="AD19" s="322"/>
      <c r="AE19" s="340"/>
      <c r="AF19" s="720"/>
      <c r="AG19" s="729"/>
      <c r="AI19" s="67">
        <f t="shared" si="4"/>
        <v>0</v>
      </c>
      <c r="AJ19" s="67">
        <f t="shared" si="5"/>
        <v>0</v>
      </c>
      <c r="AK19" s="67">
        <f t="shared" si="6"/>
        <v>0</v>
      </c>
      <c r="AL19" s="67">
        <f t="shared" si="7"/>
        <v>0</v>
      </c>
      <c r="AM19" s="67">
        <f t="shared" si="8"/>
        <v>0</v>
      </c>
      <c r="AN19" s="67">
        <f t="shared" si="9"/>
        <v>0</v>
      </c>
      <c r="AO19" s="67">
        <f t="shared" si="10"/>
        <v>0</v>
      </c>
      <c r="AP19" s="67">
        <f t="shared" si="11"/>
        <v>0</v>
      </c>
      <c r="AQ19" s="67">
        <f t="shared" si="12"/>
        <v>0</v>
      </c>
      <c r="AR19" s="67">
        <f t="shared" si="13"/>
        <v>0</v>
      </c>
      <c r="AS19" s="67">
        <f t="shared" si="14"/>
        <v>0</v>
      </c>
      <c r="AT19" s="67">
        <f t="shared" si="15"/>
        <v>0</v>
      </c>
      <c r="AU19" s="67">
        <f t="shared" si="16"/>
        <v>0</v>
      </c>
      <c r="AV19" s="67"/>
      <c r="AW19" s="67"/>
      <c r="AX19" s="67"/>
      <c r="AY19" s="67"/>
    </row>
    <row r="20" spans="1:51" ht="12" customHeight="1" collapsed="1">
      <c r="A20" s="56" t="s">
        <v>28</v>
      </c>
      <c r="B20" s="481" t="s">
        <v>166</v>
      </c>
      <c r="C20" s="507">
        <f t="shared" si="2"/>
        <v>0</v>
      </c>
      <c r="D20" s="484">
        <f t="shared" si="2"/>
        <v>0</v>
      </c>
      <c r="E20" s="484">
        <f t="shared" si="2"/>
        <v>0</v>
      </c>
      <c r="F20" s="484">
        <f t="shared" si="2"/>
        <v>0</v>
      </c>
      <c r="G20" s="484">
        <f t="shared" si="2"/>
        <v>0</v>
      </c>
      <c r="H20" s="484">
        <f t="shared" si="2"/>
        <v>0</v>
      </c>
      <c r="I20" s="484">
        <f t="shared" si="2"/>
        <v>0</v>
      </c>
      <c r="J20" s="484">
        <f t="shared" si="2"/>
        <v>0</v>
      </c>
      <c r="K20" s="497">
        <f t="shared" si="3"/>
        <v>0</v>
      </c>
      <c r="L20" s="587">
        <f t="shared" si="3"/>
        <v>0</v>
      </c>
      <c r="M20" s="497"/>
      <c r="N20" s="587"/>
      <c r="O20" s="483">
        <f t="shared" si="3"/>
        <v>0</v>
      </c>
      <c r="P20" s="613">
        <f t="shared" si="3"/>
        <v>0</v>
      </c>
      <c r="Q20" s="635">
        <f t="shared" si="3"/>
        <v>0</v>
      </c>
      <c r="R20" s="588" t="e">
        <f t="shared" si="3"/>
        <v>#REF!</v>
      </c>
      <c r="S20" s="828"/>
      <c r="T20" s="4"/>
      <c r="U20" s="340"/>
      <c r="V20" s="720"/>
      <c r="W20" s="720"/>
      <c r="X20" s="720"/>
      <c r="Y20" s="720"/>
      <c r="Z20" s="720"/>
      <c r="AA20" s="720"/>
      <c r="AB20" s="720"/>
      <c r="AC20" s="321"/>
      <c r="AD20" s="322"/>
      <c r="AE20" s="340"/>
      <c r="AF20" s="720"/>
      <c r="AG20" s="729"/>
      <c r="AI20" s="67">
        <f t="shared" si="4"/>
        <v>0</v>
      </c>
      <c r="AJ20" s="67">
        <f t="shared" si="5"/>
        <v>0</v>
      </c>
      <c r="AK20" s="67">
        <f t="shared" si="6"/>
        <v>0</v>
      </c>
      <c r="AL20" s="67">
        <f t="shared" si="7"/>
        <v>0</v>
      </c>
      <c r="AM20" s="67">
        <f t="shared" si="8"/>
        <v>0</v>
      </c>
      <c r="AN20" s="67">
        <f t="shared" si="9"/>
        <v>0</v>
      </c>
      <c r="AO20" s="67">
        <f t="shared" si="10"/>
        <v>0</v>
      </c>
      <c r="AP20" s="67">
        <f t="shared" si="11"/>
        <v>0</v>
      </c>
      <c r="AQ20" s="67">
        <f t="shared" si="12"/>
        <v>0</v>
      </c>
      <c r="AR20" s="67">
        <f t="shared" si="13"/>
        <v>0</v>
      </c>
      <c r="AS20" s="67">
        <f t="shared" si="14"/>
        <v>0</v>
      </c>
      <c r="AT20" s="67">
        <f t="shared" si="15"/>
        <v>0</v>
      </c>
      <c r="AU20" s="67">
        <f t="shared" si="16"/>
        <v>0</v>
      </c>
      <c r="AV20" s="67"/>
      <c r="AW20" s="67"/>
      <c r="AX20" s="67"/>
      <c r="AY20" s="67"/>
    </row>
    <row r="21" spans="1:51" ht="12" customHeight="1">
      <c r="A21" s="56" t="s">
        <v>27</v>
      </c>
      <c r="B21" s="481" t="s">
        <v>91</v>
      </c>
      <c r="C21" s="474">
        <f t="shared" si="2"/>
        <v>0</v>
      </c>
      <c r="D21" s="483">
        <f t="shared" si="2"/>
        <v>0</v>
      </c>
      <c r="E21" s="483">
        <f t="shared" si="2"/>
        <v>0</v>
      </c>
      <c r="F21" s="483">
        <f t="shared" si="2"/>
        <v>0</v>
      </c>
      <c r="G21" s="483">
        <f t="shared" si="2"/>
        <v>0</v>
      </c>
      <c r="H21" s="484">
        <f t="shared" si="2"/>
        <v>0</v>
      </c>
      <c r="I21" s="484">
        <f t="shared" si="2"/>
        <v>0</v>
      </c>
      <c r="J21" s="484">
        <f t="shared" si="2"/>
        <v>0</v>
      </c>
      <c r="K21" s="497">
        <f t="shared" si="3"/>
        <v>0</v>
      </c>
      <c r="L21" s="587">
        <f t="shared" si="3"/>
        <v>0</v>
      </c>
      <c r="M21" s="497"/>
      <c r="N21" s="587"/>
      <c r="O21" s="483">
        <f t="shared" si="3"/>
        <v>0</v>
      </c>
      <c r="P21" s="613">
        <f t="shared" si="3"/>
        <v>0</v>
      </c>
      <c r="Q21" s="635">
        <f t="shared" si="3"/>
        <v>0</v>
      </c>
      <c r="R21" s="588" t="e">
        <f t="shared" si="3"/>
        <v>#REF!</v>
      </c>
      <c r="S21" s="828"/>
      <c r="T21" s="4"/>
      <c r="U21" s="737"/>
      <c r="V21" s="386"/>
      <c r="W21" s="386"/>
      <c r="X21" s="386"/>
      <c r="Y21" s="386"/>
      <c r="Z21" s="720"/>
      <c r="AA21" s="720"/>
      <c r="AB21" s="720"/>
      <c r="AC21" s="321"/>
      <c r="AD21" s="322"/>
      <c r="AE21" s="737"/>
      <c r="AF21" s="386"/>
      <c r="AG21" s="729"/>
      <c r="AI21" s="67">
        <f t="shared" si="4"/>
        <v>0</v>
      </c>
      <c r="AJ21" s="67">
        <f t="shared" si="5"/>
        <v>0</v>
      </c>
      <c r="AK21" s="67">
        <f t="shared" si="6"/>
        <v>0</v>
      </c>
      <c r="AL21" s="67">
        <f t="shared" si="7"/>
        <v>0</v>
      </c>
      <c r="AM21" s="67">
        <f t="shared" si="8"/>
        <v>0</v>
      </c>
      <c r="AN21" s="67">
        <f t="shared" si="9"/>
        <v>0</v>
      </c>
      <c r="AO21" s="67">
        <f t="shared" si="10"/>
        <v>0</v>
      </c>
      <c r="AP21" s="67">
        <f t="shared" si="11"/>
        <v>0</v>
      </c>
      <c r="AQ21" s="67">
        <f t="shared" si="12"/>
        <v>0</v>
      </c>
      <c r="AR21" s="67">
        <f t="shared" si="13"/>
        <v>0</v>
      </c>
      <c r="AS21" s="67">
        <f t="shared" si="14"/>
        <v>0</v>
      </c>
      <c r="AT21" s="67">
        <f t="shared" si="15"/>
        <v>0</v>
      </c>
      <c r="AU21" s="67">
        <f t="shared" si="16"/>
        <v>0</v>
      </c>
      <c r="AV21" s="67"/>
      <c r="AW21" s="67"/>
      <c r="AX21" s="67"/>
      <c r="AY21" s="67"/>
    </row>
    <row r="22" spans="1:51" ht="12" customHeight="1">
      <c r="A22" s="56" t="s">
        <v>14</v>
      </c>
      <c r="B22" s="511" t="s">
        <v>38</v>
      </c>
      <c r="C22" s="512">
        <f t="shared" si="2"/>
        <v>0</v>
      </c>
      <c r="D22" s="513">
        <f t="shared" si="2"/>
        <v>0</v>
      </c>
      <c r="E22" s="513">
        <f t="shared" si="2"/>
        <v>0</v>
      </c>
      <c r="F22" s="513">
        <f t="shared" si="2"/>
        <v>0</v>
      </c>
      <c r="G22" s="513">
        <f t="shared" si="2"/>
        <v>0</v>
      </c>
      <c r="H22" s="513">
        <f t="shared" si="2"/>
        <v>0</v>
      </c>
      <c r="I22" s="513">
        <f t="shared" si="2"/>
        <v>0</v>
      </c>
      <c r="J22" s="513">
        <f t="shared" si="2"/>
        <v>0</v>
      </c>
      <c r="K22" s="673">
        <f t="shared" si="3"/>
        <v>0</v>
      </c>
      <c r="L22" s="647">
        <f t="shared" si="3"/>
        <v>0</v>
      </c>
      <c r="M22" s="673"/>
      <c r="N22" s="647"/>
      <c r="O22" s="483">
        <f t="shared" si="3"/>
        <v>0</v>
      </c>
      <c r="P22" s="613">
        <f t="shared" si="3"/>
        <v>0</v>
      </c>
      <c r="Q22" s="635">
        <f t="shared" si="3"/>
        <v>0</v>
      </c>
      <c r="R22" s="588" t="e">
        <f t="shared" si="3"/>
        <v>#REF!</v>
      </c>
      <c r="S22" s="828"/>
      <c r="T22" s="4"/>
      <c r="U22" s="346"/>
      <c r="V22" s="370"/>
      <c r="W22" s="370"/>
      <c r="X22" s="370"/>
      <c r="Y22" s="370"/>
      <c r="Z22" s="370"/>
      <c r="AA22" s="370"/>
      <c r="AB22" s="370"/>
      <c r="AC22" s="321"/>
      <c r="AD22" s="322"/>
      <c r="AE22" s="346"/>
      <c r="AF22" s="370"/>
      <c r="AG22" s="729"/>
      <c r="AI22" s="67">
        <f t="shared" si="4"/>
        <v>0</v>
      </c>
      <c r="AJ22" s="67">
        <f t="shared" si="5"/>
        <v>0</v>
      </c>
      <c r="AK22" s="67">
        <f t="shared" si="6"/>
        <v>0</v>
      </c>
      <c r="AL22" s="67">
        <f t="shared" si="7"/>
        <v>0</v>
      </c>
      <c r="AM22" s="67">
        <f t="shared" si="8"/>
        <v>0</v>
      </c>
      <c r="AN22" s="67">
        <f t="shared" si="9"/>
        <v>0</v>
      </c>
      <c r="AO22" s="67">
        <f t="shared" si="10"/>
        <v>0</v>
      </c>
      <c r="AP22" s="67">
        <f t="shared" si="11"/>
        <v>0</v>
      </c>
      <c r="AQ22" s="67">
        <f t="shared" si="12"/>
        <v>0</v>
      </c>
      <c r="AR22" s="67">
        <f t="shared" si="13"/>
        <v>0</v>
      </c>
      <c r="AS22" s="67">
        <f t="shared" si="14"/>
        <v>0</v>
      </c>
      <c r="AT22" s="67">
        <f t="shared" si="15"/>
        <v>0</v>
      </c>
      <c r="AU22" s="67">
        <f t="shared" si="16"/>
        <v>0</v>
      </c>
      <c r="AV22" s="67"/>
      <c r="AW22" s="67"/>
      <c r="AX22" s="67"/>
      <c r="AY22" s="67"/>
    </row>
    <row r="23" spans="1:51" ht="12" customHeight="1">
      <c r="A23" s="62" t="s">
        <v>22</v>
      </c>
      <c r="B23" s="491" t="s">
        <v>52</v>
      </c>
      <c r="C23" s="541"/>
      <c r="D23" s="510"/>
      <c r="E23" s="510"/>
      <c r="F23" s="510"/>
      <c r="G23" s="510"/>
      <c r="H23" s="510"/>
      <c r="I23" s="510"/>
      <c r="J23" s="510"/>
      <c r="K23" s="497"/>
      <c r="L23" s="587"/>
      <c r="M23" s="497"/>
      <c r="N23" s="587"/>
      <c r="O23" s="666"/>
      <c r="P23" s="667"/>
      <c r="Q23" s="668"/>
      <c r="R23" s="586"/>
      <c r="S23" s="828"/>
      <c r="T23" s="4"/>
      <c r="U23" s="790"/>
      <c r="V23" s="371"/>
      <c r="W23" s="371"/>
      <c r="X23" s="371"/>
      <c r="Y23" s="371"/>
      <c r="Z23" s="371"/>
      <c r="AA23" s="371"/>
      <c r="AB23" s="371"/>
      <c r="AC23" s="788"/>
      <c r="AD23" s="727"/>
      <c r="AE23" s="790"/>
      <c r="AF23" s="371"/>
      <c r="AG23" s="792"/>
      <c r="AI23" s="67">
        <f t="shared" si="4"/>
        <v>0</v>
      </c>
      <c r="AJ23" s="67">
        <f t="shared" si="5"/>
        <v>0</v>
      </c>
      <c r="AK23" s="67">
        <f t="shared" si="6"/>
        <v>0</v>
      </c>
      <c r="AL23" s="67">
        <f t="shared" si="7"/>
        <v>0</v>
      </c>
      <c r="AM23" s="67">
        <f t="shared" si="8"/>
        <v>0</v>
      </c>
      <c r="AN23" s="67">
        <f t="shared" si="9"/>
        <v>0</v>
      </c>
      <c r="AO23" s="67">
        <f t="shared" si="10"/>
        <v>0</v>
      </c>
      <c r="AP23" s="67">
        <f t="shared" si="11"/>
        <v>0</v>
      </c>
      <c r="AQ23" s="67">
        <f t="shared" si="12"/>
        <v>0</v>
      </c>
      <c r="AR23" s="67">
        <f t="shared" si="13"/>
        <v>0</v>
      </c>
      <c r="AS23" s="67">
        <f t="shared" si="14"/>
        <v>0</v>
      </c>
      <c r="AT23" s="67">
        <f t="shared" si="15"/>
        <v>0</v>
      </c>
      <c r="AU23" s="67">
        <f t="shared" ref="AU23:AU29" si="19">Q23-AG23</f>
        <v>0</v>
      </c>
      <c r="AV23" s="67"/>
      <c r="AW23" s="67"/>
      <c r="AX23" s="67"/>
      <c r="AY23" s="67"/>
    </row>
    <row r="24" spans="1:51" ht="12" customHeight="1">
      <c r="A24" s="56" t="s">
        <v>19</v>
      </c>
      <c r="B24" s="481" t="s">
        <v>53</v>
      </c>
      <c r="C24" s="509">
        <f t="shared" ref="C24:J29" si="20">VLOOKUP($A24,bankingRussia,C$1,FALSE)</f>
        <v>0</v>
      </c>
      <c r="D24" s="510">
        <f t="shared" si="20"/>
        <v>0</v>
      </c>
      <c r="E24" s="510">
        <f t="shared" si="20"/>
        <v>0</v>
      </c>
      <c r="F24" s="510">
        <f t="shared" si="20"/>
        <v>0</v>
      </c>
      <c r="G24" s="510">
        <f t="shared" si="20"/>
        <v>0</v>
      </c>
      <c r="H24" s="510">
        <f t="shared" si="20"/>
        <v>0</v>
      </c>
      <c r="I24" s="510">
        <f t="shared" si="20"/>
        <v>0</v>
      </c>
      <c r="J24" s="510">
        <f t="shared" si="20"/>
        <v>0</v>
      </c>
      <c r="K24" s="497">
        <f t="shared" ref="K24:N29" si="21">VLOOKUP($A24,bankingRussia,K$1,FALSE)</f>
        <v>0</v>
      </c>
      <c r="L24" s="587">
        <f t="shared" si="21"/>
        <v>0</v>
      </c>
      <c r="M24" s="497">
        <f t="shared" si="21"/>
        <v>0</v>
      </c>
      <c r="N24" s="587">
        <f t="shared" si="21"/>
        <v>0</v>
      </c>
      <c r="O24" s="509">
        <f t="shared" ref="O24:R29" si="22">VLOOKUP($A24,bankingRussia,O$1,FALSE)</f>
        <v>0</v>
      </c>
      <c r="P24" s="510">
        <f t="shared" si="22"/>
        <v>0</v>
      </c>
      <c r="Q24" s="635">
        <f t="shared" si="22"/>
        <v>0</v>
      </c>
      <c r="R24" s="588" t="e">
        <f t="shared" si="22"/>
        <v>#REF!</v>
      </c>
      <c r="S24" s="828"/>
      <c r="T24" s="4"/>
      <c r="U24" s="351"/>
      <c r="V24" s="371"/>
      <c r="W24" s="371"/>
      <c r="X24" s="371"/>
      <c r="Y24" s="371"/>
      <c r="Z24" s="371"/>
      <c r="AA24" s="371"/>
      <c r="AB24" s="371"/>
      <c r="AC24" s="321"/>
      <c r="AD24" s="322"/>
      <c r="AE24" s="351"/>
      <c r="AF24" s="371"/>
      <c r="AG24" s="729"/>
      <c r="AI24" s="67">
        <f t="shared" si="4"/>
        <v>0</v>
      </c>
      <c r="AJ24" s="67">
        <f t="shared" si="5"/>
        <v>0</v>
      </c>
      <c r="AK24" s="67">
        <f t="shared" si="6"/>
        <v>0</v>
      </c>
      <c r="AL24" s="67">
        <f t="shared" si="7"/>
        <v>0</v>
      </c>
      <c r="AM24" s="67">
        <f t="shared" si="8"/>
        <v>0</v>
      </c>
      <c r="AN24" s="67">
        <f t="shared" si="9"/>
        <v>0</v>
      </c>
      <c r="AO24" s="67">
        <f t="shared" si="10"/>
        <v>0</v>
      </c>
      <c r="AP24" s="67">
        <f t="shared" si="11"/>
        <v>0</v>
      </c>
      <c r="AQ24" s="67">
        <f t="shared" si="12"/>
        <v>0</v>
      </c>
      <c r="AR24" s="67">
        <f t="shared" si="13"/>
        <v>0</v>
      </c>
      <c r="AS24" s="67">
        <f t="shared" si="14"/>
        <v>0</v>
      </c>
      <c r="AT24" s="67">
        <f t="shared" si="15"/>
        <v>0</v>
      </c>
      <c r="AU24" s="67">
        <f t="shared" si="19"/>
        <v>0</v>
      </c>
      <c r="AV24" s="67"/>
      <c r="AW24" s="67"/>
      <c r="AX24" s="67"/>
      <c r="AY24" s="67"/>
    </row>
    <row r="25" spans="1:51" ht="12" customHeight="1">
      <c r="A25" s="56" t="s">
        <v>72</v>
      </c>
      <c r="B25" s="551" t="s">
        <v>68</v>
      </c>
      <c r="C25" s="509">
        <f t="shared" si="20"/>
        <v>0</v>
      </c>
      <c r="D25" s="510">
        <f t="shared" si="20"/>
        <v>0</v>
      </c>
      <c r="E25" s="510">
        <f t="shared" si="20"/>
        <v>0</v>
      </c>
      <c r="F25" s="510">
        <f t="shared" si="20"/>
        <v>0</v>
      </c>
      <c r="G25" s="510">
        <f t="shared" si="20"/>
        <v>0</v>
      </c>
      <c r="H25" s="510">
        <f t="shared" si="20"/>
        <v>0</v>
      </c>
      <c r="I25" s="510">
        <f t="shared" si="20"/>
        <v>0</v>
      </c>
      <c r="J25" s="510">
        <f t="shared" si="20"/>
        <v>0</v>
      </c>
      <c r="K25" s="497">
        <f t="shared" si="21"/>
        <v>0</v>
      </c>
      <c r="L25" s="587">
        <f t="shared" si="21"/>
        <v>0</v>
      </c>
      <c r="M25" s="497">
        <f t="shared" si="21"/>
        <v>0</v>
      </c>
      <c r="N25" s="587">
        <f t="shared" si="21"/>
        <v>0</v>
      </c>
      <c r="O25" s="509">
        <f t="shared" si="22"/>
        <v>0</v>
      </c>
      <c r="P25" s="510">
        <f t="shared" si="22"/>
        <v>0</v>
      </c>
      <c r="Q25" s="635">
        <f t="shared" si="22"/>
        <v>0</v>
      </c>
      <c r="R25" s="588" t="e">
        <f t="shared" si="22"/>
        <v>#REF!</v>
      </c>
      <c r="S25" s="828"/>
      <c r="T25" s="4"/>
      <c r="U25" s="351"/>
      <c r="V25" s="371"/>
      <c r="W25" s="371"/>
      <c r="X25" s="371"/>
      <c r="Y25" s="371"/>
      <c r="Z25" s="371"/>
      <c r="AA25" s="371"/>
      <c r="AB25" s="371"/>
      <c r="AC25" s="321"/>
      <c r="AD25" s="322"/>
      <c r="AE25" s="351"/>
      <c r="AF25" s="371"/>
      <c r="AG25" s="729"/>
      <c r="AI25" s="67">
        <f t="shared" si="4"/>
        <v>0</v>
      </c>
      <c r="AJ25" s="67">
        <f t="shared" si="5"/>
        <v>0</v>
      </c>
      <c r="AK25" s="67">
        <f t="shared" si="6"/>
        <v>0</v>
      </c>
      <c r="AL25" s="67">
        <f t="shared" si="7"/>
        <v>0</v>
      </c>
      <c r="AM25" s="67">
        <f t="shared" si="8"/>
        <v>0</v>
      </c>
      <c r="AN25" s="67">
        <f t="shared" si="9"/>
        <v>0</v>
      </c>
      <c r="AO25" s="67">
        <f t="shared" si="10"/>
        <v>0</v>
      </c>
      <c r="AP25" s="67">
        <f t="shared" si="11"/>
        <v>0</v>
      </c>
      <c r="AQ25" s="67">
        <f t="shared" si="12"/>
        <v>0</v>
      </c>
      <c r="AR25" s="67">
        <f t="shared" si="13"/>
        <v>0</v>
      </c>
      <c r="AS25" s="67">
        <f t="shared" si="14"/>
        <v>0</v>
      </c>
      <c r="AT25" s="67">
        <f t="shared" si="15"/>
        <v>0</v>
      </c>
      <c r="AU25" s="67">
        <f t="shared" si="19"/>
        <v>0</v>
      </c>
      <c r="AV25" s="67"/>
      <c r="AW25" s="67"/>
      <c r="AX25" s="67"/>
      <c r="AY25" s="67"/>
    </row>
    <row r="26" spans="1:51" ht="12" customHeight="1">
      <c r="A26" s="62" t="s">
        <v>25</v>
      </c>
      <c r="B26" s="491" t="s">
        <v>56</v>
      </c>
      <c r="C26" s="518">
        <f t="shared" si="20"/>
        <v>0</v>
      </c>
      <c r="D26" s="519">
        <f t="shared" si="20"/>
        <v>0</v>
      </c>
      <c r="E26" s="519">
        <f t="shared" si="20"/>
        <v>0</v>
      </c>
      <c r="F26" s="519">
        <f t="shared" si="20"/>
        <v>0</v>
      </c>
      <c r="G26" s="519">
        <f t="shared" si="20"/>
        <v>0</v>
      </c>
      <c r="H26" s="519">
        <f t="shared" si="20"/>
        <v>0</v>
      </c>
      <c r="I26" s="519">
        <f t="shared" si="20"/>
        <v>0</v>
      </c>
      <c r="J26" s="519">
        <f t="shared" si="20"/>
        <v>0</v>
      </c>
      <c r="K26" s="614">
        <f t="shared" si="21"/>
        <v>0</v>
      </c>
      <c r="L26" s="615">
        <f t="shared" si="21"/>
        <v>0</v>
      </c>
      <c r="M26" s="614">
        <f t="shared" si="21"/>
        <v>0</v>
      </c>
      <c r="N26" s="615">
        <f t="shared" si="21"/>
        <v>0</v>
      </c>
      <c r="O26" s="518">
        <f t="shared" si="22"/>
        <v>0</v>
      </c>
      <c r="P26" s="519">
        <f t="shared" si="22"/>
        <v>0</v>
      </c>
      <c r="Q26" s="639">
        <f t="shared" si="22"/>
        <v>0</v>
      </c>
      <c r="R26" s="571" t="e">
        <f t="shared" si="22"/>
        <v>#REF!</v>
      </c>
      <c r="S26" s="828"/>
      <c r="T26" s="4"/>
      <c r="U26" s="353"/>
      <c r="V26" s="372"/>
      <c r="W26" s="372"/>
      <c r="X26" s="372"/>
      <c r="Y26" s="372"/>
      <c r="Z26" s="372"/>
      <c r="AA26" s="372"/>
      <c r="AB26" s="372"/>
      <c r="AC26" s="324"/>
      <c r="AD26" s="325"/>
      <c r="AE26" s="353"/>
      <c r="AF26" s="372"/>
      <c r="AG26" s="730"/>
      <c r="AI26" s="67">
        <f t="shared" si="4"/>
        <v>0</v>
      </c>
      <c r="AJ26" s="67">
        <f t="shared" si="5"/>
        <v>0</v>
      </c>
      <c r="AK26" s="67">
        <f t="shared" si="6"/>
        <v>0</v>
      </c>
      <c r="AL26" s="67">
        <f t="shared" si="7"/>
        <v>0</v>
      </c>
      <c r="AM26" s="67">
        <f t="shared" si="8"/>
        <v>0</v>
      </c>
      <c r="AN26" s="67">
        <f t="shared" si="9"/>
        <v>0</v>
      </c>
      <c r="AO26" s="67">
        <f t="shared" si="10"/>
        <v>0</v>
      </c>
      <c r="AP26" s="67">
        <f t="shared" si="11"/>
        <v>0</v>
      </c>
      <c r="AQ26" s="67">
        <f t="shared" si="12"/>
        <v>0</v>
      </c>
      <c r="AR26" s="67">
        <f t="shared" si="13"/>
        <v>0</v>
      </c>
      <c r="AS26" s="67">
        <f t="shared" si="14"/>
        <v>0</v>
      </c>
      <c r="AT26" s="67">
        <f t="shared" si="15"/>
        <v>0</v>
      </c>
      <c r="AU26" s="67">
        <f t="shared" si="19"/>
        <v>0</v>
      </c>
      <c r="AV26" s="67"/>
      <c r="AW26" s="67"/>
      <c r="AX26" s="67"/>
      <c r="AY26" s="67"/>
    </row>
    <row r="27" spans="1:51" ht="12" customHeight="1">
      <c r="A27" s="56" t="s">
        <v>17</v>
      </c>
      <c r="B27" s="481" t="s">
        <v>57</v>
      </c>
      <c r="C27" s="543">
        <f t="shared" si="20"/>
        <v>0</v>
      </c>
      <c r="D27" s="510">
        <f t="shared" si="20"/>
        <v>0</v>
      </c>
      <c r="E27" s="510">
        <f t="shared" si="20"/>
        <v>0</v>
      </c>
      <c r="F27" s="510">
        <f t="shared" si="20"/>
        <v>0</v>
      </c>
      <c r="G27" s="510">
        <f t="shared" si="20"/>
        <v>0</v>
      </c>
      <c r="H27" s="510">
        <f t="shared" si="20"/>
        <v>0</v>
      </c>
      <c r="I27" s="510">
        <f t="shared" si="20"/>
        <v>0</v>
      </c>
      <c r="J27" s="510">
        <f t="shared" si="20"/>
        <v>0</v>
      </c>
      <c r="K27" s="497">
        <f t="shared" si="21"/>
        <v>0</v>
      </c>
      <c r="L27" s="587">
        <f t="shared" si="21"/>
        <v>0</v>
      </c>
      <c r="M27" s="497">
        <f t="shared" si="21"/>
        <v>0</v>
      </c>
      <c r="N27" s="587">
        <f t="shared" si="21"/>
        <v>0</v>
      </c>
      <c r="O27" s="543">
        <f t="shared" si="22"/>
        <v>0</v>
      </c>
      <c r="P27" s="510">
        <f t="shared" si="22"/>
        <v>0</v>
      </c>
      <c r="Q27" s="635">
        <f t="shared" si="22"/>
        <v>0</v>
      </c>
      <c r="R27" s="588" t="e">
        <f t="shared" si="22"/>
        <v>#REF!</v>
      </c>
      <c r="S27" s="828"/>
      <c r="T27" s="4"/>
      <c r="U27" s="351"/>
      <c r="V27" s="371"/>
      <c r="W27" s="371"/>
      <c r="X27" s="371"/>
      <c r="Y27" s="371"/>
      <c r="Z27" s="371"/>
      <c r="AA27" s="371"/>
      <c r="AB27" s="371"/>
      <c r="AC27" s="321"/>
      <c r="AD27" s="322"/>
      <c r="AE27" s="351"/>
      <c r="AF27" s="371"/>
      <c r="AG27" s="729"/>
      <c r="AI27" s="67">
        <f t="shared" si="4"/>
        <v>0</v>
      </c>
      <c r="AJ27" s="67">
        <f t="shared" si="5"/>
        <v>0</v>
      </c>
      <c r="AK27" s="67">
        <f t="shared" si="6"/>
        <v>0</v>
      </c>
      <c r="AL27" s="67">
        <f t="shared" si="7"/>
        <v>0</v>
      </c>
      <c r="AM27" s="67">
        <f t="shared" si="8"/>
        <v>0</v>
      </c>
      <c r="AN27" s="67">
        <f t="shared" si="9"/>
        <v>0</v>
      </c>
      <c r="AO27" s="67">
        <f t="shared" si="10"/>
        <v>0</v>
      </c>
      <c r="AP27" s="67">
        <f t="shared" si="11"/>
        <v>0</v>
      </c>
      <c r="AQ27" s="67">
        <f t="shared" si="12"/>
        <v>0</v>
      </c>
      <c r="AR27" s="67">
        <f t="shared" si="13"/>
        <v>0</v>
      </c>
      <c r="AS27" s="67">
        <f t="shared" si="14"/>
        <v>0</v>
      </c>
      <c r="AT27" s="67">
        <f t="shared" si="15"/>
        <v>0</v>
      </c>
      <c r="AU27" s="67">
        <f t="shared" si="19"/>
        <v>0</v>
      </c>
      <c r="AV27" s="67"/>
      <c r="AW27" s="67"/>
      <c r="AX27" s="67"/>
      <c r="AY27" s="67"/>
    </row>
    <row r="28" spans="1:51" ht="12" customHeight="1">
      <c r="A28" s="56" t="s">
        <v>16</v>
      </c>
      <c r="B28" s="481" t="s">
        <v>58</v>
      </c>
      <c r="C28" s="509">
        <f t="shared" si="20"/>
        <v>0</v>
      </c>
      <c r="D28" s="510">
        <f t="shared" si="20"/>
        <v>0</v>
      </c>
      <c r="E28" s="510">
        <f t="shared" si="20"/>
        <v>0</v>
      </c>
      <c r="F28" s="510">
        <f t="shared" si="20"/>
        <v>0</v>
      </c>
      <c r="G28" s="510">
        <f t="shared" si="20"/>
        <v>0</v>
      </c>
      <c r="H28" s="510">
        <f t="shared" si="20"/>
        <v>0</v>
      </c>
      <c r="I28" s="510">
        <f t="shared" si="20"/>
        <v>0</v>
      </c>
      <c r="J28" s="510">
        <f t="shared" si="20"/>
        <v>0</v>
      </c>
      <c r="K28" s="497">
        <f t="shared" si="21"/>
        <v>0</v>
      </c>
      <c r="L28" s="587">
        <f t="shared" si="21"/>
        <v>0</v>
      </c>
      <c r="M28" s="497">
        <f t="shared" si="21"/>
        <v>0</v>
      </c>
      <c r="N28" s="587">
        <f t="shared" si="21"/>
        <v>0</v>
      </c>
      <c r="O28" s="509">
        <f t="shared" si="22"/>
        <v>0</v>
      </c>
      <c r="P28" s="510">
        <f t="shared" si="22"/>
        <v>0</v>
      </c>
      <c r="Q28" s="635">
        <f t="shared" si="22"/>
        <v>0</v>
      </c>
      <c r="R28" s="588" t="e">
        <f t="shared" si="22"/>
        <v>#REF!</v>
      </c>
      <c r="S28" s="828"/>
      <c r="T28" s="4"/>
      <c r="U28" s="351"/>
      <c r="V28" s="371"/>
      <c r="W28" s="371"/>
      <c r="X28" s="371"/>
      <c r="Y28" s="371"/>
      <c r="Z28" s="371"/>
      <c r="AA28" s="371"/>
      <c r="AB28" s="371"/>
      <c r="AC28" s="321"/>
      <c r="AD28" s="322"/>
      <c r="AE28" s="351"/>
      <c r="AF28" s="371"/>
      <c r="AG28" s="729"/>
      <c r="AI28" s="67">
        <f t="shared" si="4"/>
        <v>0</v>
      </c>
      <c r="AJ28" s="67">
        <f t="shared" si="5"/>
        <v>0</v>
      </c>
      <c r="AK28" s="67">
        <f t="shared" si="6"/>
        <v>0</v>
      </c>
      <c r="AL28" s="67">
        <f t="shared" si="7"/>
        <v>0</v>
      </c>
      <c r="AM28" s="67">
        <f t="shared" si="8"/>
        <v>0</v>
      </c>
      <c r="AN28" s="67">
        <f t="shared" si="9"/>
        <v>0</v>
      </c>
      <c r="AO28" s="67">
        <f t="shared" si="10"/>
        <v>0</v>
      </c>
      <c r="AP28" s="67">
        <f t="shared" si="11"/>
        <v>0</v>
      </c>
      <c r="AQ28" s="67">
        <f t="shared" si="12"/>
        <v>0</v>
      </c>
      <c r="AR28" s="67">
        <f t="shared" si="13"/>
        <v>0</v>
      </c>
      <c r="AS28" s="67">
        <f t="shared" si="14"/>
        <v>0</v>
      </c>
      <c r="AT28" s="67">
        <f t="shared" si="15"/>
        <v>0</v>
      </c>
      <c r="AU28" s="67">
        <f t="shared" si="19"/>
        <v>0</v>
      </c>
      <c r="AV28" s="67"/>
      <c r="AW28" s="67"/>
      <c r="AX28" s="67"/>
      <c r="AY28" s="67"/>
    </row>
    <row r="29" spans="1:51" ht="12" customHeight="1">
      <c r="A29" s="62" t="s">
        <v>15</v>
      </c>
      <c r="B29" s="498" t="s">
        <v>59</v>
      </c>
      <c r="C29" s="520">
        <f t="shared" si="20"/>
        <v>0</v>
      </c>
      <c r="D29" s="521">
        <f t="shared" si="20"/>
        <v>0</v>
      </c>
      <c r="E29" s="521">
        <f t="shared" si="20"/>
        <v>0</v>
      </c>
      <c r="F29" s="521">
        <f t="shared" si="20"/>
        <v>0</v>
      </c>
      <c r="G29" s="521">
        <f t="shared" si="20"/>
        <v>0</v>
      </c>
      <c r="H29" s="521">
        <f t="shared" si="20"/>
        <v>0</v>
      </c>
      <c r="I29" s="521">
        <f t="shared" si="20"/>
        <v>0</v>
      </c>
      <c r="J29" s="521">
        <f t="shared" si="20"/>
        <v>0</v>
      </c>
      <c r="K29" s="621">
        <f t="shared" si="21"/>
        <v>0</v>
      </c>
      <c r="L29" s="505">
        <f t="shared" si="21"/>
        <v>0</v>
      </c>
      <c r="M29" s="621">
        <f t="shared" si="21"/>
        <v>0</v>
      </c>
      <c r="N29" s="505">
        <f t="shared" si="21"/>
        <v>0</v>
      </c>
      <c r="O29" s="520">
        <f t="shared" si="22"/>
        <v>0</v>
      </c>
      <c r="P29" s="521">
        <f t="shared" si="22"/>
        <v>0</v>
      </c>
      <c r="Q29" s="643">
        <f t="shared" si="22"/>
        <v>0</v>
      </c>
      <c r="R29" s="686" t="e">
        <f t="shared" si="22"/>
        <v>#REF!</v>
      </c>
      <c r="S29" s="828"/>
      <c r="T29" s="4"/>
      <c r="U29" s="355"/>
      <c r="V29" s="373"/>
      <c r="W29" s="373"/>
      <c r="X29" s="373"/>
      <c r="Y29" s="373"/>
      <c r="Z29" s="373"/>
      <c r="AA29" s="373"/>
      <c r="AB29" s="373"/>
      <c r="AC29" s="336"/>
      <c r="AD29" s="739"/>
      <c r="AE29" s="355"/>
      <c r="AF29" s="373"/>
      <c r="AG29" s="740"/>
      <c r="AI29" s="67">
        <f t="shared" si="4"/>
        <v>0</v>
      </c>
      <c r="AJ29" s="67">
        <f t="shared" si="5"/>
        <v>0</v>
      </c>
      <c r="AK29" s="67">
        <f t="shared" si="6"/>
        <v>0</v>
      </c>
      <c r="AL29" s="67">
        <f t="shared" si="7"/>
        <v>0</v>
      </c>
      <c r="AM29" s="67">
        <f t="shared" si="8"/>
        <v>0</v>
      </c>
      <c r="AN29" s="67">
        <f t="shared" si="9"/>
        <v>0</v>
      </c>
      <c r="AO29" s="67">
        <f t="shared" si="10"/>
        <v>0</v>
      </c>
      <c r="AP29" s="67">
        <f t="shared" si="11"/>
        <v>0</v>
      </c>
      <c r="AQ29" s="67">
        <f t="shared" si="12"/>
        <v>0</v>
      </c>
      <c r="AR29" s="67">
        <f t="shared" si="13"/>
        <v>0</v>
      </c>
      <c r="AS29" s="67">
        <f t="shared" si="14"/>
        <v>0</v>
      </c>
      <c r="AT29" s="67">
        <f t="shared" si="15"/>
        <v>0</v>
      </c>
      <c r="AU29" s="67">
        <f t="shared" si="19"/>
        <v>0</v>
      </c>
      <c r="AV29" s="67"/>
      <c r="AW29" s="67"/>
      <c r="AX29" s="67"/>
      <c r="AY29" s="67"/>
    </row>
    <row r="30" spans="1:51" ht="12" customHeight="1">
      <c r="B30" s="391"/>
      <c r="C30" s="396"/>
      <c r="D30" s="396"/>
      <c r="E30" s="396"/>
      <c r="F30" s="396"/>
      <c r="G30" s="396"/>
      <c r="H30" s="396"/>
      <c r="I30" s="396"/>
      <c r="J30" s="396"/>
      <c r="K30" s="396"/>
      <c r="L30" s="396"/>
      <c r="M30" s="396"/>
      <c r="N30" s="396"/>
      <c r="O30" s="1315"/>
      <c r="P30" s="1316"/>
      <c r="Q30" s="1316"/>
      <c r="R30" s="808"/>
      <c r="S30" s="78"/>
      <c r="T30" s="78"/>
    </row>
    <row r="31" spans="1:51">
      <c r="C31" s="79"/>
      <c r="D31" s="79"/>
      <c r="E31" s="79"/>
      <c r="F31" s="105"/>
      <c r="G31" s="58"/>
      <c r="H31" s="89"/>
      <c r="I31" s="89"/>
      <c r="J31" s="89"/>
      <c r="K31" s="192"/>
      <c r="L31" s="192"/>
      <c r="M31" s="192"/>
      <c r="N31" s="192"/>
      <c r="O31" s="13"/>
      <c r="P31" s="78"/>
      <c r="Q31" s="78"/>
      <c r="R31" s="78"/>
      <c r="S31" s="78"/>
      <c r="T31" s="78"/>
      <c r="W31" s="94"/>
    </row>
    <row r="32" spans="1:51">
      <c r="B32" s="1"/>
      <c r="C32" s="101"/>
      <c r="D32" s="101"/>
      <c r="E32" s="101"/>
      <c r="F32" s="106"/>
      <c r="G32" s="106"/>
      <c r="H32" s="107"/>
      <c r="I32" s="107"/>
      <c r="J32" s="107"/>
      <c r="K32" s="192"/>
      <c r="L32" s="192"/>
      <c r="M32" s="192"/>
      <c r="N32" s="192"/>
      <c r="O32" s="13"/>
      <c r="P32" s="78"/>
      <c r="Q32" s="78"/>
      <c r="R32" s="78"/>
      <c r="S32" s="78"/>
      <c r="T32" s="78"/>
      <c r="W32" s="94"/>
    </row>
    <row r="33" spans="2:23">
      <c r="B33" s="1"/>
      <c r="C33" s="79"/>
      <c r="D33" s="79"/>
      <c r="E33" s="1"/>
      <c r="F33" s="58"/>
      <c r="G33" s="58"/>
      <c r="H33" s="89"/>
      <c r="I33" s="89"/>
      <c r="J33" s="89"/>
      <c r="K33" s="193"/>
      <c r="L33" s="193"/>
      <c r="M33" s="193"/>
      <c r="N33" s="193"/>
      <c r="O33" s="78"/>
      <c r="P33" s="78"/>
      <c r="Q33" s="78"/>
      <c r="R33" s="78"/>
      <c r="S33" s="78"/>
      <c r="T33" s="78"/>
      <c r="W33" s="94"/>
    </row>
    <row r="34" spans="2:23">
      <c r="B34" s="1"/>
      <c r="C34" s="137"/>
      <c r="D34" s="103"/>
      <c r="E34" s="103"/>
      <c r="F34" s="103"/>
      <c r="G34" s="103"/>
      <c r="H34" s="107"/>
      <c r="I34" s="107"/>
      <c r="J34" s="107"/>
      <c r="K34" s="193"/>
      <c r="L34" s="193"/>
      <c r="M34" s="193"/>
      <c r="N34" s="193"/>
      <c r="O34" s="78"/>
      <c r="P34" s="78"/>
      <c r="Q34" s="78"/>
      <c r="R34" s="78"/>
      <c r="S34" s="78"/>
      <c r="T34" s="78"/>
      <c r="W34" s="94"/>
    </row>
    <row r="35" spans="2:23">
      <c r="B35" s="1"/>
      <c r="C35" s="137"/>
      <c r="D35" s="103"/>
      <c r="E35" s="103"/>
      <c r="F35" s="103"/>
      <c r="G35" s="103"/>
      <c r="H35" s="107"/>
      <c r="I35" s="107"/>
      <c r="J35" s="107"/>
      <c r="K35" s="193"/>
      <c r="L35" s="193"/>
      <c r="M35" s="193"/>
      <c r="N35" s="193"/>
      <c r="O35" s="78"/>
      <c r="P35" s="78"/>
      <c r="Q35" s="78"/>
      <c r="R35" s="78"/>
      <c r="S35" s="78"/>
      <c r="T35" s="78"/>
      <c r="W35" s="94"/>
    </row>
    <row r="36" spans="2:23">
      <c r="B36" s="1"/>
      <c r="C36" s="138"/>
      <c r="D36" s="111"/>
      <c r="E36" s="111"/>
      <c r="F36" s="111"/>
      <c r="G36" s="111"/>
      <c r="H36" s="89"/>
      <c r="I36" s="89"/>
      <c r="J36" s="89"/>
      <c r="K36" s="193"/>
      <c r="L36" s="193"/>
      <c r="M36" s="193"/>
      <c r="N36" s="193"/>
      <c r="O36" s="78"/>
      <c r="P36" s="78"/>
      <c r="Q36" s="78"/>
      <c r="R36" s="78"/>
      <c r="S36" s="78"/>
      <c r="T36" s="78"/>
      <c r="W36" s="94"/>
    </row>
    <row r="37" spans="2:23">
      <c r="B37" s="1"/>
      <c r="C37" s="139"/>
      <c r="D37" s="112"/>
      <c r="E37" s="112"/>
      <c r="F37" s="112"/>
      <c r="G37" s="112"/>
      <c r="H37" s="107"/>
      <c r="I37" s="107"/>
      <c r="J37" s="107"/>
      <c r="K37" s="193"/>
      <c r="L37" s="193"/>
      <c r="M37" s="193"/>
      <c r="N37" s="193"/>
      <c r="O37" s="78"/>
      <c r="P37" s="78"/>
      <c r="Q37" s="78"/>
      <c r="R37" s="78"/>
      <c r="S37" s="78"/>
      <c r="T37" s="78"/>
      <c r="W37" s="94"/>
    </row>
    <row r="38" spans="2:23">
      <c r="B38" s="1"/>
      <c r="C38" s="125"/>
      <c r="D38" s="4"/>
      <c r="E38" s="4"/>
      <c r="F38" s="4"/>
      <c r="G38" s="4"/>
      <c r="H38" s="93"/>
      <c r="I38" s="93"/>
      <c r="J38" s="93"/>
      <c r="K38" s="193"/>
      <c r="L38" s="193"/>
      <c r="M38" s="193"/>
      <c r="N38" s="193"/>
      <c r="O38" s="78"/>
      <c r="P38" s="78"/>
      <c r="Q38" s="78"/>
      <c r="R38" s="78"/>
      <c r="S38" s="78"/>
      <c r="T38" s="78"/>
      <c r="W38" s="94"/>
    </row>
  </sheetData>
  <mergeCells count="13">
    <mergeCell ref="O30:Q30"/>
    <mergeCell ref="M3:N3"/>
    <mergeCell ref="C3:C4"/>
    <mergeCell ref="D3:D4"/>
    <mergeCell ref="E3:E4"/>
    <mergeCell ref="F3:F4"/>
    <mergeCell ref="G3:G4"/>
    <mergeCell ref="Q3:Q4"/>
    <mergeCell ref="K3:K4"/>
    <mergeCell ref="L3:L4"/>
    <mergeCell ref="H3:H4"/>
    <mergeCell ref="I3:I4"/>
    <mergeCell ref="J3:J4"/>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ignoredErrors>
    <ignoredError sqref="H19:H25 C7:G9 C19:G29 C16:G17 H17 C11:G14" unlockedFormula="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3">
    <tabColor rgb="FF92D050"/>
    <pageSetUpPr fitToPage="1"/>
  </sheetPr>
  <dimension ref="A1:AR28"/>
  <sheetViews>
    <sheetView zoomScaleNormal="100" workbookViewId="0">
      <selection activeCell="B16" sqref="B16"/>
    </sheetView>
  </sheetViews>
  <sheetFormatPr defaultColWidth="9.33203125" defaultRowHeight="12" outlineLevelRow="1"/>
  <cols>
    <col min="1" max="1" width="23.33203125" style="52" customWidth="1"/>
    <col min="2" max="2" width="40" style="53" customWidth="1"/>
    <col min="3" max="7" width="7.44140625" style="53" bestFit="1" customWidth="1"/>
    <col min="8" max="10" width="6.6640625" style="53" hidden="1" customWidth="1"/>
    <col min="11" max="12" width="7.44140625" style="191" customWidth="1"/>
    <col min="13" max="15" width="8.44140625" style="53" customWidth="1"/>
    <col min="16" max="19" width="9.33203125" style="53"/>
    <col min="20" max="20" width="22" style="53" bestFit="1" customWidth="1"/>
    <col min="21" max="22" width="7" style="191" customWidth="1"/>
    <col min="23" max="16384" width="9.33203125" style="53"/>
  </cols>
  <sheetData>
    <row r="1" spans="1:44">
      <c r="A1" s="178" t="s">
        <v>83</v>
      </c>
      <c r="B1" s="50">
        <v>2</v>
      </c>
      <c r="C1" s="50">
        <f t="shared" ref="C1:N1" si="0">1+B1</f>
        <v>3</v>
      </c>
      <c r="D1" s="50">
        <f t="shared" si="0"/>
        <v>4</v>
      </c>
      <c r="E1" s="50">
        <f t="shared" si="0"/>
        <v>5</v>
      </c>
      <c r="F1" s="50">
        <f t="shared" si="0"/>
        <v>6</v>
      </c>
      <c r="G1" s="50">
        <f t="shared" si="0"/>
        <v>7</v>
      </c>
      <c r="H1" s="50">
        <f t="shared" si="0"/>
        <v>8</v>
      </c>
      <c r="I1" s="50">
        <f t="shared" si="0"/>
        <v>9</v>
      </c>
      <c r="J1" s="50">
        <f t="shared" si="0"/>
        <v>10</v>
      </c>
      <c r="K1" s="189">
        <f t="shared" si="0"/>
        <v>11</v>
      </c>
      <c r="L1" s="189">
        <f t="shared" si="0"/>
        <v>12</v>
      </c>
      <c r="M1" s="50">
        <f t="shared" si="0"/>
        <v>13</v>
      </c>
      <c r="N1" s="50">
        <f t="shared" si="0"/>
        <v>14</v>
      </c>
      <c r="O1" s="197">
        <f>+N1+1</f>
        <v>15</v>
      </c>
    </row>
    <row r="2" spans="1:44">
      <c r="B2" s="381" t="s">
        <v>77</v>
      </c>
      <c r="C2" s="383"/>
      <c r="D2" s="383"/>
      <c r="E2" s="383"/>
      <c r="F2" s="383"/>
      <c r="G2" s="383"/>
      <c r="H2" s="383"/>
      <c r="I2" s="383"/>
      <c r="J2" s="383"/>
      <c r="K2" s="420"/>
      <c r="L2" s="420"/>
      <c r="M2" s="365"/>
      <c r="N2" s="365"/>
      <c r="O2" s="365"/>
      <c r="R2" s="282" t="s">
        <v>95</v>
      </c>
    </row>
    <row r="3" spans="1:44" ht="24.75" customHeight="1">
      <c r="A3" s="179" t="str">
        <f>+"topheading"&amp;$A$1</f>
        <v>topheadingSWE</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4" t="e">
        <f>'Shipping Swe'!M3</f>
        <v>#REF!</v>
      </c>
      <c r="N3" s="842" t="e">
        <f>'Shipping Swe'!N3</f>
        <v>#REF!</v>
      </c>
      <c r="O3" s="783" t="e">
        <f>'Shipping Swe'!O3</f>
        <v>#REF!</v>
      </c>
      <c r="P3" s="3"/>
      <c r="Q3" s="3"/>
      <c r="R3" s="307" t="e">
        <f>C3</f>
        <v>#REF!</v>
      </c>
      <c r="S3" s="308" t="e">
        <f t="shared" ref="S3:AD3" si="1">D3</f>
        <v>#REF!</v>
      </c>
      <c r="T3" s="308" t="e">
        <f t="shared" si="1"/>
        <v>#REF!</v>
      </c>
      <c r="U3" s="308" t="e">
        <f t="shared" si="1"/>
        <v>#REF!</v>
      </c>
      <c r="V3" s="308" t="e">
        <f t="shared" si="1"/>
        <v>#REF!</v>
      </c>
      <c r="W3" s="308" t="e">
        <f t="shared" si="1"/>
        <v>#REF!</v>
      </c>
      <c r="X3" s="308" t="e">
        <f t="shared" si="1"/>
        <v>#REF!</v>
      </c>
      <c r="Y3" s="308" t="e">
        <f t="shared" si="1"/>
        <v>#REF!</v>
      </c>
      <c r="Z3" s="309" t="e">
        <f t="shared" si="1"/>
        <v>#REF!</v>
      </c>
      <c r="AA3" s="310" t="e">
        <f t="shared" si="1"/>
        <v>#REF!</v>
      </c>
      <c r="AB3" s="308" t="e">
        <f t="shared" si="1"/>
        <v>#REF!</v>
      </c>
      <c r="AC3" s="394" t="e">
        <f t="shared" si="1"/>
        <v>#REF!</v>
      </c>
      <c r="AD3" s="450" t="e">
        <f t="shared" si="1"/>
        <v>#REF!</v>
      </c>
    </row>
    <row r="4" spans="1:44" ht="12" customHeight="1">
      <c r="A4" s="56" t="s">
        <v>7</v>
      </c>
      <c r="B4" s="481" t="s">
        <v>64</v>
      </c>
      <c r="C4" s="530">
        <f t="shared" ref="C4:J18" si="2">VLOOKUP($A4,Markets,C$1,FALSE)</f>
        <v>0</v>
      </c>
      <c r="D4" s="489">
        <f t="shared" si="2"/>
        <v>0</v>
      </c>
      <c r="E4" s="489">
        <f t="shared" si="2"/>
        <v>0</v>
      </c>
      <c r="F4" s="484">
        <f t="shared" si="2"/>
        <v>0</v>
      </c>
      <c r="G4" s="484">
        <f t="shared" si="2"/>
        <v>0</v>
      </c>
      <c r="H4" s="484">
        <f t="shared" si="2"/>
        <v>0</v>
      </c>
      <c r="I4" s="484">
        <f t="shared" si="2"/>
        <v>0</v>
      </c>
      <c r="J4" s="484">
        <f t="shared" si="2"/>
        <v>0</v>
      </c>
      <c r="K4" s="497">
        <f t="shared" ref="K4:O20" si="3">VLOOKUP($A4,Markets,K$1,FALSE)</f>
        <v>0</v>
      </c>
      <c r="L4" s="587">
        <f t="shared" si="3"/>
        <v>0</v>
      </c>
      <c r="M4" s="484">
        <f t="shared" si="3"/>
        <v>0</v>
      </c>
      <c r="N4" s="655">
        <f t="shared" si="3"/>
        <v>0</v>
      </c>
      <c r="O4" s="634">
        <f t="shared" si="3"/>
        <v>0</v>
      </c>
      <c r="P4" s="4"/>
      <c r="Q4" s="4"/>
      <c r="R4" s="753"/>
      <c r="S4" s="971"/>
      <c r="T4" s="972"/>
      <c r="U4" s="972"/>
      <c r="V4" s="972"/>
      <c r="W4" s="972"/>
      <c r="X4" s="776"/>
      <c r="Y4" s="776"/>
      <c r="Z4" s="711"/>
      <c r="AA4" s="727"/>
      <c r="AB4" s="753"/>
      <c r="AC4" s="971"/>
      <c r="AD4" s="792"/>
      <c r="AF4" s="67">
        <f>C4-R4</f>
        <v>0</v>
      </c>
      <c r="AG4" s="67">
        <f t="shared" ref="AG4:AR20" si="4">D4-S4</f>
        <v>0</v>
      </c>
      <c r="AH4" s="67">
        <f t="shared" si="4"/>
        <v>0</v>
      </c>
      <c r="AI4" s="67">
        <f t="shared" si="4"/>
        <v>0</v>
      </c>
      <c r="AJ4" s="67">
        <f t="shared" si="4"/>
        <v>0</v>
      </c>
      <c r="AK4" s="67">
        <f t="shared" si="4"/>
        <v>0</v>
      </c>
      <c r="AL4" s="67">
        <f t="shared" si="4"/>
        <v>0</v>
      </c>
      <c r="AM4" s="67">
        <f t="shared" si="4"/>
        <v>0</v>
      </c>
      <c r="AN4" s="67">
        <f t="shared" si="4"/>
        <v>0</v>
      </c>
      <c r="AO4" s="67">
        <f t="shared" si="4"/>
        <v>0</v>
      </c>
      <c r="AP4" s="67">
        <f t="shared" si="4"/>
        <v>0</v>
      </c>
      <c r="AQ4" s="67">
        <f t="shared" si="4"/>
        <v>0</v>
      </c>
      <c r="AR4" s="67">
        <f t="shared" si="4"/>
        <v>0</v>
      </c>
    </row>
    <row r="5" spans="1:44" ht="12" customHeight="1">
      <c r="A5" s="56" t="s">
        <v>2</v>
      </c>
      <c r="B5" s="481" t="s">
        <v>49</v>
      </c>
      <c r="C5" s="602">
        <f t="shared" si="2"/>
        <v>0</v>
      </c>
      <c r="D5" s="488">
        <f t="shared" si="2"/>
        <v>0</v>
      </c>
      <c r="E5" s="489">
        <f t="shared" si="2"/>
        <v>0</v>
      </c>
      <c r="F5" s="484">
        <f t="shared" si="2"/>
        <v>0</v>
      </c>
      <c r="G5" s="484">
        <f t="shared" si="2"/>
        <v>0</v>
      </c>
      <c r="H5" s="489">
        <f t="shared" si="2"/>
        <v>0</v>
      </c>
      <c r="I5" s="489">
        <f t="shared" si="2"/>
        <v>0</v>
      </c>
      <c r="J5" s="489">
        <f t="shared" si="2"/>
        <v>0</v>
      </c>
      <c r="K5" s="497">
        <f t="shared" si="3"/>
        <v>0</v>
      </c>
      <c r="L5" s="587">
        <f t="shared" si="3"/>
        <v>0</v>
      </c>
      <c r="M5" s="489">
        <f t="shared" si="3"/>
        <v>0</v>
      </c>
      <c r="N5" s="508">
        <f t="shared" si="3"/>
        <v>0</v>
      </c>
      <c r="O5" s="635">
        <f t="shared" si="3"/>
        <v>0</v>
      </c>
      <c r="P5" s="4"/>
      <c r="Q5" s="4"/>
      <c r="R5" s="368"/>
      <c r="S5" s="367"/>
      <c r="T5" s="393"/>
      <c r="U5" s="393"/>
      <c r="V5" s="393"/>
      <c r="W5" s="393"/>
      <c r="X5" s="393"/>
      <c r="Y5" s="393"/>
      <c r="Z5" s="321"/>
      <c r="AA5" s="322"/>
      <c r="AB5" s="368"/>
      <c r="AC5" s="367"/>
      <c r="AD5" s="798"/>
      <c r="AF5" s="67">
        <f t="shared" ref="AF5:AF21" si="5">C5-R5</f>
        <v>0</v>
      </c>
      <c r="AG5" s="67">
        <f t="shared" si="4"/>
        <v>0</v>
      </c>
      <c r="AH5" s="67">
        <f t="shared" si="4"/>
        <v>0</v>
      </c>
      <c r="AI5" s="67">
        <f t="shared" si="4"/>
        <v>0</v>
      </c>
      <c r="AJ5" s="67">
        <f t="shared" si="4"/>
        <v>0</v>
      </c>
      <c r="AK5" s="67">
        <f t="shared" si="4"/>
        <v>0</v>
      </c>
      <c r="AL5" s="67">
        <f t="shared" si="4"/>
        <v>0</v>
      </c>
      <c r="AM5" s="67">
        <f t="shared" si="4"/>
        <v>0</v>
      </c>
      <c r="AN5" s="67">
        <f t="shared" si="4"/>
        <v>0</v>
      </c>
      <c r="AO5" s="67">
        <f t="shared" si="4"/>
        <v>0</v>
      </c>
      <c r="AP5" s="67">
        <f t="shared" si="4"/>
        <v>0</v>
      </c>
      <c r="AQ5" s="67">
        <f t="shared" si="4"/>
        <v>0</v>
      </c>
      <c r="AR5" s="67">
        <f t="shared" si="4"/>
        <v>0</v>
      </c>
    </row>
    <row r="6" spans="1:44" ht="12" customHeight="1">
      <c r="A6" s="56" t="s">
        <v>0</v>
      </c>
      <c r="B6" s="481" t="s">
        <v>50</v>
      </c>
      <c r="C6" s="602">
        <f t="shared" si="2"/>
        <v>0</v>
      </c>
      <c r="D6" s="488">
        <f t="shared" si="2"/>
        <v>0</v>
      </c>
      <c r="E6" s="489">
        <f t="shared" si="2"/>
        <v>0</v>
      </c>
      <c r="F6" s="484">
        <f t="shared" si="2"/>
        <v>0</v>
      </c>
      <c r="G6" s="484">
        <f t="shared" si="2"/>
        <v>0</v>
      </c>
      <c r="H6" s="489">
        <f t="shared" si="2"/>
        <v>0</v>
      </c>
      <c r="I6" s="489">
        <f t="shared" si="2"/>
        <v>0</v>
      </c>
      <c r="J6" s="489">
        <f t="shared" si="2"/>
        <v>0</v>
      </c>
      <c r="K6" s="497">
        <f t="shared" si="3"/>
        <v>0</v>
      </c>
      <c r="L6" s="587">
        <f t="shared" si="3"/>
        <v>0</v>
      </c>
      <c r="M6" s="489">
        <f t="shared" si="3"/>
        <v>0</v>
      </c>
      <c r="N6" s="508">
        <f t="shared" si="3"/>
        <v>0</v>
      </c>
      <c r="O6" s="637">
        <f t="shared" si="3"/>
        <v>0</v>
      </c>
      <c r="P6" s="4"/>
      <c r="Q6" s="4"/>
      <c r="R6" s="368"/>
      <c r="S6" s="367"/>
      <c r="T6" s="720"/>
      <c r="U6" s="720"/>
      <c r="V6" s="720"/>
      <c r="W6" s="720"/>
      <c r="X6" s="720"/>
      <c r="Y6" s="720"/>
      <c r="Z6" s="321"/>
      <c r="AA6" s="322"/>
      <c r="AB6" s="368"/>
      <c r="AC6" s="367"/>
      <c r="AD6" s="798"/>
      <c r="AF6" s="67">
        <f t="shared" si="5"/>
        <v>0</v>
      </c>
      <c r="AG6" s="67">
        <f t="shared" si="4"/>
        <v>0</v>
      </c>
      <c r="AH6" s="67">
        <f t="shared" si="4"/>
        <v>0</v>
      </c>
      <c r="AI6" s="67">
        <f t="shared" si="4"/>
        <v>0</v>
      </c>
      <c r="AJ6" s="67">
        <f t="shared" si="4"/>
        <v>0</v>
      </c>
      <c r="AK6" s="67">
        <f t="shared" si="4"/>
        <v>0</v>
      </c>
      <c r="AL6" s="67">
        <f t="shared" si="4"/>
        <v>0</v>
      </c>
      <c r="AM6" s="67">
        <f t="shared" si="4"/>
        <v>0</v>
      </c>
      <c r="AN6" s="67">
        <f t="shared" si="4"/>
        <v>0</v>
      </c>
      <c r="AO6" s="67">
        <f t="shared" si="4"/>
        <v>0</v>
      </c>
      <c r="AP6" s="67">
        <f t="shared" si="4"/>
        <v>0</v>
      </c>
      <c r="AQ6" s="67">
        <f t="shared" si="4"/>
        <v>0</v>
      </c>
      <c r="AR6" s="67">
        <f t="shared" si="4"/>
        <v>0</v>
      </c>
    </row>
    <row r="7" spans="1:44" ht="12" customHeight="1">
      <c r="A7" s="56" t="s">
        <v>18</v>
      </c>
      <c r="B7" s="481" t="s">
        <v>79</v>
      </c>
      <c r="C7" s="602">
        <f t="shared" si="2"/>
        <v>0</v>
      </c>
      <c r="D7" s="488">
        <f t="shared" si="2"/>
        <v>0</v>
      </c>
      <c r="E7" s="489">
        <f t="shared" si="2"/>
        <v>0</v>
      </c>
      <c r="F7" s="484">
        <f t="shared" si="2"/>
        <v>0</v>
      </c>
      <c r="G7" s="484">
        <f t="shared" si="2"/>
        <v>0</v>
      </c>
      <c r="H7" s="489">
        <f t="shared" si="2"/>
        <v>0</v>
      </c>
      <c r="I7" s="489">
        <f t="shared" si="2"/>
        <v>0</v>
      </c>
      <c r="J7" s="489">
        <f t="shared" si="2"/>
        <v>0</v>
      </c>
      <c r="K7" s="497">
        <f t="shared" si="3"/>
        <v>0</v>
      </c>
      <c r="L7" s="587">
        <f t="shared" si="3"/>
        <v>0</v>
      </c>
      <c r="M7" s="489">
        <f t="shared" si="3"/>
        <v>0</v>
      </c>
      <c r="N7" s="508">
        <f t="shared" si="3"/>
        <v>0</v>
      </c>
      <c r="O7" s="635">
        <f t="shared" si="3"/>
        <v>0</v>
      </c>
      <c r="P7" s="4"/>
      <c r="Q7" s="4"/>
      <c r="R7" s="368"/>
      <c r="S7" s="367"/>
      <c r="T7" s="720"/>
      <c r="U7" s="720"/>
      <c r="V7" s="720"/>
      <c r="W7" s="720"/>
      <c r="X7" s="720"/>
      <c r="Y7" s="720"/>
      <c r="Z7" s="321"/>
      <c r="AA7" s="322"/>
      <c r="AB7" s="368"/>
      <c r="AC7" s="367"/>
      <c r="AD7" s="798"/>
      <c r="AF7" s="67">
        <f t="shared" si="5"/>
        <v>0</v>
      </c>
      <c r="AG7" s="67">
        <f t="shared" si="4"/>
        <v>0</v>
      </c>
      <c r="AH7" s="67">
        <f t="shared" si="4"/>
        <v>0</v>
      </c>
      <c r="AI7" s="67">
        <f t="shared" si="4"/>
        <v>0</v>
      </c>
      <c r="AJ7" s="67">
        <f t="shared" si="4"/>
        <v>0</v>
      </c>
      <c r="AK7" s="67">
        <f t="shared" si="4"/>
        <v>0</v>
      </c>
      <c r="AL7" s="67">
        <f t="shared" si="4"/>
        <v>0</v>
      </c>
      <c r="AM7" s="67">
        <f t="shared" si="4"/>
        <v>0</v>
      </c>
      <c r="AN7" s="67">
        <f t="shared" si="4"/>
        <v>0</v>
      </c>
      <c r="AO7" s="67">
        <f t="shared" si="4"/>
        <v>0</v>
      </c>
      <c r="AP7" s="67">
        <f t="shared" si="4"/>
        <v>0</v>
      </c>
      <c r="AQ7" s="67">
        <f t="shared" si="4"/>
        <v>0</v>
      </c>
      <c r="AR7" s="67">
        <f t="shared" si="4"/>
        <v>0</v>
      </c>
    </row>
    <row r="8" spans="1:44" ht="12" customHeight="1">
      <c r="A8" s="62" t="s">
        <v>8</v>
      </c>
      <c r="B8" s="491" t="s">
        <v>65</v>
      </c>
      <c r="C8" s="603">
        <f t="shared" si="2"/>
        <v>0</v>
      </c>
      <c r="D8" s="495">
        <f t="shared" si="2"/>
        <v>0</v>
      </c>
      <c r="E8" s="496">
        <f t="shared" si="2"/>
        <v>0</v>
      </c>
      <c r="F8" s="480">
        <f t="shared" si="2"/>
        <v>0</v>
      </c>
      <c r="G8" s="480">
        <f t="shared" si="2"/>
        <v>0</v>
      </c>
      <c r="H8" s="496">
        <f t="shared" si="2"/>
        <v>0</v>
      </c>
      <c r="I8" s="496">
        <f t="shared" si="2"/>
        <v>0</v>
      </c>
      <c r="J8" s="496">
        <f t="shared" si="2"/>
        <v>0</v>
      </c>
      <c r="K8" s="614">
        <f t="shared" si="3"/>
        <v>0</v>
      </c>
      <c r="L8" s="615">
        <f t="shared" si="3"/>
        <v>0</v>
      </c>
      <c r="M8" s="496">
        <f t="shared" si="3"/>
        <v>0</v>
      </c>
      <c r="N8" s="660">
        <f t="shared" si="3"/>
        <v>0</v>
      </c>
      <c r="O8" s="639">
        <f t="shared" si="3"/>
        <v>0</v>
      </c>
      <c r="P8" s="4"/>
      <c r="Q8" s="4"/>
      <c r="R8" s="714"/>
      <c r="S8" s="718"/>
      <c r="T8" s="719"/>
      <c r="U8" s="719"/>
      <c r="V8" s="719"/>
      <c r="W8" s="719"/>
      <c r="X8" s="719"/>
      <c r="Y8" s="719"/>
      <c r="Z8" s="324"/>
      <c r="AA8" s="325"/>
      <c r="AB8" s="714"/>
      <c r="AC8" s="718"/>
      <c r="AD8" s="730"/>
      <c r="AF8" s="67">
        <f t="shared" si="5"/>
        <v>0</v>
      </c>
      <c r="AG8" s="67">
        <f t="shared" si="4"/>
        <v>0</v>
      </c>
      <c r="AH8" s="67">
        <f t="shared" si="4"/>
        <v>0</v>
      </c>
      <c r="AI8" s="67">
        <f t="shared" si="4"/>
        <v>0</v>
      </c>
      <c r="AJ8" s="67">
        <f t="shared" si="4"/>
        <v>0</v>
      </c>
      <c r="AK8" s="67">
        <f t="shared" si="4"/>
        <v>0</v>
      </c>
      <c r="AL8" s="67">
        <f t="shared" si="4"/>
        <v>0</v>
      </c>
      <c r="AM8" s="67">
        <f t="shared" si="4"/>
        <v>0</v>
      </c>
      <c r="AN8" s="67">
        <f t="shared" si="4"/>
        <v>0</v>
      </c>
      <c r="AO8" s="67">
        <f t="shared" si="4"/>
        <v>0</v>
      </c>
      <c r="AP8" s="67">
        <f t="shared" si="4"/>
        <v>0</v>
      </c>
      <c r="AQ8" s="67">
        <f t="shared" si="4"/>
        <v>0</v>
      </c>
      <c r="AR8" s="67">
        <f t="shared" si="4"/>
        <v>0</v>
      </c>
    </row>
    <row r="9" spans="1:44" ht="12" customHeight="1">
      <c r="A9" s="56" t="s">
        <v>3</v>
      </c>
      <c r="B9" s="481" t="s">
        <v>35</v>
      </c>
      <c r="C9" s="602">
        <f t="shared" si="2"/>
        <v>0</v>
      </c>
      <c r="D9" s="488">
        <f t="shared" si="2"/>
        <v>0</v>
      </c>
      <c r="E9" s="489">
        <f t="shared" si="2"/>
        <v>0</v>
      </c>
      <c r="F9" s="484">
        <f t="shared" si="2"/>
        <v>0</v>
      </c>
      <c r="G9" s="484">
        <f t="shared" si="2"/>
        <v>0</v>
      </c>
      <c r="H9" s="489">
        <f t="shared" si="2"/>
        <v>0</v>
      </c>
      <c r="I9" s="489">
        <f t="shared" si="2"/>
        <v>0</v>
      </c>
      <c r="J9" s="489">
        <f t="shared" si="2"/>
        <v>0</v>
      </c>
      <c r="K9" s="497">
        <f t="shared" si="3"/>
        <v>0</v>
      </c>
      <c r="L9" s="587">
        <f t="shared" si="3"/>
        <v>0</v>
      </c>
      <c r="M9" s="489">
        <f t="shared" si="3"/>
        <v>0</v>
      </c>
      <c r="N9" s="508">
        <f t="shared" si="3"/>
        <v>0</v>
      </c>
      <c r="O9" s="635">
        <f t="shared" si="3"/>
        <v>0</v>
      </c>
      <c r="P9" s="4"/>
      <c r="Q9" s="4"/>
      <c r="R9" s="368"/>
      <c r="S9" s="367"/>
      <c r="T9" s="720"/>
      <c r="U9" s="720"/>
      <c r="V9" s="720"/>
      <c r="W9" s="720"/>
      <c r="X9" s="720"/>
      <c r="Y9" s="720"/>
      <c r="Z9" s="321"/>
      <c r="AA9" s="322"/>
      <c r="AB9" s="368"/>
      <c r="AC9" s="367"/>
      <c r="AD9" s="798"/>
      <c r="AF9" s="67">
        <f t="shared" si="5"/>
        <v>0</v>
      </c>
      <c r="AG9" s="67">
        <f t="shared" si="4"/>
        <v>0</v>
      </c>
      <c r="AH9" s="67">
        <f t="shared" si="4"/>
        <v>0</v>
      </c>
      <c r="AI9" s="67">
        <f t="shared" si="4"/>
        <v>0</v>
      </c>
      <c r="AJ9" s="67">
        <f t="shared" si="4"/>
        <v>0</v>
      </c>
      <c r="AK9" s="67">
        <f t="shared" si="4"/>
        <v>0</v>
      </c>
      <c r="AL9" s="67">
        <f t="shared" si="4"/>
        <v>0</v>
      </c>
      <c r="AM9" s="67">
        <f t="shared" si="4"/>
        <v>0</v>
      </c>
      <c r="AN9" s="67">
        <f t="shared" si="4"/>
        <v>0</v>
      </c>
      <c r="AO9" s="67">
        <f t="shared" si="4"/>
        <v>0</v>
      </c>
      <c r="AP9" s="67">
        <f t="shared" si="4"/>
        <v>0</v>
      </c>
      <c r="AQ9" s="67">
        <f t="shared" si="4"/>
        <v>0</v>
      </c>
      <c r="AR9" s="67">
        <f t="shared" si="4"/>
        <v>0</v>
      </c>
    </row>
    <row r="10" spans="1:44" ht="12" customHeight="1">
      <c r="A10" s="188" t="s">
        <v>84</v>
      </c>
      <c r="B10" s="618" t="s">
        <v>85</v>
      </c>
      <c r="C10" s="602">
        <f t="shared" si="2"/>
        <v>0</v>
      </c>
      <c r="D10" s="488">
        <f t="shared" si="2"/>
        <v>0</v>
      </c>
      <c r="E10" s="489">
        <f t="shared" si="2"/>
        <v>0</v>
      </c>
      <c r="F10" s="484">
        <f t="shared" si="2"/>
        <v>0</v>
      </c>
      <c r="G10" s="484">
        <f t="shared" si="2"/>
        <v>0</v>
      </c>
      <c r="H10" s="489">
        <f t="shared" si="2"/>
        <v>0</v>
      </c>
      <c r="I10" s="489">
        <f t="shared" si="2"/>
        <v>0</v>
      </c>
      <c r="J10" s="489">
        <f t="shared" si="2"/>
        <v>0</v>
      </c>
      <c r="K10" s="497">
        <f t="shared" si="3"/>
        <v>0</v>
      </c>
      <c r="L10" s="587">
        <f t="shared" si="3"/>
        <v>0</v>
      </c>
      <c r="M10" s="489">
        <f t="shared" si="3"/>
        <v>0</v>
      </c>
      <c r="N10" s="508">
        <f t="shared" si="3"/>
        <v>0</v>
      </c>
      <c r="O10" s="635">
        <f t="shared" si="3"/>
        <v>0</v>
      </c>
      <c r="P10" s="4"/>
      <c r="Q10" s="4"/>
      <c r="R10" s="368"/>
      <c r="S10" s="367"/>
      <c r="T10" s="720"/>
      <c r="U10" s="720"/>
      <c r="V10" s="720"/>
      <c r="W10" s="720"/>
      <c r="X10" s="720"/>
      <c r="Y10" s="720"/>
      <c r="Z10" s="321"/>
      <c r="AA10" s="322"/>
      <c r="AB10" s="368"/>
      <c r="AC10" s="367"/>
      <c r="AD10" s="798"/>
      <c r="AF10" s="67">
        <f t="shared" si="5"/>
        <v>0</v>
      </c>
      <c r="AG10" s="67">
        <f t="shared" si="4"/>
        <v>0</v>
      </c>
      <c r="AH10" s="67">
        <f t="shared" si="4"/>
        <v>0</v>
      </c>
      <c r="AI10" s="67">
        <f t="shared" si="4"/>
        <v>0</v>
      </c>
      <c r="AJ10" s="67">
        <f t="shared" si="4"/>
        <v>0</v>
      </c>
      <c r="AK10" s="67">
        <f t="shared" si="4"/>
        <v>0</v>
      </c>
      <c r="AL10" s="67">
        <f t="shared" si="4"/>
        <v>0</v>
      </c>
      <c r="AM10" s="67">
        <f t="shared" si="4"/>
        <v>0</v>
      </c>
      <c r="AN10" s="67">
        <f t="shared" si="4"/>
        <v>0</v>
      </c>
      <c r="AO10" s="67">
        <f t="shared" si="4"/>
        <v>0</v>
      </c>
      <c r="AP10" s="67">
        <f t="shared" si="4"/>
        <v>0</v>
      </c>
      <c r="AQ10" s="67">
        <f t="shared" si="4"/>
        <v>0</v>
      </c>
      <c r="AR10" s="67">
        <f>O10-AD10</f>
        <v>0</v>
      </c>
    </row>
    <row r="11" spans="1:44" ht="12" customHeight="1">
      <c r="A11" s="62" t="s">
        <v>24</v>
      </c>
      <c r="B11" s="491" t="s">
        <v>66</v>
      </c>
      <c r="C11" s="603">
        <f t="shared" si="2"/>
        <v>0</v>
      </c>
      <c r="D11" s="495">
        <f t="shared" si="2"/>
        <v>0</v>
      </c>
      <c r="E11" s="566">
        <f t="shared" si="2"/>
        <v>0</v>
      </c>
      <c r="F11" s="480">
        <f t="shared" si="2"/>
        <v>0</v>
      </c>
      <c r="G11" s="480">
        <f t="shared" si="2"/>
        <v>0</v>
      </c>
      <c r="H11" s="496">
        <f t="shared" si="2"/>
        <v>0</v>
      </c>
      <c r="I11" s="496">
        <f t="shared" si="2"/>
        <v>0</v>
      </c>
      <c r="J11" s="496">
        <f t="shared" si="2"/>
        <v>0</v>
      </c>
      <c r="K11" s="614">
        <f t="shared" si="3"/>
        <v>0</v>
      </c>
      <c r="L11" s="615">
        <f t="shared" si="3"/>
        <v>0</v>
      </c>
      <c r="M11" s="496">
        <f t="shared" si="3"/>
        <v>0</v>
      </c>
      <c r="N11" s="660">
        <f t="shared" si="3"/>
        <v>0</v>
      </c>
      <c r="O11" s="639">
        <f t="shared" si="3"/>
        <v>0</v>
      </c>
      <c r="P11" s="4"/>
      <c r="Q11" s="4"/>
      <c r="R11" s="714"/>
      <c r="S11" s="718"/>
      <c r="T11" s="719"/>
      <c r="U11" s="719"/>
      <c r="V11" s="719"/>
      <c r="W11" s="719"/>
      <c r="X11" s="719"/>
      <c r="Y11" s="719"/>
      <c r="Z11" s="324"/>
      <c r="AA11" s="325"/>
      <c r="AB11" s="714"/>
      <c r="AC11" s="718"/>
      <c r="AD11" s="730"/>
      <c r="AF11" s="67">
        <f t="shared" si="5"/>
        <v>0</v>
      </c>
      <c r="AG11" s="67">
        <f t="shared" si="4"/>
        <v>0</v>
      </c>
      <c r="AH11" s="67">
        <f t="shared" si="4"/>
        <v>0</v>
      </c>
      <c r="AI11" s="67">
        <f t="shared" si="4"/>
        <v>0</v>
      </c>
      <c r="AJ11" s="67">
        <f t="shared" si="4"/>
        <v>0</v>
      </c>
      <c r="AK11" s="67">
        <f t="shared" si="4"/>
        <v>0</v>
      </c>
      <c r="AL11" s="67">
        <f t="shared" si="4"/>
        <v>0</v>
      </c>
      <c r="AM11" s="67">
        <f t="shared" si="4"/>
        <v>0</v>
      </c>
      <c r="AN11" s="67">
        <f t="shared" si="4"/>
        <v>0</v>
      </c>
      <c r="AO11" s="67">
        <f t="shared" si="4"/>
        <v>0</v>
      </c>
      <c r="AP11" s="67">
        <f t="shared" si="4"/>
        <v>0</v>
      </c>
      <c r="AQ11" s="67">
        <f t="shared" si="4"/>
        <v>0</v>
      </c>
      <c r="AR11" s="67">
        <f t="shared" si="4"/>
        <v>0</v>
      </c>
    </row>
    <row r="12" spans="1:44" ht="12" customHeight="1">
      <c r="A12" s="62" t="s">
        <v>13</v>
      </c>
      <c r="B12" s="491" t="s">
        <v>67</v>
      </c>
      <c r="C12" s="603">
        <f t="shared" si="2"/>
        <v>0</v>
      </c>
      <c r="D12" s="495">
        <f t="shared" si="2"/>
        <v>0</v>
      </c>
      <c r="E12" s="566">
        <f t="shared" si="2"/>
        <v>0</v>
      </c>
      <c r="F12" s="566">
        <f t="shared" si="2"/>
        <v>0</v>
      </c>
      <c r="G12" s="496">
        <f t="shared" si="2"/>
        <v>0</v>
      </c>
      <c r="H12" s="496">
        <f t="shared" si="2"/>
        <v>0</v>
      </c>
      <c r="I12" s="496">
        <f t="shared" si="2"/>
        <v>0</v>
      </c>
      <c r="J12" s="496">
        <f t="shared" si="2"/>
        <v>0</v>
      </c>
      <c r="K12" s="614">
        <f t="shared" si="3"/>
        <v>0</v>
      </c>
      <c r="L12" s="615">
        <f t="shared" si="3"/>
        <v>0</v>
      </c>
      <c r="M12" s="496">
        <f t="shared" si="3"/>
        <v>0</v>
      </c>
      <c r="N12" s="660">
        <f t="shared" si="3"/>
        <v>0</v>
      </c>
      <c r="O12" s="639">
        <f t="shared" si="3"/>
        <v>0</v>
      </c>
      <c r="P12" s="4"/>
      <c r="Q12" s="4"/>
      <c r="R12" s="714"/>
      <c r="S12" s="718"/>
      <c r="T12" s="719"/>
      <c r="U12" s="719"/>
      <c r="V12" s="719"/>
      <c r="W12" s="719"/>
      <c r="X12" s="719"/>
      <c r="Y12" s="719"/>
      <c r="Z12" s="324"/>
      <c r="AA12" s="325"/>
      <c r="AB12" s="714"/>
      <c r="AC12" s="718"/>
      <c r="AD12" s="730"/>
      <c r="AF12" s="67">
        <f t="shared" si="5"/>
        <v>0</v>
      </c>
      <c r="AG12" s="67">
        <f t="shared" si="4"/>
        <v>0</v>
      </c>
      <c r="AH12" s="67">
        <f t="shared" si="4"/>
        <v>0</v>
      </c>
      <c r="AI12" s="67">
        <f t="shared" si="4"/>
        <v>0</v>
      </c>
      <c r="AJ12" s="67">
        <f t="shared" si="4"/>
        <v>0</v>
      </c>
      <c r="AK12" s="67">
        <f t="shared" si="4"/>
        <v>0</v>
      </c>
      <c r="AL12" s="67">
        <f t="shared" si="4"/>
        <v>0</v>
      </c>
      <c r="AM12" s="67">
        <f t="shared" si="4"/>
        <v>0</v>
      </c>
      <c r="AN12" s="67">
        <f t="shared" si="4"/>
        <v>0</v>
      </c>
      <c r="AO12" s="67">
        <f t="shared" si="4"/>
        <v>0</v>
      </c>
      <c r="AP12" s="67">
        <f t="shared" si="4"/>
        <v>0</v>
      </c>
      <c r="AQ12" s="67">
        <f t="shared" si="4"/>
        <v>0</v>
      </c>
      <c r="AR12" s="67">
        <f t="shared" si="4"/>
        <v>0</v>
      </c>
    </row>
    <row r="13" spans="1:44" ht="12" customHeight="1">
      <c r="A13" s="56" t="s">
        <v>23</v>
      </c>
      <c r="B13" s="481" t="s">
        <v>51</v>
      </c>
      <c r="C13" s="619">
        <f t="shared" si="2"/>
        <v>0</v>
      </c>
      <c r="D13" s="488">
        <f t="shared" si="2"/>
        <v>0</v>
      </c>
      <c r="E13" s="484">
        <f t="shared" si="2"/>
        <v>0</v>
      </c>
      <c r="F13" s="483">
        <f t="shared" si="2"/>
        <v>0</v>
      </c>
      <c r="G13" s="483">
        <f t="shared" si="2"/>
        <v>0</v>
      </c>
      <c r="H13" s="489">
        <f t="shared" si="2"/>
        <v>0</v>
      </c>
      <c r="I13" s="489">
        <f t="shared" si="2"/>
        <v>0</v>
      </c>
      <c r="J13" s="489">
        <f t="shared" si="2"/>
        <v>0</v>
      </c>
      <c r="K13" s="497">
        <f t="shared" si="3"/>
        <v>0</v>
      </c>
      <c r="L13" s="587">
        <f t="shared" si="3"/>
        <v>0</v>
      </c>
      <c r="M13" s="489">
        <f t="shared" si="3"/>
        <v>0</v>
      </c>
      <c r="N13" s="508">
        <f t="shared" si="3"/>
        <v>0</v>
      </c>
      <c r="O13" s="635">
        <f t="shared" si="3"/>
        <v>0</v>
      </c>
      <c r="P13" s="4"/>
      <c r="Q13" s="4"/>
      <c r="R13" s="368"/>
      <c r="S13" s="367"/>
      <c r="T13" s="720"/>
      <c r="U13" s="720"/>
      <c r="V13" s="720"/>
      <c r="W13" s="720"/>
      <c r="X13" s="720"/>
      <c r="Y13" s="720"/>
      <c r="Z13" s="321"/>
      <c r="AA13" s="322"/>
      <c r="AB13" s="368"/>
      <c r="AC13" s="367"/>
      <c r="AD13" s="798"/>
      <c r="AF13" s="67">
        <f t="shared" si="5"/>
        <v>0</v>
      </c>
      <c r="AG13" s="67">
        <f t="shared" si="4"/>
        <v>0</v>
      </c>
      <c r="AH13" s="67">
        <f t="shared" si="4"/>
        <v>0</v>
      </c>
      <c r="AI13" s="67">
        <f t="shared" si="4"/>
        <v>0</v>
      </c>
      <c r="AJ13" s="67">
        <f t="shared" si="4"/>
        <v>0</v>
      </c>
      <c r="AK13" s="67">
        <f t="shared" si="4"/>
        <v>0</v>
      </c>
      <c r="AL13" s="67">
        <f t="shared" si="4"/>
        <v>0</v>
      </c>
      <c r="AM13" s="67">
        <f t="shared" si="4"/>
        <v>0</v>
      </c>
      <c r="AN13" s="67">
        <f>K13-Z13</f>
        <v>0</v>
      </c>
      <c r="AO13" s="67">
        <f t="shared" si="4"/>
        <v>0</v>
      </c>
      <c r="AP13" s="67">
        <f t="shared" si="4"/>
        <v>0</v>
      </c>
      <c r="AQ13" s="67">
        <f t="shared" si="4"/>
        <v>0</v>
      </c>
      <c r="AR13" s="67">
        <f t="shared" si="4"/>
        <v>0</v>
      </c>
    </row>
    <row r="14" spans="1:44" ht="12" hidden="1" customHeight="1" outlineLevel="1">
      <c r="A14" s="56" t="s">
        <v>126</v>
      </c>
      <c r="B14" s="481" t="s">
        <v>127</v>
      </c>
      <c r="C14" s="619">
        <f t="shared" si="2"/>
        <v>0</v>
      </c>
      <c r="D14" s="488">
        <f t="shared" si="2"/>
        <v>0</v>
      </c>
      <c r="E14" s="484">
        <f t="shared" si="2"/>
        <v>0</v>
      </c>
      <c r="F14" s="483">
        <f t="shared" si="2"/>
        <v>0</v>
      </c>
      <c r="G14" s="483">
        <f t="shared" si="2"/>
        <v>0</v>
      </c>
      <c r="H14" s="489">
        <f t="shared" si="2"/>
        <v>0</v>
      </c>
      <c r="I14" s="489">
        <f t="shared" si="2"/>
        <v>0</v>
      </c>
      <c r="J14" s="489">
        <f t="shared" si="2"/>
        <v>0</v>
      </c>
      <c r="K14" s="497">
        <f t="shared" si="3"/>
        <v>0</v>
      </c>
      <c r="L14" s="587">
        <f t="shared" si="3"/>
        <v>0</v>
      </c>
      <c r="M14" s="489">
        <f t="shared" si="3"/>
        <v>0</v>
      </c>
      <c r="N14" s="508">
        <f t="shared" si="3"/>
        <v>0</v>
      </c>
      <c r="O14" s="635">
        <f t="shared" si="3"/>
        <v>0</v>
      </c>
      <c r="P14" s="4"/>
      <c r="Q14" s="4"/>
      <c r="R14" s="368"/>
      <c r="S14" s="367"/>
      <c r="T14" s="720"/>
      <c r="U14" s="720"/>
      <c r="V14" s="720"/>
      <c r="W14" s="720"/>
      <c r="X14" s="720"/>
      <c r="Y14" s="720"/>
      <c r="Z14" s="321"/>
      <c r="AA14" s="322"/>
      <c r="AB14" s="368"/>
      <c r="AC14" s="367"/>
      <c r="AD14" s="798"/>
      <c r="AF14" s="67">
        <f t="shared" ref="AF14:AM14" si="6">C14-R14</f>
        <v>0</v>
      </c>
      <c r="AG14" s="67">
        <f t="shared" si="6"/>
        <v>0</v>
      </c>
      <c r="AH14" s="67">
        <f t="shared" si="6"/>
        <v>0</v>
      </c>
      <c r="AI14" s="67">
        <f t="shared" si="6"/>
        <v>0</v>
      </c>
      <c r="AJ14" s="67">
        <f t="shared" si="6"/>
        <v>0</v>
      </c>
      <c r="AK14" s="67">
        <f t="shared" si="6"/>
        <v>0</v>
      </c>
      <c r="AL14" s="67">
        <f t="shared" si="6"/>
        <v>0</v>
      </c>
      <c r="AM14" s="67">
        <f t="shared" si="6"/>
        <v>0</v>
      </c>
      <c r="AN14" s="67">
        <f>K14-Z14</f>
        <v>0</v>
      </c>
      <c r="AO14" s="67">
        <f>L14-AA14</f>
        <v>0</v>
      </c>
      <c r="AP14" s="67">
        <f>M14-AB14</f>
        <v>0</v>
      </c>
      <c r="AQ14" s="67">
        <f>N14-AC14</f>
        <v>0</v>
      </c>
      <c r="AR14" s="67">
        <f>O14-AD14</f>
        <v>0</v>
      </c>
    </row>
    <row r="15" spans="1:44" ht="12" customHeight="1" collapsed="1">
      <c r="A15" s="62" t="s">
        <v>4</v>
      </c>
      <c r="B15" s="498" t="s">
        <v>47</v>
      </c>
      <c r="C15" s="620">
        <f t="shared" si="2"/>
        <v>0</v>
      </c>
      <c r="D15" s="500">
        <f t="shared" si="2"/>
        <v>0</v>
      </c>
      <c r="E15" s="569">
        <f t="shared" si="2"/>
        <v>0</v>
      </c>
      <c r="F15" s="502">
        <f t="shared" si="2"/>
        <v>0</v>
      </c>
      <c r="G15" s="502">
        <f t="shared" si="2"/>
        <v>0</v>
      </c>
      <c r="H15" s="501">
        <f t="shared" si="2"/>
        <v>0</v>
      </c>
      <c r="I15" s="501">
        <f t="shared" si="2"/>
        <v>0</v>
      </c>
      <c r="J15" s="501">
        <f t="shared" si="2"/>
        <v>0</v>
      </c>
      <c r="K15" s="621">
        <f t="shared" si="3"/>
        <v>0</v>
      </c>
      <c r="L15" s="505">
        <f t="shared" si="3"/>
        <v>0</v>
      </c>
      <c r="M15" s="501">
        <f t="shared" si="3"/>
        <v>0</v>
      </c>
      <c r="N15" s="663">
        <f t="shared" si="3"/>
        <v>0</v>
      </c>
      <c r="O15" s="643">
        <f t="shared" si="3"/>
        <v>0</v>
      </c>
      <c r="P15" s="4"/>
      <c r="Q15" s="4"/>
      <c r="R15" s="721"/>
      <c r="S15" s="722"/>
      <c r="T15" s="723"/>
      <c r="U15" s="723"/>
      <c r="V15" s="723"/>
      <c r="W15" s="723"/>
      <c r="X15" s="723"/>
      <c r="Y15" s="723"/>
      <c r="Z15" s="336"/>
      <c r="AA15" s="739"/>
      <c r="AB15" s="721"/>
      <c r="AC15" s="722"/>
      <c r="AD15" s="730"/>
      <c r="AF15" s="67">
        <f t="shared" si="5"/>
        <v>0</v>
      </c>
      <c r="AG15" s="67">
        <f t="shared" si="4"/>
        <v>0</v>
      </c>
      <c r="AH15" s="67">
        <f t="shared" si="4"/>
        <v>0</v>
      </c>
      <c r="AI15" s="67">
        <f t="shared" si="4"/>
        <v>0</v>
      </c>
      <c r="AJ15" s="67">
        <f t="shared" si="4"/>
        <v>0</v>
      </c>
      <c r="AK15" s="67">
        <f t="shared" si="4"/>
        <v>0</v>
      </c>
      <c r="AL15" s="67">
        <f t="shared" si="4"/>
        <v>0</v>
      </c>
      <c r="AM15" s="67">
        <f t="shared" si="4"/>
        <v>0</v>
      </c>
      <c r="AN15" s="67">
        <f t="shared" si="4"/>
        <v>0</v>
      </c>
      <c r="AO15" s="67">
        <f t="shared" si="4"/>
        <v>0</v>
      </c>
      <c r="AP15" s="67">
        <f t="shared" si="4"/>
        <v>0</v>
      </c>
      <c r="AQ15" s="67">
        <f t="shared" si="4"/>
        <v>0</v>
      </c>
      <c r="AR15" s="67">
        <f t="shared" si="4"/>
        <v>0</v>
      </c>
    </row>
    <row r="16" spans="1:44" ht="12" customHeight="1">
      <c r="A16" s="56" t="s">
        <v>28</v>
      </c>
      <c r="B16" s="481" t="s">
        <v>166</v>
      </c>
      <c r="C16" s="474">
        <f t="shared" si="2"/>
        <v>0</v>
      </c>
      <c r="D16" s="483">
        <f t="shared" si="2"/>
        <v>0</v>
      </c>
      <c r="E16" s="483">
        <f t="shared" si="2"/>
        <v>0</v>
      </c>
      <c r="F16" s="483">
        <f t="shared" si="2"/>
        <v>0</v>
      </c>
      <c r="G16" s="483">
        <f t="shared" si="2"/>
        <v>0</v>
      </c>
      <c r="H16" s="483">
        <f t="shared" si="2"/>
        <v>0</v>
      </c>
      <c r="I16" s="483">
        <f t="shared" si="2"/>
        <v>0</v>
      </c>
      <c r="J16" s="483">
        <f t="shared" si="2"/>
        <v>0</v>
      </c>
      <c r="K16" s="497">
        <f t="shared" si="3"/>
        <v>0</v>
      </c>
      <c r="L16" s="587">
        <f t="shared" si="3"/>
        <v>0</v>
      </c>
      <c r="M16" s="474">
        <f t="shared" si="3"/>
        <v>0</v>
      </c>
      <c r="N16" s="483">
        <f t="shared" si="3"/>
        <v>0</v>
      </c>
      <c r="O16" s="635">
        <f t="shared" si="3"/>
        <v>0</v>
      </c>
      <c r="P16" s="4"/>
      <c r="Q16" s="4"/>
      <c r="R16" s="343"/>
      <c r="S16" s="369"/>
      <c r="T16" s="369"/>
      <c r="U16" s="369"/>
      <c r="V16" s="369"/>
      <c r="W16" s="369"/>
      <c r="X16" s="369"/>
      <c r="Y16" s="369"/>
      <c r="Z16" s="321"/>
      <c r="AA16" s="322"/>
      <c r="AB16" s="343"/>
      <c r="AC16" s="369"/>
      <c r="AD16" s="792"/>
      <c r="AF16" s="67">
        <f t="shared" si="5"/>
        <v>0</v>
      </c>
      <c r="AG16" s="67">
        <f t="shared" si="4"/>
        <v>0</v>
      </c>
      <c r="AH16" s="67">
        <f t="shared" si="4"/>
        <v>0</v>
      </c>
      <c r="AI16" s="67">
        <f t="shared" si="4"/>
        <v>0</v>
      </c>
      <c r="AJ16" s="67">
        <f t="shared" si="4"/>
        <v>0</v>
      </c>
      <c r="AK16" s="67">
        <f t="shared" si="4"/>
        <v>0</v>
      </c>
      <c r="AL16" s="67">
        <f t="shared" si="4"/>
        <v>0</v>
      </c>
      <c r="AM16" s="67">
        <f t="shared" si="4"/>
        <v>0</v>
      </c>
      <c r="AN16" s="67">
        <f t="shared" si="4"/>
        <v>0</v>
      </c>
      <c r="AO16" s="67">
        <f t="shared" si="4"/>
        <v>0</v>
      </c>
      <c r="AP16" s="67">
        <f t="shared" si="4"/>
        <v>0</v>
      </c>
      <c r="AQ16" s="67">
        <f t="shared" si="4"/>
        <v>0</v>
      </c>
      <c r="AR16" s="67">
        <f t="shared" si="4"/>
        <v>0</v>
      </c>
    </row>
    <row r="17" spans="1:44" ht="12" customHeight="1">
      <c r="A17" s="56" t="s">
        <v>27</v>
      </c>
      <c r="B17" s="481" t="s">
        <v>91</v>
      </c>
      <c r="C17" s="474">
        <f t="shared" si="2"/>
        <v>0</v>
      </c>
      <c r="D17" s="483">
        <f t="shared" si="2"/>
        <v>0</v>
      </c>
      <c r="E17" s="483">
        <f t="shared" si="2"/>
        <v>0</v>
      </c>
      <c r="F17" s="483">
        <f t="shared" si="2"/>
        <v>0</v>
      </c>
      <c r="G17" s="483">
        <f t="shared" si="2"/>
        <v>0</v>
      </c>
      <c r="H17" s="483">
        <f t="shared" si="2"/>
        <v>0</v>
      </c>
      <c r="I17" s="483">
        <f t="shared" si="2"/>
        <v>0</v>
      </c>
      <c r="J17" s="483">
        <f t="shared" si="2"/>
        <v>0</v>
      </c>
      <c r="K17" s="497">
        <f t="shared" si="3"/>
        <v>0</v>
      </c>
      <c r="L17" s="587">
        <f t="shared" si="3"/>
        <v>0</v>
      </c>
      <c r="M17" s="474">
        <f t="shared" si="3"/>
        <v>0</v>
      </c>
      <c r="N17" s="483">
        <f t="shared" si="3"/>
        <v>0</v>
      </c>
      <c r="O17" s="635">
        <f t="shared" si="3"/>
        <v>0</v>
      </c>
      <c r="P17" s="4"/>
      <c r="Q17" s="4"/>
      <c r="R17" s="343"/>
      <c r="S17" s="369"/>
      <c r="T17" s="369"/>
      <c r="U17" s="369"/>
      <c r="V17" s="369"/>
      <c r="W17" s="369"/>
      <c r="X17" s="369"/>
      <c r="Y17" s="369"/>
      <c r="Z17" s="321"/>
      <c r="AA17" s="322"/>
      <c r="AB17" s="343"/>
      <c r="AC17" s="369"/>
      <c r="AD17" s="798"/>
      <c r="AF17" s="67">
        <f t="shared" si="5"/>
        <v>0</v>
      </c>
      <c r="AG17" s="67">
        <f t="shared" si="4"/>
        <v>0</v>
      </c>
      <c r="AH17" s="67">
        <f t="shared" si="4"/>
        <v>0</v>
      </c>
      <c r="AI17" s="67">
        <f t="shared" si="4"/>
        <v>0</v>
      </c>
      <c r="AJ17" s="67">
        <f t="shared" si="4"/>
        <v>0</v>
      </c>
      <c r="AK17" s="67">
        <f t="shared" si="4"/>
        <v>0</v>
      </c>
      <c r="AL17" s="67">
        <f t="shared" si="4"/>
        <v>0</v>
      </c>
      <c r="AM17" s="67">
        <f t="shared" si="4"/>
        <v>0</v>
      </c>
      <c r="AN17" s="67">
        <f t="shared" si="4"/>
        <v>0</v>
      </c>
      <c r="AO17" s="67">
        <f t="shared" si="4"/>
        <v>0</v>
      </c>
      <c r="AP17" s="67">
        <f t="shared" si="4"/>
        <v>0</v>
      </c>
      <c r="AQ17" s="67">
        <f t="shared" si="4"/>
        <v>0</v>
      </c>
      <c r="AR17" s="67">
        <f t="shared" si="4"/>
        <v>0</v>
      </c>
    </row>
    <row r="18" spans="1:44" ht="12" customHeight="1">
      <c r="A18" s="56" t="s">
        <v>14</v>
      </c>
      <c r="B18" s="511" t="s">
        <v>38</v>
      </c>
      <c r="C18" s="512">
        <f t="shared" si="2"/>
        <v>0</v>
      </c>
      <c r="D18" s="513">
        <f t="shared" si="2"/>
        <v>0</v>
      </c>
      <c r="E18" s="513">
        <f t="shared" si="2"/>
        <v>0</v>
      </c>
      <c r="F18" s="513">
        <f t="shared" si="2"/>
        <v>0</v>
      </c>
      <c r="G18" s="513">
        <f t="shared" si="2"/>
        <v>0</v>
      </c>
      <c r="H18" s="513">
        <f t="shared" si="2"/>
        <v>0</v>
      </c>
      <c r="I18" s="513">
        <f t="shared" si="2"/>
        <v>0</v>
      </c>
      <c r="J18" s="513">
        <f t="shared" si="2"/>
        <v>0</v>
      </c>
      <c r="K18" s="673">
        <f t="shared" si="3"/>
        <v>0</v>
      </c>
      <c r="L18" s="647">
        <f t="shared" si="3"/>
        <v>0</v>
      </c>
      <c r="M18" s="512">
        <f t="shared" si="3"/>
        <v>0</v>
      </c>
      <c r="N18" s="513">
        <f t="shared" si="3"/>
        <v>0</v>
      </c>
      <c r="O18" s="648">
        <f t="shared" si="3"/>
        <v>0</v>
      </c>
      <c r="P18" s="4"/>
      <c r="Q18" s="4"/>
      <c r="R18" s="346"/>
      <c r="S18" s="370"/>
      <c r="T18" s="370"/>
      <c r="U18" s="370"/>
      <c r="V18" s="370"/>
      <c r="W18" s="370"/>
      <c r="X18" s="370"/>
      <c r="Y18" s="370"/>
      <c r="Z18" s="735"/>
      <c r="AA18" s="736"/>
      <c r="AB18" s="346"/>
      <c r="AC18" s="370"/>
      <c r="AD18" s="798"/>
      <c r="AF18" s="67">
        <f t="shared" si="5"/>
        <v>0</v>
      </c>
      <c r="AG18" s="67">
        <f t="shared" si="4"/>
        <v>0</v>
      </c>
      <c r="AH18" s="67">
        <f t="shared" si="4"/>
        <v>0</v>
      </c>
      <c r="AI18" s="67">
        <f t="shared" si="4"/>
        <v>0</v>
      </c>
      <c r="AJ18" s="67">
        <f t="shared" si="4"/>
        <v>0</v>
      </c>
      <c r="AK18" s="67">
        <f t="shared" si="4"/>
        <v>0</v>
      </c>
      <c r="AL18" s="67">
        <f t="shared" si="4"/>
        <v>0</v>
      </c>
      <c r="AM18" s="67">
        <f t="shared" si="4"/>
        <v>0</v>
      </c>
      <c r="AN18" s="67">
        <f t="shared" si="4"/>
        <v>0</v>
      </c>
      <c r="AO18" s="67">
        <f t="shared" si="4"/>
        <v>0</v>
      </c>
      <c r="AP18" s="67">
        <f t="shared" si="4"/>
        <v>0</v>
      </c>
      <c r="AQ18" s="67">
        <f t="shared" si="4"/>
        <v>0</v>
      </c>
      <c r="AR18" s="67">
        <f t="shared" si="4"/>
        <v>0</v>
      </c>
    </row>
    <row r="19" spans="1:44" ht="12" customHeight="1">
      <c r="A19" s="62" t="s">
        <v>22</v>
      </c>
      <c r="B19" s="491" t="s">
        <v>52</v>
      </c>
      <c r="C19" s="509"/>
      <c r="D19" s="510"/>
      <c r="E19" s="489"/>
      <c r="F19" s="489"/>
      <c r="G19" s="489"/>
      <c r="H19" s="496"/>
      <c r="I19" s="496"/>
      <c r="J19" s="496"/>
      <c r="K19" s="497"/>
      <c r="L19" s="587"/>
      <c r="M19" s="496"/>
      <c r="N19" s="660"/>
      <c r="O19" s="635"/>
      <c r="R19" s="351"/>
      <c r="S19" s="371"/>
      <c r="T19" s="376"/>
      <c r="U19" s="376"/>
      <c r="V19" s="376"/>
      <c r="W19" s="741"/>
      <c r="X19" s="741"/>
      <c r="Y19" s="741"/>
      <c r="Z19" s="321"/>
      <c r="AA19" s="322"/>
      <c r="AB19" s="351"/>
      <c r="AC19" s="371"/>
      <c r="AD19" s="792"/>
      <c r="AF19" s="67">
        <f t="shared" si="5"/>
        <v>0</v>
      </c>
      <c r="AG19" s="67">
        <f t="shared" si="4"/>
        <v>0</v>
      </c>
      <c r="AH19" s="67">
        <f t="shared" si="4"/>
        <v>0</v>
      </c>
      <c r="AI19" s="67">
        <f t="shared" si="4"/>
        <v>0</v>
      </c>
      <c r="AJ19" s="67">
        <f t="shared" si="4"/>
        <v>0</v>
      </c>
      <c r="AK19" s="67">
        <f t="shared" si="4"/>
        <v>0</v>
      </c>
      <c r="AL19" s="67">
        <f t="shared" si="4"/>
        <v>0</v>
      </c>
      <c r="AM19" s="67">
        <f t="shared" si="4"/>
        <v>0</v>
      </c>
      <c r="AN19" s="67">
        <f t="shared" si="4"/>
        <v>0</v>
      </c>
      <c r="AO19" s="67">
        <f t="shared" si="4"/>
        <v>0</v>
      </c>
      <c r="AP19" s="67">
        <f t="shared" si="4"/>
        <v>0</v>
      </c>
      <c r="AQ19" s="67">
        <f t="shared" si="4"/>
        <v>0</v>
      </c>
      <c r="AR19" s="67">
        <f t="shared" si="4"/>
        <v>0</v>
      </c>
    </row>
    <row r="20" spans="1:44" ht="12" customHeight="1">
      <c r="A20" s="62" t="s">
        <v>29</v>
      </c>
      <c r="B20" s="481" t="s">
        <v>56</v>
      </c>
      <c r="C20" s="509">
        <f t="shared" ref="C20:L21" si="7">VLOOKUP($A20,Markets,C$1,FALSE)</f>
        <v>0</v>
      </c>
      <c r="D20" s="510">
        <f t="shared" si="7"/>
        <v>0</v>
      </c>
      <c r="E20" s="510">
        <f t="shared" si="7"/>
        <v>0</v>
      </c>
      <c r="F20" s="510">
        <f t="shared" si="7"/>
        <v>0</v>
      </c>
      <c r="G20" s="510">
        <f t="shared" si="7"/>
        <v>0</v>
      </c>
      <c r="H20" s="700">
        <f t="shared" si="7"/>
        <v>0</v>
      </c>
      <c r="I20" s="700">
        <f t="shared" si="7"/>
        <v>0</v>
      </c>
      <c r="J20" s="700">
        <f t="shared" si="7"/>
        <v>0</v>
      </c>
      <c r="K20" s="497">
        <f t="shared" si="3"/>
        <v>0</v>
      </c>
      <c r="L20" s="587">
        <f t="shared" si="3"/>
        <v>0</v>
      </c>
      <c r="M20" s="489">
        <f t="shared" si="3"/>
        <v>0</v>
      </c>
      <c r="N20" s="508">
        <f t="shared" si="3"/>
        <v>0</v>
      </c>
      <c r="O20" s="635">
        <f t="shared" si="3"/>
        <v>0</v>
      </c>
      <c r="P20" s="104"/>
      <c r="R20" s="351"/>
      <c r="S20" s="371"/>
      <c r="T20" s="371"/>
      <c r="U20" s="371"/>
      <c r="V20" s="371"/>
      <c r="W20" s="371"/>
      <c r="X20" s="371"/>
      <c r="Y20" s="371"/>
      <c r="Z20" s="321"/>
      <c r="AA20" s="322"/>
      <c r="AB20" s="351"/>
      <c r="AC20" s="371"/>
      <c r="AD20" s="798"/>
      <c r="AF20" s="67">
        <f t="shared" si="5"/>
        <v>0</v>
      </c>
      <c r="AG20" s="67">
        <f t="shared" si="4"/>
        <v>0</v>
      </c>
      <c r="AH20" s="67">
        <f t="shared" si="4"/>
        <v>0</v>
      </c>
      <c r="AI20" s="67">
        <f t="shared" si="4"/>
        <v>0</v>
      </c>
      <c r="AJ20" s="67">
        <f t="shared" si="4"/>
        <v>0</v>
      </c>
      <c r="AK20" s="67">
        <f t="shared" si="4"/>
        <v>0</v>
      </c>
      <c r="AL20" s="67">
        <f t="shared" si="4"/>
        <v>0</v>
      </c>
      <c r="AM20" s="67">
        <f t="shared" si="4"/>
        <v>0</v>
      </c>
      <c r="AN20" s="67">
        <f t="shared" si="4"/>
        <v>0</v>
      </c>
      <c r="AO20" s="67">
        <f t="shared" si="4"/>
        <v>0</v>
      </c>
      <c r="AP20" s="67">
        <f t="shared" si="4"/>
        <v>0</v>
      </c>
      <c r="AQ20" s="67">
        <f t="shared" si="4"/>
        <v>0</v>
      </c>
      <c r="AR20" s="67">
        <f t="shared" si="4"/>
        <v>0</v>
      </c>
    </row>
    <row r="21" spans="1:44" ht="12" customHeight="1">
      <c r="A21" s="62" t="s">
        <v>30</v>
      </c>
      <c r="B21" s="511" t="s">
        <v>59</v>
      </c>
      <c r="C21" s="580">
        <f t="shared" si="7"/>
        <v>0</v>
      </c>
      <c r="D21" s="690">
        <f t="shared" si="7"/>
        <v>0</v>
      </c>
      <c r="E21" s="690">
        <f t="shared" si="7"/>
        <v>0</v>
      </c>
      <c r="F21" s="690">
        <f t="shared" si="7"/>
        <v>0</v>
      </c>
      <c r="G21" s="690">
        <f t="shared" si="7"/>
        <v>0</v>
      </c>
      <c r="H21" s="701">
        <f t="shared" si="7"/>
        <v>0</v>
      </c>
      <c r="I21" s="701">
        <f t="shared" si="7"/>
        <v>0</v>
      </c>
      <c r="J21" s="701">
        <f t="shared" si="7"/>
        <v>0</v>
      </c>
      <c r="K21" s="673">
        <f t="shared" si="7"/>
        <v>0</v>
      </c>
      <c r="L21" s="647">
        <f t="shared" si="7"/>
        <v>0</v>
      </c>
      <c r="M21" s="702">
        <f>VLOOKUP($A21,Markets,M$1,FALSE)</f>
        <v>0</v>
      </c>
      <c r="N21" s="516">
        <f>VLOOKUP($A21,Markets,N$1,FALSE)</f>
        <v>0</v>
      </c>
      <c r="O21" s="648">
        <f>VLOOKUP($A21,Markets,O$1,FALSE)</f>
        <v>0</v>
      </c>
      <c r="P21" s="104"/>
      <c r="R21" s="731"/>
      <c r="S21" s="732"/>
      <c r="T21" s="732"/>
      <c r="U21" s="732"/>
      <c r="V21" s="732"/>
      <c r="W21" s="732"/>
      <c r="X21" s="732"/>
      <c r="Y21" s="732"/>
      <c r="Z21" s="735"/>
      <c r="AA21" s="736"/>
      <c r="AB21" s="731"/>
      <c r="AC21" s="732"/>
      <c r="AD21" s="733"/>
      <c r="AF21" s="67">
        <f t="shared" si="5"/>
        <v>0</v>
      </c>
      <c r="AG21" s="67">
        <f t="shared" ref="AG21:AR21" si="8">D21-S21</f>
        <v>0</v>
      </c>
      <c r="AH21" s="67">
        <f t="shared" si="8"/>
        <v>0</v>
      </c>
      <c r="AI21" s="67">
        <f t="shared" si="8"/>
        <v>0</v>
      </c>
      <c r="AJ21" s="67">
        <f t="shared" si="8"/>
        <v>0</v>
      </c>
      <c r="AK21" s="67">
        <f t="shared" si="8"/>
        <v>0</v>
      </c>
      <c r="AL21" s="67">
        <f t="shared" si="8"/>
        <v>0</v>
      </c>
      <c r="AM21" s="67">
        <f t="shared" si="8"/>
        <v>0</v>
      </c>
      <c r="AN21" s="67">
        <f t="shared" si="8"/>
        <v>0</v>
      </c>
      <c r="AO21" s="67">
        <f t="shared" si="8"/>
        <v>0</v>
      </c>
      <c r="AP21" s="67">
        <f t="shared" si="8"/>
        <v>0</v>
      </c>
      <c r="AQ21" s="67">
        <f t="shared" si="8"/>
        <v>0</v>
      </c>
      <c r="AR21" s="67">
        <f t="shared" si="8"/>
        <v>0</v>
      </c>
    </row>
    <row r="22" spans="1:44" ht="12" customHeight="1">
      <c r="A22" s="77"/>
      <c r="B22" s="391"/>
      <c r="C22" s="407"/>
      <c r="D22" s="407"/>
      <c r="E22" s="362"/>
      <c r="F22" s="362"/>
      <c r="G22" s="362"/>
      <c r="H22" s="363"/>
      <c r="I22" s="363"/>
      <c r="J22" s="363"/>
      <c r="K22" s="423"/>
      <c r="L22" s="423"/>
      <c r="M22" s="362"/>
      <c r="N22" s="365"/>
      <c r="O22" s="365"/>
    </row>
    <row r="23" spans="1:44">
      <c r="A23" s="77"/>
      <c r="B23" s="396"/>
      <c r="C23" s="419"/>
      <c r="D23" s="419"/>
      <c r="E23" s="419"/>
      <c r="F23" s="419"/>
      <c r="G23" s="419"/>
      <c r="H23" s="419"/>
      <c r="I23" s="419"/>
      <c r="J23" s="419"/>
      <c r="K23" s="419"/>
      <c r="L23" s="419"/>
      <c r="M23" s="424"/>
      <c r="N23" s="425"/>
      <c r="O23" s="425"/>
      <c r="P23" s="99"/>
      <c r="Q23" s="99"/>
      <c r="R23" s="99"/>
    </row>
    <row r="24" spans="1:44">
      <c r="A24" s="77"/>
      <c r="C24" s="1"/>
    </row>
    <row r="25" spans="1:44">
      <c r="A25" s="77"/>
      <c r="C25" s="79"/>
      <c r="D25" s="79"/>
      <c r="E25" s="1"/>
      <c r="F25" s="58"/>
      <c r="G25" s="58"/>
      <c r="H25" s="93"/>
      <c r="I25" s="93"/>
      <c r="J25" s="93"/>
      <c r="K25" s="193"/>
      <c r="L25" s="193"/>
      <c r="M25" s="78"/>
      <c r="N25" s="78"/>
      <c r="O25" s="78"/>
      <c r="P25" s="78"/>
      <c r="Q25" s="78"/>
    </row>
    <row r="26" spans="1:44">
      <c r="C26" s="79"/>
      <c r="D26" s="79"/>
      <c r="E26" s="79"/>
      <c r="F26" s="58"/>
      <c r="G26" s="58"/>
      <c r="H26" s="89"/>
      <c r="I26" s="89"/>
      <c r="J26" s="89"/>
      <c r="K26" s="193"/>
      <c r="L26" s="193"/>
      <c r="M26" s="78"/>
      <c r="N26" s="78"/>
      <c r="O26" s="78"/>
      <c r="P26" s="78"/>
      <c r="Q26" s="78"/>
    </row>
    <row r="27" spans="1:44">
      <c r="C27" s="79"/>
      <c r="D27" s="79"/>
      <c r="E27" s="79"/>
      <c r="F27" s="58"/>
      <c r="G27" s="58"/>
      <c r="H27" s="89"/>
      <c r="I27" s="89"/>
      <c r="J27" s="89"/>
      <c r="K27" s="193"/>
      <c r="L27" s="193"/>
      <c r="M27" s="78"/>
      <c r="N27" s="78"/>
      <c r="O27" s="78"/>
      <c r="P27" s="78"/>
      <c r="Q27" s="78"/>
    </row>
    <row r="28" spans="1:44">
      <c r="C28" s="79"/>
      <c r="D28" s="79"/>
      <c r="E28" s="79"/>
      <c r="F28" s="105"/>
      <c r="G28" s="58"/>
      <c r="H28" s="89"/>
      <c r="I28" s="89"/>
      <c r="J28" s="89"/>
      <c r="K28" s="193"/>
      <c r="L28" s="193"/>
      <c r="M28" s="78"/>
      <c r="N28" s="78"/>
      <c r="O28" s="78"/>
      <c r="P28" s="78"/>
      <c r="Q28" s="78"/>
      <c r="T28" s="94"/>
    </row>
  </sheetData>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ignoredErrors>
    <ignoredError sqref="C20:H21 C19 E19:H19 C6:H8 C15:H18 C10:H13"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7">
    <tabColor rgb="FF92D050"/>
    <pageSetUpPr fitToPage="1"/>
  </sheetPr>
  <dimension ref="A1:AV107"/>
  <sheetViews>
    <sheetView topLeftCell="B1" zoomScale="90" zoomScaleNormal="90" workbookViewId="0">
      <selection activeCell="D23" sqref="D23:J29"/>
    </sheetView>
  </sheetViews>
  <sheetFormatPr defaultColWidth="9.33203125" defaultRowHeight="12" outlineLevelRow="1" outlineLevelCol="1"/>
  <cols>
    <col min="1" max="1" width="23.33203125" style="53" customWidth="1"/>
    <col min="2" max="2" width="33.33203125" style="53" customWidth="1"/>
    <col min="3" max="3" width="7.44140625" style="13" bestFit="1" customWidth="1"/>
    <col min="4" max="5" width="7.44140625" style="53" bestFit="1" customWidth="1"/>
    <col min="6" max="6" width="7.44140625" style="53" customWidth="1"/>
    <col min="7" max="7" width="7.44140625" style="53" bestFit="1" customWidth="1"/>
    <col min="8" max="8" width="7.109375" style="53" customWidth="1" outlineLevel="1"/>
    <col min="9" max="10" width="6.6640625" style="53" customWidth="1" outlineLevel="1"/>
    <col min="11" max="12" width="7.44140625" style="53" customWidth="1"/>
    <col min="13" max="15" width="8.44140625" style="53" customWidth="1" outlineLevel="1"/>
    <col min="16" max="17" width="9.33203125" style="53"/>
    <col min="18" max="20" width="10.44140625" style="53" customWidth="1"/>
    <col min="21" max="22" width="9.33203125" style="53"/>
    <col min="23" max="23" width="13.109375" style="53" customWidth="1"/>
    <col min="24" max="24" width="8.109375" style="53" customWidth="1"/>
    <col min="25" max="16384" width="9.33203125" style="53"/>
  </cols>
  <sheetData>
    <row r="1" spans="1:48" s="100" customFormat="1" ht="10.5" customHeight="1">
      <c r="A1" s="196" t="s">
        <v>82</v>
      </c>
      <c r="B1" s="197">
        <v>2</v>
      </c>
      <c r="C1" s="197">
        <f t="shared" ref="C1:N1" si="0">+B1+1</f>
        <v>3</v>
      </c>
      <c r="D1" s="197">
        <f t="shared" si="0"/>
        <v>4</v>
      </c>
      <c r="E1" s="197">
        <f t="shared" si="0"/>
        <v>5</v>
      </c>
      <c r="F1" s="197">
        <f t="shared" si="0"/>
        <v>6</v>
      </c>
      <c r="G1" s="197">
        <f t="shared" si="0"/>
        <v>7</v>
      </c>
      <c r="H1" s="197">
        <f t="shared" si="0"/>
        <v>8</v>
      </c>
      <c r="I1" s="197">
        <f t="shared" si="0"/>
        <v>9</v>
      </c>
      <c r="J1" s="197">
        <f t="shared" si="0"/>
        <v>10</v>
      </c>
      <c r="K1" s="197">
        <f t="shared" si="0"/>
        <v>11</v>
      </c>
      <c r="L1" s="197">
        <f t="shared" si="0"/>
        <v>12</v>
      </c>
      <c r="M1" s="197">
        <f t="shared" si="0"/>
        <v>13</v>
      </c>
      <c r="N1" s="197">
        <f t="shared" si="0"/>
        <v>14</v>
      </c>
      <c r="O1" s="197">
        <v>17</v>
      </c>
      <c r="P1" s="197">
        <v>20</v>
      </c>
      <c r="Q1" s="197">
        <v>21</v>
      </c>
      <c r="R1" s="197">
        <v>22</v>
      </c>
      <c r="S1" s="197"/>
      <c r="T1" s="197"/>
      <c r="U1" s="197">
        <v>23</v>
      </c>
      <c r="V1" s="197">
        <v>24</v>
      </c>
      <c r="W1" s="197">
        <v>25</v>
      </c>
      <c r="X1" s="197">
        <v>26</v>
      </c>
      <c r="Y1" s="197">
        <v>27</v>
      </c>
      <c r="Z1" s="197">
        <v>28</v>
      </c>
      <c r="AA1" s="197">
        <v>29</v>
      </c>
      <c r="AB1" s="197">
        <v>30</v>
      </c>
      <c r="AC1" s="197">
        <v>31</v>
      </c>
      <c r="AD1" s="197">
        <v>32</v>
      </c>
      <c r="AE1" s="197">
        <v>33</v>
      </c>
      <c r="AF1" s="197">
        <v>34</v>
      </c>
      <c r="AG1" s="197">
        <v>35</v>
      </c>
      <c r="AH1" s="197">
        <v>36</v>
      </c>
      <c r="AI1" s="197">
        <v>37</v>
      </c>
      <c r="AJ1" s="197">
        <v>38</v>
      </c>
    </row>
    <row r="2" spans="1:48" s="100" customFormat="1" ht="10.5" customHeight="1">
      <c r="A2" s="196"/>
      <c r="B2" s="302" t="s">
        <v>140</v>
      </c>
      <c r="C2" s="303"/>
      <c r="D2" s="304"/>
      <c r="E2" s="304"/>
      <c r="F2" s="304"/>
      <c r="G2" s="304"/>
      <c r="H2" s="304"/>
      <c r="I2" s="304"/>
      <c r="J2" s="304"/>
      <c r="K2" s="304"/>
      <c r="L2" s="304"/>
      <c r="M2" s="306"/>
      <c r="N2" s="306"/>
      <c r="O2" s="306"/>
      <c r="V2" s="100" t="s">
        <v>148</v>
      </c>
    </row>
    <row r="3" spans="1:48" s="100" customFormat="1" ht="24.75" customHeight="1">
      <c r="A3" s="179" t="str">
        <f>+"headingqy"&amp;$A$1</f>
        <v>headingqyGroup</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6" t="e">
        <f>+VLOOKUP($A3,#REF!,M$1+1,FALSE)</f>
        <v>#REF!</v>
      </c>
      <c r="N3" s="457" t="e">
        <f>+VLOOKUP($A3,#REF!,N$1+1,FALSE)</f>
        <v>#REF!</v>
      </c>
      <c r="O3" s="783" t="str">
        <f>'PeB DK'!O3</f>
        <v>Jan/Dec 19/18</v>
      </c>
      <c r="P3" s="366"/>
      <c r="Q3" s="74"/>
      <c r="V3" s="454" t="e">
        <f>C3</f>
        <v>#REF!</v>
      </c>
      <c r="W3" s="455" t="e">
        <f t="shared" ref="W3:AH3" si="1">D3</f>
        <v>#REF!</v>
      </c>
      <c r="X3" s="455" t="e">
        <f t="shared" si="1"/>
        <v>#REF!</v>
      </c>
      <c r="Y3" s="455" t="e">
        <f t="shared" si="1"/>
        <v>#REF!</v>
      </c>
      <c r="Z3" s="455" t="e">
        <f t="shared" si="1"/>
        <v>#REF!</v>
      </c>
      <c r="AA3" s="455" t="e">
        <f t="shared" si="1"/>
        <v>#REF!</v>
      </c>
      <c r="AB3" s="455" t="e">
        <f t="shared" si="1"/>
        <v>#REF!</v>
      </c>
      <c r="AC3" s="455" t="e">
        <f t="shared" si="1"/>
        <v>#REF!</v>
      </c>
      <c r="AD3" s="456" t="e">
        <f t="shared" si="1"/>
        <v>#REF!</v>
      </c>
      <c r="AE3" s="457" t="e">
        <f t="shared" si="1"/>
        <v>#REF!</v>
      </c>
      <c r="AF3" s="456" t="e">
        <f t="shared" si="1"/>
        <v>#REF!</v>
      </c>
      <c r="AG3" s="457" t="e">
        <f t="shared" si="1"/>
        <v>#REF!</v>
      </c>
      <c r="AH3" s="450" t="str">
        <f t="shared" si="1"/>
        <v>Jan/Dec 19/18</v>
      </c>
    </row>
    <row r="4" spans="1:48" s="100" customFormat="1" ht="10.5" customHeight="1">
      <c r="A4" s="199" t="s">
        <v>7</v>
      </c>
      <c r="B4" s="481" t="s">
        <v>7</v>
      </c>
      <c r="C4" s="824"/>
      <c r="D4" s="552">
        <v>103</v>
      </c>
      <c r="E4" s="537">
        <v>102</v>
      </c>
      <c r="F4" s="537">
        <v>102</v>
      </c>
      <c r="G4" s="537">
        <v>103</v>
      </c>
      <c r="H4" s="536">
        <v>104</v>
      </c>
      <c r="I4" s="536">
        <v>107</v>
      </c>
      <c r="J4" s="536">
        <v>105</v>
      </c>
      <c r="K4" s="711">
        <f>((C4-D4)/D4)</f>
        <v>-1</v>
      </c>
      <c r="L4" s="727">
        <f>((C4-G4)/G4)</f>
        <v>-1</v>
      </c>
      <c r="M4" s="473"/>
      <c r="N4" s="552"/>
      <c r="O4" s="847" t="e">
        <f>((M4-N4)/N4)</f>
        <v>#DIV/0!</v>
      </c>
      <c r="P4" s="198"/>
      <c r="Q4" s="822">
        <f>((C4-D4)/D4)-K4</f>
        <v>0</v>
      </c>
      <c r="R4" s="822">
        <f>((C4-G4)/G4)-L4</f>
        <v>0</v>
      </c>
      <c r="S4" s="822" t="e">
        <f t="shared" ref="S4:S15" si="2">((M4-N4)/N4)-O4</f>
        <v>#DIV/0!</v>
      </c>
      <c r="T4" s="822">
        <f>C4+D4+E4+F4-M4</f>
        <v>307</v>
      </c>
      <c r="U4" s="822">
        <f>G4+H4+I4+J4-N4</f>
        <v>419</v>
      </c>
      <c r="V4" s="748"/>
      <c r="W4" s="936"/>
      <c r="X4" s="937"/>
      <c r="Y4" s="937"/>
      <c r="Z4" s="937"/>
      <c r="AA4" s="938"/>
      <c r="AB4" s="938"/>
      <c r="AC4" s="938"/>
      <c r="AD4" s="711"/>
      <c r="AE4" s="727"/>
      <c r="AF4" s="748"/>
      <c r="AG4" s="936"/>
      <c r="AH4" s="789"/>
      <c r="AJ4" s="204">
        <f t="shared" ref="AJ4:AJ29" si="3">C4-V4</f>
        <v>0</v>
      </c>
      <c r="AK4" s="204">
        <f t="shared" ref="AK4:AK29" si="4">D4-W4</f>
        <v>103</v>
      </c>
      <c r="AL4" s="204">
        <f t="shared" ref="AL4:AL29" si="5">E4-X4</f>
        <v>102</v>
      </c>
      <c r="AM4" s="204">
        <f t="shared" ref="AM4:AM29" si="6">F4-Y4</f>
        <v>102</v>
      </c>
      <c r="AN4" s="204">
        <f t="shared" ref="AN4:AN29" si="7">G4-Z4</f>
        <v>103</v>
      </c>
      <c r="AO4" s="204">
        <f t="shared" ref="AO4:AO29" si="8">H4-AA4</f>
        <v>104</v>
      </c>
      <c r="AP4" s="204">
        <f t="shared" ref="AP4:AP29" si="9">I4-AB4</f>
        <v>107</v>
      </c>
      <c r="AQ4" s="204">
        <f t="shared" ref="AQ4:AQ29" si="10">J4-AC4</f>
        <v>105</v>
      </c>
      <c r="AR4" s="204">
        <f t="shared" ref="AR4:AR29" si="11">K4-AD4</f>
        <v>-1</v>
      </c>
      <c r="AS4" s="204">
        <f t="shared" ref="AS4:AS29" si="12">L4-AE4</f>
        <v>-1</v>
      </c>
      <c r="AT4" s="204">
        <f t="shared" ref="AT4:AT29" si="13">M4-AF4</f>
        <v>0</v>
      </c>
      <c r="AU4" s="204">
        <f t="shared" ref="AU4:AU29" si="14">N4-AG4</f>
        <v>0</v>
      </c>
      <c r="AV4" s="204" t="e">
        <f t="shared" ref="AV4:AV29" si="15">O4-AH4</f>
        <v>#DIV/0!</v>
      </c>
    </row>
    <row r="5" spans="1:48" s="100" customFormat="1" ht="10.5" customHeight="1">
      <c r="A5" s="199" t="s">
        <v>2</v>
      </c>
      <c r="B5" s="481" t="s">
        <v>2</v>
      </c>
      <c r="C5" s="473"/>
      <c r="D5" s="553">
        <v>42</v>
      </c>
      <c r="E5" s="554">
        <v>45</v>
      </c>
      <c r="F5" s="536">
        <v>40</v>
      </c>
      <c r="G5" s="536">
        <v>42</v>
      </c>
      <c r="H5" s="554">
        <v>44</v>
      </c>
      <c r="I5" s="554">
        <v>47</v>
      </c>
      <c r="J5" s="554">
        <v>46</v>
      </c>
      <c r="K5" s="321">
        <f>((C5-D5)/D5)</f>
        <v>-1</v>
      </c>
      <c r="L5" s="322">
        <f t="shared" ref="L5:L15" si="16">((C5-G5)/G5)</f>
        <v>-1</v>
      </c>
      <c r="M5" s="473"/>
      <c r="N5" s="553"/>
      <c r="O5" s="847" t="e">
        <f t="shared" ref="O5:O15" si="17">((M5-N5)/N5)</f>
        <v>#DIV/0!</v>
      </c>
      <c r="P5" s="198"/>
      <c r="Q5" s="822">
        <f t="shared" ref="Q5:Q29" si="18">((C5-D5)/D5)-K5</f>
        <v>0</v>
      </c>
      <c r="R5" s="822">
        <f t="shared" ref="R5:R29" si="19">((C5-G5)/G5)-L5</f>
        <v>0</v>
      </c>
      <c r="S5" s="822" t="e">
        <f t="shared" si="2"/>
        <v>#DIV/0!</v>
      </c>
      <c r="T5" s="822">
        <f t="shared" ref="T5:T15" si="20">C5+D5+E5+F5-M5</f>
        <v>127</v>
      </c>
      <c r="U5" s="822">
        <f t="shared" ref="U5:U15" si="21">G5+H5+I5+J5-N5</f>
        <v>179</v>
      </c>
      <c r="V5" s="318"/>
      <c r="W5" s="319"/>
      <c r="X5" s="320"/>
      <c r="Y5" s="314"/>
      <c r="Z5" s="314"/>
      <c r="AA5" s="320"/>
      <c r="AB5" s="320"/>
      <c r="AC5" s="320"/>
      <c r="AD5" s="321"/>
      <c r="AE5" s="322"/>
      <c r="AF5" s="318"/>
      <c r="AG5" s="319"/>
      <c r="AH5" s="750"/>
      <c r="AJ5" s="204">
        <f t="shared" si="3"/>
        <v>0</v>
      </c>
      <c r="AK5" s="204">
        <f t="shared" si="4"/>
        <v>42</v>
      </c>
      <c r="AL5" s="204">
        <f t="shared" si="5"/>
        <v>45</v>
      </c>
      <c r="AM5" s="204">
        <f t="shared" si="6"/>
        <v>40</v>
      </c>
      <c r="AN5" s="204">
        <f t="shared" si="7"/>
        <v>42</v>
      </c>
      <c r="AO5" s="204">
        <f t="shared" si="8"/>
        <v>44</v>
      </c>
      <c r="AP5" s="204">
        <f t="shared" si="9"/>
        <v>47</v>
      </c>
      <c r="AQ5" s="204">
        <f t="shared" si="10"/>
        <v>46</v>
      </c>
      <c r="AR5" s="204">
        <f t="shared" si="11"/>
        <v>-1</v>
      </c>
      <c r="AS5" s="204">
        <f t="shared" si="12"/>
        <v>-1</v>
      </c>
      <c r="AT5" s="204">
        <f t="shared" si="13"/>
        <v>0</v>
      </c>
      <c r="AU5" s="204">
        <f t="shared" si="14"/>
        <v>0</v>
      </c>
      <c r="AV5" s="204" t="e">
        <f t="shared" si="15"/>
        <v>#DIV/0!</v>
      </c>
    </row>
    <row r="6" spans="1:48" s="100" customFormat="1" ht="10.5" customHeight="1">
      <c r="A6" s="199" t="s">
        <v>0</v>
      </c>
      <c r="B6" s="481" t="s">
        <v>0</v>
      </c>
      <c r="C6" s="473"/>
      <c r="D6" s="553">
        <v>11</v>
      </c>
      <c r="E6" s="554">
        <v>7</v>
      </c>
      <c r="F6" s="536">
        <v>4</v>
      </c>
      <c r="G6" s="536">
        <v>7</v>
      </c>
      <c r="H6" s="554">
        <v>5</v>
      </c>
      <c r="I6" s="554">
        <v>3</v>
      </c>
      <c r="J6" s="554">
        <v>3</v>
      </c>
      <c r="K6" s="321"/>
      <c r="L6" s="322"/>
      <c r="M6" s="473"/>
      <c r="N6" s="553"/>
      <c r="O6" s="847"/>
      <c r="P6" s="198"/>
      <c r="Q6" s="822">
        <f t="shared" si="18"/>
        <v>-1</v>
      </c>
      <c r="R6" s="822">
        <f t="shared" si="19"/>
        <v>-1</v>
      </c>
      <c r="S6" s="822" t="e">
        <f t="shared" si="2"/>
        <v>#DIV/0!</v>
      </c>
      <c r="T6" s="822">
        <f t="shared" si="20"/>
        <v>22</v>
      </c>
      <c r="U6" s="822">
        <f t="shared" si="21"/>
        <v>18</v>
      </c>
      <c r="V6" s="318"/>
      <c r="W6" s="319"/>
      <c r="X6" s="320"/>
      <c r="Y6" s="314"/>
      <c r="Z6" s="314"/>
      <c r="AA6" s="320"/>
      <c r="AB6" s="320"/>
      <c r="AC6" s="320"/>
      <c r="AD6" s="321"/>
      <c r="AE6" s="322"/>
      <c r="AF6" s="318"/>
      <c r="AG6" s="319"/>
      <c r="AH6" s="750"/>
      <c r="AJ6" s="204">
        <f t="shared" si="3"/>
        <v>0</v>
      </c>
      <c r="AK6" s="204">
        <f t="shared" si="4"/>
        <v>11</v>
      </c>
      <c r="AL6" s="204">
        <f t="shared" si="5"/>
        <v>7</v>
      </c>
      <c r="AM6" s="204">
        <f t="shared" si="6"/>
        <v>4</v>
      </c>
      <c r="AN6" s="204">
        <f t="shared" si="7"/>
        <v>7</v>
      </c>
      <c r="AO6" s="204">
        <f t="shared" si="8"/>
        <v>5</v>
      </c>
      <c r="AP6" s="204">
        <f t="shared" si="9"/>
        <v>3</v>
      </c>
      <c r="AQ6" s="204">
        <f t="shared" si="10"/>
        <v>3</v>
      </c>
      <c r="AR6" s="204">
        <f t="shared" si="11"/>
        <v>0</v>
      </c>
      <c r="AS6" s="204">
        <f t="shared" si="12"/>
        <v>0</v>
      </c>
      <c r="AT6" s="204">
        <f t="shared" si="13"/>
        <v>0</v>
      </c>
      <c r="AU6" s="204">
        <f t="shared" si="14"/>
        <v>0</v>
      </c>
      <c r="AV6" s="204">
        <f t="shared" si="15"/>
        <v>0</v>
      </c>
    </row>
    <row r="7" spans="1:48" s="100" customFormat="1" ht="10.5" customHeight="1">
      <c r="A7" s="199" t="s">
        <v>18</v>
      </c>
      <c r="B7" s="481" t="s">
        <v>18</v>
      </c>
      <c r="C7" s="473"/>
      <c r="D7" s="553">
        <v>0</v>
      </c>
      <c r="E7" s="554">
        <v>0</v>
      </c>
      <c r="F7" s="536">
        <v>0</v>
      </c>
      <c r="G7" s="536">
        <v>0</v>
      </c>
      <c r="H7" s="554">
        <v>0</v>
      </c>
      <c r="I7" s="554">
        <v>0</v>
      </c>
      <c r="J7" s="554">
        <v>1</v>
      </c>
      <c r="K7" s="321"/>
      <c r="L7" s="322"/>
      <c r="M7" s="473"/>
      <c r="N7" s="553"/>
      <c r="O7" s="847"/>
      <c r="P7" s="198"/>
      <c r="Q7" s="822" t="e">
        <f>((C7-D7)/D7)-K7</f>
        <v>#DIV/0!</v>
      </c>
      <c r="R7" s="822" t="e">
        <f t="shared" si="19"/>
        <v>#DIV/0!</v>
      </c>
      <c r="S7" s="822" t="e">
        <f t="shared" si="2"/>
        <v>#DIV/0!</v>
      </c>
      <c r="T7" s="822">
        <f t="shared" si="20"/>
        <v>0</v>
      </c>
      <c r="U7" s="822">
        <f t="shared" si="21"/>
        <v>1</v>
      </c>
      <c r="V7" s="318"/>
      <c r="W7" s="319"/>
      <c r="X7" s="320"/>
      <c r="Y7" s="314"/>
      <c r="Z7" s="314"/>
      <c r="AA7" s="320"/>
      <c r="AB7" s="320"/>
      <c r="AC7" s="320"/>
      <c r="AD7" s="321"/>
      <c r="AE7" s="322"/>
      <c r="AF7" s="318"/>
      <c r="AG7" s="319"/>
      <c r="AH7" s="750"/>
      <c r="AJ7" s="204">
        <f t="shared" si="3"/>
        <v>0</v>
      </c>
      <c r="AK7" s="204">
        <f t="shared" si="4"/>
        <v>0</v>
      </c>
      <c r="AL7" s="204">
        <f t="shared" si="5"/>
        <v>0</v>
      </c>
      <c r="AM7" s="204">
        <f t="shared" si="6"/>
        <v>0</v>
      </c>
      <c r="AN7" s="204">
        <f t="shared" si="7"/>
        <v>0</v>
      </c>
      <c r="AO7" s="204">
        <f t="shared" si="8"/>
        <v>0</v>
      </c>
      <c r="AP7" s="204">
        <f t="shared" si="9"/>
        <v>0</v>
      </c>
      <c r="AQ7" s="204">
        <f t="shared" si="10"/>
        <v>1</v>
      </c>
      <c r="AR7" s="204">
        <f t="shared" si="11"/>
        <v>0</v>
      </c>
      <c r="AS7" s="204">
        <f t="shared" si="12"/>
        <v>0</v>
      </c>
      <c r="AT7" s="204">
        <f t="shared" si="13"/>
        <v>0</v>
      </c>
      <c r="AU7" s="204">
        <f t="shared" si="14"/>
        <v>0</v>
      </c>
      <c r="AV7" s="204">
        <f t="shared" si="15"/>
        <v>0</v>
      </c>
    </row>
    <row r="8" spans="1:48" s="100" customFormat="1" ht="10.5" customHeight="1">
      <c r="A8" s="200" t="s">
        <v>8</v>
      </c>
      <c r="B8" s="491" t="s">
        <v>8</v>
      </c>
      <c r="C8" s="476"/>
      <c r="D8" s="556">
        <v>156</v>
      </c>
      <c r="E8" s="557">
        <v>154</v>
      </c>
      <c r="F8" s="558">
        <v>146</v>
      </c>
      <c r="G8" s="558">
        <v>152</v>
      </c>
      <c r="H8" s="557">
        <v>153</v>
      </c>
      <c r="I8" s="557">
        <v>157</v>
      </c>
      <c r="J8" s="557">
        <v>155</v>
      </c>
      <c r="K8" s="324">
        <f>((C8-D8)/D8)</f>
        <v>-1</v>
      </c>
      <c r="L8" s="325">
        <f t="shared" si="16"/>
        <v>-1</v>
      </c>
      <c r="M8" s="475"/>
      <c r="N8" s="558"/>
      <c r="O8" s="1020" t="e">
        <f t="shared" si="17"/>
        <v>#DIV/0!</v>
      </c>
      <c r="P8" s="71"/>
      <c r="Q8" s="822">
        <f t="shared" si="18"/>
        <v>0</v>
      </c>
      <c r="R8" s="822">
        <f t="shared" si="19"/>
        <v>0</v>
      </c>
      <c r="S8" s="822" t="e">
        <f t="shared" si="2"/>
        <v>#DIV/0!</v>
      </c>
      <c r="T8" s="822">
        <f t="shared" si="20"/>
        <v>456</v>
      </c>
      <c r="U8" s="822">
        <f t="shared" si="21"/>
        <v>617</v>
      </c>
      <c r="V8" s="329"/>
      <c r="W8" s="330"/>
      <c r="X8" s="331"/>
      <c r="Y8" s="323"/>
      <c r="Z8" s="323"/>
      <c r="AA8" s="331"/>
      <c r="AB8" s="331"/>
      <c r="AC8" s="331"/>
      <c r="AD8" s="324"/>
      <c r="AE8" s="325"/>
      <c r="AF8" s="329"/>
      <c r="AG8" s="330"/>
      <c r="AH8" s="751"/>
      <c r="AJ8" s="204">
        <f t="shared" si="3"/>
        <v>0</v>
      </c>
      <c r="AK8" s="204">
        <f t="shared" si="4"/>
        <v>156</v>
      </c>
      <c r="AL8" s="204">
        <f t="shared" si="5"/>
        <v>154</v>
      </c>
      <c r="AM8" s="204">
        <f t="shared" si="6"/>
        <v>146</v>
      </c>
      <c r="AN8" s="204">
        <f t="shared" si="7"/>
        <v>152</v>
      </c>
      <c r="AO8" s="204">
        <f t="shared" si="8"/>
        <v>153</v>
      </c>
      <c r="AP8" s="204">
        <f t="shared" si="9"/>
        <v>157</v>
      </c>
      <c r="AQ8" s="204">
        <f t="shared" si="10"/>
        <v>155</v>
      </c>
      <c r="AR8" s="204">
        <f t="shared" si="11"/>
        <v>-1</v>
      </c>
      <c r="AS8" s="204">
        <f t="shared" si="12"/>
        <v>-1</v>
      </c>
      <c r="AT8" s="204">
        <f t="shared" si="13"/>
        <v>0</v>
      </c>
      <c r="AU8" s="204">
        <f t="shared" si="14"/>
        <v>0</v>
      </c>
      <c r="AV8" s="204" t="e">
        <f t="shared" si="15"/>
        <v>#DIV/0!</v>
      </c>
    </row>
    <row r="9" spans="1:48" s="100" customFormat="1" ht="10.5" customHeight="1">
      <c r="A9" s="199" t="s">
        <v>3</v>
      </c>
      <c r="B9" s="1131" t="s">
        <v>3</v>
      </c>
      <c r="C9" s="1140"/>
      <c r="D9" s="1155"/>
      <c r="E9" s="1136"/>
      <c r="F9" s="1156"/>
      <c r="G9" s="1156"/>
      <c r="H9" s="1136"/>
      <c r="I9" s="1136"/>
      <c r="J9" s="1136"/>
      <c r="K9" s="1137"/>
      <c r="L9" s="1138"/>
      <c r="M9" s="1140"/>
      <c r="N9" s="1155"/>
      <c r="O9" s="1159"/>
      <c r="P9" s="1160"/>
      <c r="Q9" s="1143" t="e">
        <f t="shared" si="18"/>
        <v>#DIV/0!</v>
      </c>
      <c r="R9" s="1143" t="e">
        <f t="shared" si="19"/>
        <v>#DIV/0!</v>
      </c>
      <c r="S9" s="1143" t="e">
        <f t="shared" si="2"/>
        <v>#DIV/0!</v>
      </c>
      <c r="T9" s="822"/>
      <c r="U9" s="1143">
        <f t="shared" si="21"/>
        <v>0</v>
      </c>
      <c r="V9" s="318"/>
      <c r="W9" s="319"/>
      <c r="X9" s="320"/>
      <c r="Y9" s="314"/>
      <c r="Z9" s="314"/>
      <c r="AA9" s="320"/>
      <c r="AB9" s="320"/>
      <c r="AC9" s="320"/>
      <c r="AD9" s="321"/>
      <c r="AE9" s="322"/>
      <c r="AF9" s="318"/>
      <c r="AG9" s="319"/>
      <c r="AH9" s="750"/>
      <c r="AJ9" s="204">
        <f t="shared" si="3"/>
        <v>0</v>
      </c>
      <c r="AK9" s="204">
        <f t="shared" si="4"/>
        <v>0</v>
      </c>
      <c r="AL9" s="204">
        <f t="shared" si="5"/>
        <v>0</v>
      </c>
      <c r="AM9" s="204">
        <f t="shared" si="6"/>
        <v>0</v>
      </c>
      <c r="AN9" s="204">
        <f t="shared" si="7"/>
        <v>0</v>
      </c>
      <c r="AO9" s="204">
        <f t="shared" si="8"/>
        <v>0</v>
      </c>
      <c r="AP9" s="204">
        <f t="shared" si="9"/>
        <v>0</v>
      </c>
      <c r="AQ9" s="204">
        <f t="shared" si="10"/>
        <v>0</v>
      </c>
      <c r="AR9" s="204">
        <f t="shared" si="11"/>
        <v>0</v>
      </c>
      <c r="AS9" s="204">
        <f t="shared" si="12"/>
        <v>0</v>
      </c>
      <c r="AT9" s="204">
        <f t="shared" si="13"/>
        <v>0</v>
      </c>
      <c r="AU9" s="204">
        <f t="shared" si="14"/>
        <v>0</v>
      </c>
      <c r="AV9" s="204">
        <f t="shared" si="15"/>
        <v>0</v>
      </c>
    </row>
    <row r="10" spans="1:48" s="100" customFormat="1" ht="10.5" customHeight="1">
      <c r="A10" s="199" t="s">
        <v>84</v>
      </c>
      <c r="B10" s="1131" t="s">
        <v>88</v>
      </c>
      <c r="C10" s="1140"/>
      <c r="D10" s="1155"/>
      <c r="E10" s="1136"/>
      <c r="F10" s="1156"/>
      <c r="G10" s="1156"/>
      <c r="H10" s="1136"/>
      <c r="I10" s="1136"/>
      <c r="J10" s="1136"/>
      <c r="K10" s="1137"/>
      <c r="L10" s="1138"/>
      <c r="M10" s="1140"/>
      <c r="N10" s="1155"/>
      <c r="O10" s="1157"/>
      <c r="P10" s="1160"/>
      <c r="Q10" s="1143" t="e">
        <f t="shared" si="18"/>
        <v>#DIV/0!</v>
      </c>
      <c r="R10" s="1143" t="e">
        <f t="shared" si="19"/>
        <v>#DIV/0!</v>
      </c>
      <c r="S10" s="1143" t="e">
        <f t="shared" si="2"/>
        <v>#DIV/0!</v>
      </c>
      <c r="T10" s="822"/>
      <c r="U10" s="1143">
        <f t="shared" si="21"/>
        <v>0</v>
      </c>
      <c r="V10" s="318"/>
      <c r="W10" s="319"/>
      <c r="X10" s="320"/>
      <c r="Y10" s="314"/>
      <c r="Z10" s="314"/>
      <c r="AA10" s="320"/>
      <c r="AB10" s="320"/>
      <c r="AC10" s="320"/>
      <c r="AD10" s="321"/>
      <c r="AE10" s="322"/>
      <c r="AF10" s="318"/>
      <c r="AG10" s="319"/>
      <c r="AH10" s="750"/>
      <c r="AJ10" s="204">
        <f t="shared" si="3"/>
        <v>0</v>
      </c>
      <c r="AK10" s="204">
        <f t="shared" si="4"/>
        <v>0</v>
      </c>
      <c r="AL10" s="204">
        <f t="shared" si="5"/>
        <v>0</v>
      </c>
      <c r="AM10" s="204">
        <f t="shared" si="6"/>
        <v>0</v>
      </c>
      <c r="AN10" s="204">
        <f t="shared" si="7"/>
        <v>0</v>
      </c>
      <c r="AO10" s="204">
        <f t="shared" si="8"/>
        <v>0</v>
      </c>
      <c r="AP10" s="204">
        <f t="shared" si="9"/>
        <v>0</v>
      </c>
      <c r="AQ10" s="204">
        <f t="shared" si="10"/>
        <v>0</v>
      </c>
      <c r="AR10" s="204">
        <f t="shared" si="11"/>
        <v>0</v>
      </c>
      <c r="AS10" s="204">
        <f t="shared" si="12"/>
        <v>0</v>
      </c>
      <c r="AT10" s="204">
        <f t="shared" si="13"/>
        <v>0</v>
      </c>
      <c r="AU10" s="204">
        <f t="shared" si="14"/>
        <v>0</v>
      </c>
      <c r="AV10" s="204">
        <f t="shared" si="15"/>
        <v>0</v>
      </c>
    </row>
    <row r="11" spans="1:48" s="100" customFormat="1" ht="10.5" customHeight="1">
      <c r="A11" s="200" t="s">
        <v>24</v>
      </c>
      <c r="B11" s="491" t="s">
        <v>24</v>
      </c>
      <c r="C11" s="476"/>
      <c r="D11" s="556">
        <v>-111</v>
      </c>
      <c r="E11" s="557">
        <v>-116</v>
      </c>
      <c r="F11" s="558">
        <v>-123</v>
      </c>
      <c r="G11" s="558">
        <v>-109</v>
      </c>
      <c r="H11" s="557">
        <v>-106</v>
      </c>
      <c r="I11" s="557">
        <v>-114</v>
      </c>
      <c r="J11" s="557">
        <v>-118</v>
      </c>
      <c r="K11" s="324">
        <f>((C11-D11)/D11)</f>
        <v>-1</v>
      </c>
      <c r="L11" s="325">
        <f t="shared" si="16"/>
        <v>-1</v>
      </c>
      <c r="M11" s="476"/>
      <c r="N11" s="556"/>
      <c r="O11" s="1020" t="e">
        <f t="shared" si="17"/>
        <v>#DIV/0!</v>
      </c>
      <c r="Q11" s="822">
        <f t="shared" si="18"/>
        <v>0</v>
      </c>
      <c r="R11" s="822">
        <f t="shared" si="19"/>
        <v>0</v>
      </c>
      <c r="S11" s="822" t="e">
        <f t="shared" si="2"/>
        <v>#DIV/0!</v>
      </c>
      <c r="T11" s="822">
        <f t="shared" si="20"/>
        <v>-350</v>
      </c>
      <c r="U11" s="822">
        <f t="shared" si="21"/>
        <v>-447</v>
      </c>
      <c r="V11" s="329"/>
      <c r="W11" s="330"/>
      <c r="X11" s="331"/>
      <c r="Y11" s="323"/>
      <c r="Z11" s="323"/>
      <c r="AA11" s="331"/>
      <c r="AB11" s="331"/>
      <c r="AC11" s="331"/>
      <c r="AD11" s="324"/>
      <c r="AE11" s="325"/>
      <c r="AF11" s="329"/>
      <c r="AG11" s="330"/>
      <c r="AH11" s="751"/>
      <c r="AJ11" s="204">
        <f t="shared" si="3"/>
        <v>0</v>
      </c>
      <c r="AK11" s="204">
        <f t="shared" si="4"/>
        <v>-111</v>
      </c>
      <c r="AL11" s="204">
        <f t="shared" si="5"/>
        <v>-116</v>
      </c>
      <c r="AM11" s="204">
        <f t="shared" si="6"/>
        <v>-123</v>
      </c>
      <c r="AN11" s="204">
        <f t="shared" si="7"/>
        <v>-109</v>
      </c>
      <c r="AO11" s="204">
        <f t="shared" si="8"/>
        <v>-106</v>
      </c>
      <c r="AP11" s="204">
        <f t="shared" si="9"/>
        <v>-114</v>
      </c>
      <c r="AQ11" s="204">
        <f t="shared" si="10"/>
        <v>-118</v>
      </c>
      <c r="AR11" s="204">
        <f t="shared" si="11"/>
        <v>-1</v>
      </c>
      <c r="AS11" s="204">
        <f t="shared" si="12"/>
        <v>-1</v>
      </c>
      <c r="AT11" s="204">
        <f t="shared" si="13"/>
        <v>0</v>
      </c>
      <c r="AU11" s="204">
        <f t="shared" si="14"/>
        <v>0</v>
      </c>
      <c r="AV11" s="204" t="e">
        <f t="shared" si="15"/>
        <v>#DIV/0!</v>
      </c>
    </row>
    <row r="12" spans="1:48" s="100" customFormat="1" ht="10.5" customHeight="1">
      <c r="A12" s="200" t="s">
        <v>13</v>
      </c>
      <c r="B12" s="491" t="s">
        <v>13</v>
      </c>
      <c r="C12" s="476"/>
      <c r="D12" s="556">
        <v>45</v>
      </c>
      <c r="E12" s="557">
        <v>38</v>
      </c>
      <c r="F12" s="557">
        <v>23</v>
      </c>
      <c r="G12" s="557">
        <v>43</v>
      </c>
      <c r="H12" s="557">
        <v>47</v>
      </c>
      <c r="I12" s="557">
        <v>43</v>
      </c>
      <c r="J12" s="557">
        <v>37</v>
      </c>
      <c r="K12" s="324">
        <f>((C12-D12)/D12)</f>
        <v>-1</v>
      </c>
      <c r="L12" s="325">
        <f t="shared" si="16"/>
        <v>-1</v>
      </c>
      <c r="M12" s="476"/>
      <c r="N12" s="556"/>
      <c r="O12" s="1020" t="e">
        <f t="shared" si="17"/>
        <v>#DIV/0!</v>
      </c>
      <c r="P12" s="166"/>
      <c r="Q12" s="822">
        <f t="shared" si="18"/>
        <v>0</v>
      </c>
      <c r="R12" s="822">
        <f t="shared" si="19"/>
        <v>0</v>
      </c>
      <c r="S12" s="822" t="e">
        <f t="shared" si="2"/>
        <v>#DIV/0!</v>
      </c>
      <c r="T12" s="822">
        <f t="shared" si="20"/>
        <v>106</v>
      </c>
      <c r="U12" s="822">
        <f t="shared" si="21"/>
        <v>170</v>
      </c>
      <c r="V12" s="329"/>
      <c r="W12" s="330"/>
      <c r="X12" s="331"/>
      <c r="Y12" s="331"/>
      <c r="Z12" s="331"/>
      <c r="AA12" s="331"/>
      <c r="AB12" s="331"/>
      <c r="AC12" s="331"/>
      <c r="AD12" s="324"/>
      <c r="AE12" s="325"/>
      <c r="AF12" s="329"/>
      <c r="AG12" s="330"/>
      <c r="AH12" s="751"/>
      <c r="AJ12" s="204">
        <f t="shared" si="3"/>
        <v>0</v>
      </c>
      <c r="AK12" s="204">
        <f t="shared" si="4"/>
        <v>45</v>
      </c>
      <c r="AL12" s="204">
        <f t="shared" si="5"/>
        <v>38</v>
      </c>
      <c r="AM12" s="204">
        <f t="shared" si="6"/>
        <v>23</v>
      </c>
      <c r="AN12" s="204">
        <f t="shared" si="7"/>
        <v>43</v>
      </c>
      <c r="AO12" s="204">
        <f t="shared" si="8"/>
        <v>47</v>
      </c>
      <c r="AP12" s="204">
        <f t="shared" si="9"/>
        <v>43</v>
      </c>
      <c r="AQ12" s="204">
        <f t="shared" si="10"/>
        <v>37</v>
      </c>
      <c r="AR12" s="204">
        <f t="shared" si="11"/>
        <v>-1</v>
      </c>
      <c r="AS12" s="204">
        <f t="shared" si="12"/>
        <v>-1</v>
      </c>
      <c r="AT12" s="204">
        <f t="shared" si="13"/>
        <v>0</v>
      </c>
      <c r="AU12" s="204">
        <f t="shared" si="14"/>
        <v>0</v>
      </c>
      <c r="AV12" s="204" t="e">
        <f t="shared" si="15"/>
        <v>#DIV/0!</v>
      </c>
    </row>
    <row r="13" spans="1:48" s="100" customFormat="1" ht="10.5" customHeight="1">
      <c r="A13" s="199" t="s">
        <v>23</v>
      </c>
      <c r="B13" s="481" t="s">
        <v>23</v>
      </c>
      <c r="C13" s="473"/>
      <c r="D13" s="553">
        <v>46</v>
      </c>
      <c r="E13" s="554">
        <v>-9</v>
      </c>
      <c r="F13" s="537">
        <v>-31</v>
      </c>
      <c r="G13" s="537">
        <v>-7</v>
      </c>
      <c r="H13" s="554">
        <v>2</v>
      </c>
      <c r="I13" s="554">
        <v>-18</v>
      </c>
      <c r="J13" s="554">
        <v>-11</v>
      </c>
      <c r="K13" s="321"/>
      <c r="L13" s="322"/>
      <c r="M13" s="473"/>
      <c r="N13" s="553"/>
      <c r="O13" s="1019"/>
      <c r="Q13" s="822"/>
      <c r="R13" s="822"/>
      <c r="S13" s="822"/>
      <c r="T13" s="822">
        <f t="shared" si="20"/>
        <v>6</v>
      </c>
      <c r="U13" s="822">
        <f t="shared" si="21"/>
        <v>-34</v>
      </c>
      <c r="V13" s="318"/>
      <c r="W13" s="319"/>
      <c r="X13" s="320"/>
      <c r="Y13" s="313"/>
      <c r="Z13" s="313"/>
      <c r="AA13" s="320"/>
      <c r="AB13" s="320"/>
      <c r="AC13" s="320"/>
      <c r="AD13" s="321"/>
      <c r="AE13" s="322"/>
      <c r="AF13" s="318"/>
      <c r="AG13" s="319"/>
      <c r="AH13" s="750"/>
      <c r="AJ13" s="204">
        <f t="shared" si="3"/>
        <v>0</v>
      </c>
      <c r="AK13" s="204">
        <f t="shared" si="4"/>
        <v>46</v>
      </c>
      <c r="AL13" s="204">
        <f t="shared" si="5"/>
        <v>-9</v>
      </c>
      <c r="AM13" s="204">
        <f t="shared" si="6"/>
        <v>-31</v>
      </c>
      <c r="AN13" s="204">
        <f t="shared" si="7"/>
        <v>-7</v>
      </c>
      <c r="AO13" s="204">
        <f t="shared" si="8"/>
        <v>2</v>
      </c>
      <c r="AP13" s="204">
        <f t="shared" si="9"/>
        <v>-18</v>
      </c>
      <c r="AQ13" s="204">
        <f t="shared" si="10"/>
        <v>-11</v>
      </c>
      <c r="AR13" s="204">
        <f t="shared" si="11"/>
        <v>0</v>
      </c>
      <c r="AS13" s="204">
        <f t="shared" si="12"/>
        <v>0</v>
      </c>
      <c r="AT13" s="204">
        <f t="shared" si="13"/>
        <v>0</v>
      </c>
      <c r="AU13" s="204">
        <f t="shared" si="14"/>
        <v>0</v>
      </c>
      <c r="AV13" s="204">
        <f t="shared" si="15"/>
        <v>0</v>
      </c>
    </row>
    <row r="14" spans="1:48" s="100" customFormat="1" ht="10.5" hidden="1" customHeight="1" outlineLevel="1">
      <c r="A14" s="210" t="s">
        <v>126</v>
      </c>
      <c r="B14" s="481" t="s">
        <v>126</v>
      </c>
      <c r="C14" s="473"/>
      <c r="D14" s="553"/>
      <c r="E14" s="554"/>
      <c r="F14" s="537"/>
      <c r="G14" s="537"/>
      <c r="H14" s="554"/>
      <c r="I14" s="554"/>
      <c r="J14" s="554"/>
      <c r="K14" s="321" t="e">
        <v>#N/A</v>
      </c>
      <c r="L14" s="322" t="e">
        <f t="shared" si="16"/>
        <v>#DIV/0!</v>
      </c>
      <c r="M14" s="473"/>
      <c r="N14" s="553"/>
      <c r="O14" s="1019" t="e">
        <f>((M14-N14)/N14)</f>
        <v>#DIV/0!</v>
      </c>
      <c r="Q14" s="822" t="e">
        <f>((C14-D14)/D14)-K14</f>
        <v>#DIV/0!</v>
      </c>
      <c r="R14" s="822" t="e">
        <f>((C14-G14)/G14)-L14</f>
        <v>#DIV/0!</v>
      </c>
      <c r="S14" s="822" t="e">
        <f>((M14-N14)/N14)-O14</f>
        <v>#DIV/0!</v>
      </c>
      <c r="T14" s="822">
        <f t="shared" si="20"/>
        <v>0</v>
      </c>
      <c r="U14" s="822">
        <f t="shared" si="21"/>
        <v>0</v>
      </c>
      <c r="V14" s="318"/>
      <c r="W14" s="319"/>
      <c r="X14" s="320"/>
      <c r="Y14" s="313"/>
      <c r="Z14" s="313"/>
      <c r="AA14" s="320"/>
      <c r="AB14" s="320"/>
      <c r="AC14" s="320"/>
      <c r="AD14" s="321"/>
      <c r="AE14" s="322"/>
      <c r="AF14" s="318"/>
      <c r="AG14" s="319"/>
      <c r="AH14" s="750"/>
      <c r="AJ14" s="204">
        <f t="shared" ref="AJ14:AV14" si="22">C14-V14</f>
        <v>0</v>
      </c>
      <c r="AK14" s="204">
        <f t="shared" si="22"/>
        <v>0</v>
      </c>
      <c r="AL14" s="204">
        <f t="shared" si="22"/>
        <v>0</v>
      </c>
      <c r="AM14" s="204">
        <f t="shared" si="22"/>
        <v>0</v>
      </c>
      <c r="AN14" s="204">
        <f t="shared" si="22"/>
        <v>0</v>
      </c>
      <c r="AO14" s="204">
        <f t="shared" si="22"/>
        <v>0</v>
      </c>
      <c r="AP14" s="204">
        <f t="shared" si="22"/>
        <v>0</v>
      </c>
      <c r="AQ14" s="204">
        <f t="shared" si="22"/>
        <v>0</v>
      </c>
      <c r="AR14" s="204" t="e">
        <f t="shared" si="22"/>
        <v>#N/A</v>
      </c>
      <c r="AS14" s="204" t="e">
        <f t="shared" si="22"/>
        <v>#DIV/0!</v>
      </c>
      <c r="AT14" s="204">
        <f t="shared" si="22"/>
        <v>0</v>
      </c>
      <c r="AU14" s="204">
        <f t="shared" si="22"/>
        <v>0</v>
      </c>
      <c r="AV14" s="204" t="e">
        <f t="shared" si="22"/>
        <v>#DIV/0!</v>
      </c>
    </row>
    <row r="15" spans="1:48" s="100" customFormat="1" ht="10.5" customHeight="1" collapsed="1">
      <c r="A15" s="200" t="s">
        <v>4</v>
      </c>
      <c r="B15" s="525" t="s">
        <v>4</v>
      </c>
      <c r="C15" s="499"/>
      <c r="D15" s="560">
        <v>91</v>
      </c>
      <c r="E15" s="561">
        <v>29</v>
      </c>
      <c r="F15" s="562">
        <v>-8</v>
      </c>
      <c r="G15" s="562">
        <v>36</v>
      </c>
      <c r="H15" s="561">
        <v>49</v>
      </c>
      <c r="I15" s="561">
        <v>25</v>
      </c>
      <c r="J15" s="561">
        <v>26</v>
      </c>
      <c r="K15" s="336">
        <f>((C15-D15)/D15)</f>
        <v>-1</v>
      </c>
      <c r="L15" s="739">
        <f t="shared" si="16"/>
        <v>-1</v>
      </c>
      <c r="M15" s="499"/>
      <c r="N15" s="560"/>
      <c r="O15" s="1021" t="e">
        <f t="shared" si="17"/>
        <v>#DIV/0!</v>
      </c>
      <c r="Q15" s="822">
        <f t="shared" si="18"/>
        <v>0</v>
      </c>
      <c r="R15" s="822">
        <f t="shared" si="19"/>
        <v>0</v>
      </c>
      <c r="S15" s="822" t="e">
        <f t="shared" si="2"/>
        <v>#DIV/0!</v>
      </c>
      <c r="T15" s="822">
        <f t="shared" si="20"/>
        <v>112</v>
      </c>
      <c r="U15" s="822">
        <f t="shared" si="21"/>
        <v>136</v>
      </c>
      <c r="V15" s="333"/>
      <c r="W15" s="334"/>
      <c r="X15" s="302"/>
      <c r="Y15" s="335"/>
      <c r="Z15" s="335"/>
      <c r="AA15" s="302"/>
      <c r="AB15" s="302"/>
      <c r="AC15" s="302"/>
      <c r="AD15" s="336"/>
      <c r="AE15" s="739"/>
      <c r="AF15" s="333"/>
      <c r="AG15" s="334"/>
      <c r="AH15" s="752"/>
      <c r="AJ15" s="204">
        <f t="shared" si="3"/>
        <v>0</v>
      </c>
      <c r="AK15" s="204">
        <f t="shared" si="4"/>
        <v>91</v>
      </c>
      <c r="AL15" s="204">
        <f t="shared" si="5"/>
        <v>29</v>
      </c>
      <c r="AM15" s="204">
        <f t="shared" si="6"/>
        <v>-8</v>
      </c>
      <c r="AN15" s="204">
        <f t="shared" si="7"/>
        <v>36</v>
      </c>
      <c r="AO15" s="204">
        <f t="shared" si="8"/>
        <v>49</v>
      </c>
      <c r="AP15" s="204">
        <f t="shared" si="9"/>
        <v>25</v>
      </c>
      <c r="AQ15" s="204">
        <f t="shared" si="10"/>
        <v>26</v>
      </c>
      <c r="AR15" s="204">
        <f t="shared" si="11"/>
        <v>-1</v>
      </c>
      <c r="AS15" s="204">
        <f t="shared" si="12"/>
        <v>-1</v>
      </c>
      <c r="AT15" s="204">
        <f t="shared" si="13"/>
        <v>0</v>
      </c>
      <c r="AU15" s="204">
        <f t="shared" si="14"/>
        <v>0</v>
      </c>
      <c r="AV15" s="204" t="e">
        <f t="shared" si="15"/>
        <v>#DIV/0!</v>
      </c>
    </row>
    <row r="16" spans="1:48" s="100" customFormat="1" ht="10.5" customHeight="1">
      <c r="A16" s="199" t="s">
        <v>9</v>
      </c>
      <c r="B16" s="481" t="s">
        <v>9</v>
      </c>
      <c r="C16" s="474"/>
      <c r="D16" s="536">
        <v>71.2</v>
      </c>
      <c r="E16" s="536">
        <v>75.3</v>
      </c>
      <c r="F16" s="536">
        <v>84.2</v>
      </c>
      <c r="G16" s="536">
        <v>71.7</v>
      </c>
      <c r="H16" s="536">
        <v>69.3</v>
      </c>
      <c r="I16" s="536">
        <v>72.599999999999994</v>
      </c>
      <c r="J16" s="536">
        <v>76.099999999999994</v>
      </c>
      <c r="K16" s="379"/>
      <c r="L16" s="380"/>
      <c r="M16" s="507"/>
      <c r="N16" s="536"/>
      <c r="O16" s="1018"/>
      <c r="Q16" s="822"/>
      <c r="R16" s="822"/>
      <c r="S16" s="822"/>
      <c r="T16" s="822"/>
      <c r="U16" s="822"/>
      <c r="V16" s="340"/>
      <c r="W16" s="314"/>
      <c r="X16" s="314"/>
      <c r="Y16" s="314"/>
      <c r="Z16" s="314"/>
      <c r="AA16" s="314"/>
      <c r="AB16" s="314"/>
      <c r="AC16" s="314"/>
      <c r="AD16" s="315"/>
      <c r="AE16" s="317"/>
      <c r="AF16" s="340"/>
      <c r="AG16" s="314"/>
      <c r="AH16" s="316"/>
      <c r="AJ16" s="204">
        <f t="shared" si="3"/>
        <v>0</v>
      </c>
      <c r="AK16" s="204">
        <f t="shared" si="4"/>
        <v>71.2</v>
      </c>
      <c r="AL16" s="204">
        <f t="shared" si="5"/>
        <v>75.3</v>
      </c>
      <c r="AM16" s="204">
        <f t="shared" si="6"/>
        <v>84.2</v>
      </c>
      <c r="AN16" s="204">
        <f t="shared" si="7"/>
        <v>71.7</v>
      </c>
      <c r="AO16" s="204">
        <f t="shared" si="8"/>
        <v>69.3</v>
      </c>
      <c r="AP16" s="204">
        <f t="shared" si="9"/>
        <v>72.599999999999994</v>
      </c>
      <c r="AQ16" s="204">
        <f t="shared" si="10"/>
        <v>76.099999999999994</v>
      </c>
      <c r="AR16" s="204">
        <f t="shared" si="11"/>
        <v>0</v>
      </c>
      <c r="AS16" s="204">
        <f t="shared" si="12"/>
        <v>0</v>
      </c>
      <c r="AT16" s="204">
        <f t="shared" si="13"/>
        <v>0</v>
      </c>
      <c r="AU16" s="204">
        <f t="shared" si="14"/>
        <v>0</v>
      </c>
      <c r="AV16" s="204">
        <f t="shared" si="15"/>
        <v>0</v>
      </c>
    </row>
    <row r="17" spans="1:48" s="100" customFormat="1" ht="10.5" customHeight="1">
      <c r="A17" s="199" t="s">
        <v>5</v>
      </c>
      <c r="B17" s="481" t="s">
        <v>106</v>
      </c>
      <c r="C17" s="474"/>
      <c r="D17" s="537">
        <v>18.127820088827619</v>
      </c>
      <c r="E17" s="537">
        <v>5.7240909548290464</v>
      </c>
      <c r="F17" s="537">
        <v>-1.5871530000813241</v>
      </c>
      <c r="G17" s="537">
        <v>6.8549747774549559</v>
      </c>
      <c r="H17" s="537">
        <v>9.1540693266282531</v>
      </c>
      <c r="I17" s="537">
        <v>4.6748272949046976</v>
      </c>
      <c r="J17" s="537">
        <v>5.143103721151042</v>
      </c>
      <c r="K17" s="379"/>
      <c r="L17" s="380"/>
      <c r="M17" s="507"/>
      <c r="N17" s="536"/>
      <c r="O17" s="1019"/>
      <c r="Q17" s="822"/>
      <c r="R17" s="822"/>
      <c r="S17" s="822"/>
      <c r="T17" s="822"/>
      <c r="U17" s="822"/>
      <c r="V17" s="340"/>
      <c r="W17" s="314"/>
      <c r="X17" s="314"/>
      <c r="Y17" s="314"/>
      <c r="Z17" s="314"/>
      <c r="AA17" s="314"/>
      <c r="AB17" s="314"/>
      <c r="AC17" s="314"/>
      <c r="AD17" s="315"/>
      <c r="AE17" s="317"/>
      <c r="AF17" s="340"/>
      <c r="AG17" s="314"/>
      <c r="AH17" s="316"/>
      <c r="AJ17" s="204">
        <f t="shared" ref="AJ17:AV17" si="23">C17-V17</f>
        <v>0</v>
      </c>
      <c r="AK17" s="204">
        <f t="shared" si="23"/>
        <v>18.127820088827619</v>
      </c>
      <c r="AL17" s="204">
        <f t="shared" si="23"/>
        <v>5.7240909548290464</v>
      </c>
      <c r="AM17" s="204">
        <f t="shared" si="23"/>
        <v>-1.5871530000813241</v>
      </c>
      <c r="AN17" s="204">
        <f t="shared" si="23"/>
        <v>6.8549747774549559</v>
      </c>
      <c r="AO17" s="204">
        <f t="shared" si="23"/>
        <v>9.1540693266282531</v>
      </c>
      <c r="AP17" s="204">
        <f t="shared" si="23"/>
        <v>4.6748272949046976</v>
      </c>
      <c r="AQ17" s="204">
        <f t="shared" si="23"/>
        <v>5.143103721151042</v>
      </c>
      <c r="AR17" s="204">
        <f t="shared" si="23"/>
        <v>0</v>
      </c>
      <c r="AS17" s="204">
        <f t="shared" si="23"/>
        <v>0</v>
      </c>
      <c r="AT17" s="204">
        <f t="shared" si="23"/>
        <v>0</v>
      </c>
      <c r="AU17" s="204">
        <f t="shared" si="23"/>
        <v>0</v>
      </c>
      <c r="AV17" s="204">
        <f t="shared" si="23"/>
        <v>0</v>
      </c>
    </row>
    <row r="18" spans="1:48" s="100" customFormat="1" ht="10.5" hidden="1" customHeight="1" outlineLevel="1">
      <c r="A18" s="199" t="s">
        <v>5</v>
      </c>
      <c r="B18" s="481" t="s">
        <v>5</v>
      </c>
      <c r="C18" s="474"/>
      <c r="D18" s="537"/>
      <c r="E18" s="537"/>
      <c r="F18" s="537"/>
      <c r="G18" s="537"/>
      <c r="H18" s="537"/>
      <c r="I18" s="537"/>
      <c r="J18" s="537"/>
      <c r="K18" s="379">
        <v>0</v>
      </c>
      <c r="L18" s="380">
        <v>0</v>
      </c>
      <c r="M18" s="507"/>
      <c r="N18" s="536"/>
      <c r="O18" s="1019">
        <v>0</v>
      </c>
      <c r="Q18" s="822"/>
      <c r="R18" s="822"/>
      <c r="S18" s="822"/>
      <c r="T18" s="822"/>
      <c r="U18" s="822"/>
      <c r="V18" s="340"/>
      <c r="W18" s="314"/>
      <c r="X18" s="314"/>
      <c r="Y18" s="314"/>
      <c r="Z18" s="314"/>
      <c r="AA18" s="314"/>
      <c r="AB18" s="314"/>
      <c r="AC18" s="314"/>
      <c r="AD18" s="315"/>
      <c r="AE18" s="317"/>
      <c r="AF18" s="340"/>
      <c r="AG18" s="314"/>
      <c r="AH18" s="316"/>
      <c r="AJ18" s="204">
        <f t="shared" si="3"/>
        <v>0</v>
      </c>
      <c r="AK18" s="204">
        <f t="shared" si="4"/>
        <v>0</v>
      </c>
      <c r="AL18" s="204">
        <f t="shared" si="5"/>
        <v>0</v>
      </c>
      <c r="AM18" s="204">
        <f t="shared" si="6"/>
        <v>0</v>
      </c>
      <c r="AN18" s="204">
        <f t="shared" si="7"/>
        <v>0</v>
      </c>
      <c r="AO18" s="204">
        <f t="shared" si="8"/>
        <v>0</v>
      </c>
      <c r="AP18" s="204">
        <f t="shared" si="9"/>
        <v>0</v>
      </c>
      <c r="AQ18" s="204">
        <f t="shared" si="10"/>
        <v>0</v>
      </c>
      <c r="AR18" s="204">
        <f t="shared" si="11"/>
        <v>0</v>
      </c>
      <c r="AS18" s="204">
        <f t="shared" si="12"/>
        <v>0</v>
      </c>
      <c r="AT18" s="204">
        <f t="shared" si="13"/>
        <v>0</v>
      </c>
      <c r="AU18" s="204">
        <f t="shared" si="14"/>
        <v>0</v>
      </c>
      <c r="AV18" s="204">
        <f t="shared" si="15"/>
        <v>0</v>
      </c>
    </row>
    <row r="19" spans="1:48" s="100" customFormat="1" ht="10.5" customHeight="1" collapsed="1">
      <c r="A19" s="199" t="s">
        <v>28</v>
      </c>
      <c r="B19" s="481" t="s">
        <v>28</v>
      </c>
      <c r="C19" s="474"/>
      <c r="D19" s="537">
        <v>1418</v>
      </c>
      <c r="E19" s="537">
        <v>1473</v>
      </c>
      <c r="F19" s="537">
        <v>1456</v>
      </c>
      <c r="G19" s="537">
        <v>1577</v>
      </c>
      <c r="H19" s="537">
        <v>1626</v>
      </c>
      <c r="I19" s="537">
        <v>1612</v>
      </c>
      <c r="J19" s="537">
        <v>1609</v>
      </c>
      <c r="K19" s="321">
        <f>((C19-D19)/D19)</f>
        <v>-1</v>
      </c>
      <c r="L19" s="322">
        <f>((C19-G19)/G19)</f>
        <v>-1</v>
      </c>
      <c r="M19" s="474"/>
      <c r="N19" s="537"/>
      <c r="O19" s="1019" t="e">
        <f t="shared" ref="O19:O29" si="24">((M19-N19)/N19)</f>
        <v>#DIV/0!</v>
      </c>
      <c r="Q19" s="822">
        <f t="shared" si="18"/>
        <v>0</v>
      </c>
      <c r="R19" s="822">
        <f t="shared" si="19"/>
        <v>0</v>
      </c>
      <c r="S19" s="822" t="e">
        <f>((M19-N19)/N19)-O19</f>
        <v>#DIV/0!</v>
      </c>
      <c r="T19" s="822">
        <f>C19-M19</f>
        <v>0</v>
      </c>
      <c r="U19" s="822">
        <f>G19-N19</f>
        <v>1577</v>
      </c>
      <c r="V19" s="343"/>
      <c r="W19" s="313"/>
      <c r="X19" s="313"/>
      <c r="Y19" s="313"/>
      <c r="Z19" s="313"/>
      <c r="AA19" s="313"/>
      <c r="AB19" s="313"/>
      <c r="AC19" s="313"/>
      <c r="AD19" s="321"/>
      <c r="AE19" s="322"/>
      <c r="AF19" s="343"/>
      <c r="AG19" s="313"/>
      <c r="AH19" s="316"/>
      <c r="AJ19" s="204">
        <f t="shared" si="3"/>
        <v>0</v>
      </c>
      <c r="AK19" s="204">
        <f t="shared" si="4"/>
        <v>1418</v>
      </c>
      <c r="AL19" s="204">
        <f t="shared" si="5"/>
        <v>1473</v>
      </c>
      <c r="AM19" s="204">
        <f t="shared" si="6"/>
        <v>1456</v>
      </c>
      <c r="AN19" s="204">
        <f t="shared" si="7"/>
        <v>1577</v>
      </c>
      <c r="AO19" s="204">
        <f t="shared" si="8"/>
        <v>1626</v>
      </c>
      <c r="AP19" s="204">
        <f t="shared" si="9"/>
        <v>1612</v>
      </c>
      <c r="AQ19" s="204">
        <f t="shared" si="10"/>
        <v>1609</v>
      </c>
      <c r="AR19" s="204">
        <f t="shared" si="11"/>
        <v>-1</v>
      </c>
      <c r="AS19" s="204">
        <f t="shared" si="12"/>
        <v>-1</v>
      </c>
      <c r="AT19" s="204">
        <f t="shared" si="13"/>
        <v>0</v>
      </c>
      <c r="AU19" s="204">
        <f t="shared" si="14"/>
        <v>0</v>
      </c>
      <c r="AV19" s="204" t="e">
        <f t="shared" si="15"/>
        <v>#DIV/0!</v>
      </c>
    </row>
    <row r="20" spans="1:48" s="100" customFormat="1" ht="10.5" customHeight="1">
      <c r="A20" s="199" t="s">
        <v>27</v>
      </c>
      <c r="B20" s="479" t="s">
        <v>90</v>
      </c>
      <c r="C20" s="474"/>
      <c r="D20" s="537">
        <v>8006</v>
      </c>
      <c r="E20" s="537">
        <v>8017</v>
      </c>
      <c r="F20" s="537">
        <v>7948</v>
      </c>
      <c r="G20" s="537">
        <v>7762</v>
      </c>
      <c r="H20" s="537">
        <v>8085</v>
      </c>
      <c r="I20" s="537">
        <v>8084</v>
      </c>
      <c r="J20" s="537">
        <v>8006</v>
      </c>
      <c r="K20" s="321">
        <f>((C20-D20)/D20)</f>
        <v>-1</v>
      </c>
      <c r="L20" s="322">
        <f>((C20-G20)/G20)</f>
        <v>-1</v>
      </c>
      <c r="M20" s="474"/>
      <c r="N20" s="537"/>
      <c r="O20" s="1019" t="e">
        <f t="shared" si="24"/>
        <v>#DIV/0!</v>
      </c>
      <c r="Q20" s="822">
        <f t="shared" si="18"/>
        <v>0</v>
      </c>
      <c r="R20" s="822">
        <f t="shared" si="19"/>
        <v>0</v>
      </c>
      <c r="S20" s="822" t="e">
        <f>((M20-N20)/N20)-O20</f>
        <v>#DIV/0!</v>
      </c>
      <c r="T20" s="822">
        <f t="shared" ref="T20:T29" si="25">C20-M20</f>
        <v>0</v>
      </c>
      <c r="U20" s="822">
        <f>G20-N20</f>
        <v>7762</v>
      </c>
      <c r="V20" s="343"/>
      <c r="W20" s="313"/>
      <c r="X20" s="313"/>
      <c r="Y20" s="313"/>
      <c r="Z20" s="313"/>
      <c r="AA20" s="313"/>
      <c r="AB20" s="313"/>
      <c r="AC20" s="313"/>
      <c r="AD20" s="321"/>
      <c r="AE20" s="322"/>
      <c r="AF20" s="343"/>
      <c r="AG20" s="313"/>
      <c r="AH20" s="316"/>
      <c r="AJ20" s="204">
        <f t="shared" si="3"/>
        <v>0</v>
      </c>
      <c r="AK20" s="204">
        <f t="shared" si="4"/>
        <v>8006</v>
      </c>
      <c r="AL20" s="204">
        <f t="shared" si="5"/>
        <v>8017</v>
      </c>
      <c r="AM20" s="204">
        <f t="shared" si="6"/>
        <v>7948</v>
      </c>
      <c r="AN20" s="204">
        <f t="shared" si="7"/>
        <v>7762</v>
      </c>
      <c r="AO20" s="204">
        <f t="shared" si="8"/>
        <v>8085</v>
      </c>
      <c r="AP20" s="204">
        <f t="shared" si="9"/>
        <v>8084</v>
      </c>
      <c r="AQ20" s="204">
        <f t="shared" si="10"/>
        <v>8006</v>
      </c>
      <c r="AR20" s="204">
        <f t="shared" si="11"/>
        <v>-1</v>
      </c>
      <c r="AS20" s="204">
        <f t="shared" si="12"/>
        <v>-1</v>
      </c>
      <c r="AT20" s="204">
        <f t="shared" si="13"/>
        <v>0</v>
      </c>
      <c r="AU20" s="204">
        <f t="shared" si="14"/>
        <v>0</v>
      </c>
      <c r="AV20" s="204" t="e">
        <f t="shared" si="15"/>
        <v>#DIV/0!</v>
      </c>
    </row>
    <row r="21" spans="1:48" s="100" customFormat="1" ht="10.5" customHeight="1">
      <c r="A21" s="199" t="s">
        <v>14</v>
      </c>
      <c r="B21" s="511" t="s">
        <v>14</v>
      </c>
      <c r="C21" s="512"/>
      <c r="D21" s="538">
        <v>2124</v>
      </c>
      <c r="E21" s="538">
        <v>2263</v>
      </c>
      <c r="F21" s="538">
        <v>2181</v>
      </c>
      <c r="G21" s="538">
        <v>2106</v>
      </c>
      <c r="H21" s="538">
        <v>2039</v>
      </c>
      <c r="I21" s="538">
        <v>2157</v>
      </c>
      <c r="J21" s="538">
        <v>2232</v>
      </c>
      <c r="K21" s="735">
        <f>((C21-D21)/D21)</f>
        <v>-1</v>
      </c>
      <c r="L21" s="736">
        <f>((C21-G21)/G21)</f>
        <v>-1</v>
      </c>
      <c r="M21" s="512"/>
      <c r="N21" s="578"/>
      <c r="O21" s="1022" t="e">
        <f t="shared" si="24"/>
        <v>#DIV/0!</v>
      </c>
      <c r="Q21" s="822">
        <f t="shared" si="18"/>
        <v>0</v>
      </c>
      <c r="R21" s="822">
        <f t="shared" si="19"/>
        <v>0</v>
      </c>
      <c r="S21" s="822" t="e">
        <f>((M21-N21)/N21)-O21</f>
        <v>#DIV/0!</v>
      </c>
      <c r="T21" s="822">
        <f t="shared" si="25"/>
        <v>0</v>
      </c>
      <c r="U21" s="822">
        <f t="shared" ref="U21:U29" si="26">G21-N21</f>
        <v>2106</v>
      </c>
      <c r="V21" s="346"/>
      <c r="W21" s="347"/>
      <c r="X21" s="347"/>
      <c r="Y21" s="347"/>
      <c r="Z21" s="347"/>
      <c r="AA21" s="347"/>
      <c r="AB21" s="347"/>
      <c r="AC21" s="347"/>
      <c r="AD21" s="735"/>
      <c r="AE21" s="736"/>
      <c r="AF21" s="346"/>
      <c r="AG21" s="347"/>
      <c r="AH21" s="453"/>
      <c r="AJ21" s="204">
        <f t="shared" si="3"/>
        <v>0</v>
      </c>
      <c r="AK21" s="204">
        <f t="shared" si="4"/>
        <v>2124</v>
      </c>
      <c r="AL21" s="204">
        <f t="shared" si="5"/>
        <v>2263</v>
      </c>
      <c r="AM21" s="204">
        <f t="shared" si="6"/>
        <v>2181</v>
      </c>
      <c r="AN21" s="204">
        <f t="shared" si="7"/>
        <v>2106</v>
      </c>
      <c r="AO21" s="204">
        <f t="shared" si="8"/>
        <v>2039</v>
      </c>
      <c r="AP21" s="204">
        <f t="shared" si="9"/>
        <v>2157</v>
      </c>
      <c r="AQ21" s="204">
        <f t="shared" si="10"/>
        <v>2232</v>
      </c>
      <c r="AR21" s="204">
        <f t="shared" si="11"/>
        <v>-1</v>
      </c>
      <c r="AS21" s="204">
        <f t="shared" si="12"/>
        <v>-1</v>
      </c>
      <c r="AT21" s="204">
        <f t="shared" si="13"/>
        <v>0</v>
      </c>
      <c r="AU21" s="204">
        <f t="shared" si="14"/>
        <v>0</v>
      </c>
      <c r="AV21" s="204" t="e">
        <f t="shared" si="15"/>
        <v>#DIV/0!</v>
      </c>
    </row>
    <row r="22" spans="1:48" s="100" customFormat="1" ht="10.5" customHeight="1">
      <c r="A22" s="200" t="s">
        <v>22</v>
      </c>
      <c r="B22" s="491" t="s">
        <v>22</v>
      </c>
      <c r="C22" s="833"/>
      <c r="D22" s="554"/>
      <c r="E22" s="554"/>
      <c r="F22" s="554"/>
      <c r="G22" s="554"/>
      <c r="H22" s="554"/>
      <c r="I22" s="554"/>
      <c r="J22" s="554"/>
      <c r="K22" s="379"/>
      <c r="L22" s="380"/>
      <c r="M22" s="474"/>
      <c r="N22" s="537"/>
      <c r="O22" s="1019"/>
      <c r="Q22" s="822"/>
      <c r="R22" s="822"/>
      <c r="S22" s="822"/>
      <c r="T22" s="822"/>
      <c r="U22" s="822"/>
      <c r="V22" s="443"/>
      <c r="W22" s="320"/>
      <c r="X22" s="320"/>
      <c r="Y22" s="320"/>
      <c r="Z22" s="320"/>
      <c r="AA22" s="320"/>
      <c r="AB22" s="320"/>
      <c r="AC22" s="320"/>
      <c r="AD22" s="315"/>
      <c r="AE22" s="317"/>
      <c r="AF22" s="443"/>
      <c r="AG22" s="320"/>
      <c r="AH22" s="342"/>
      <c r="AJ22" s="204">
        <f t="shared" si="3"/>
        <v>0</v>
      </c>
      <c r="AK22" s="204">
        <f t="shared" si="4"/>
        <v>0</v>
      </c>
      <c r="AL22" s="204">
        <f t="shared" si="5"/>
        <v>0</v>
      </c>
      <c r="AM22" s="204">
        <f t="shared" si="6"/>
        <v>0</v>
      </c>
      <c r="AN22" s="204">
        <f t="shared" si="7"/>
        <v>0</v>
      </c>
      <c r="AO22" s="204">
        <f t="shared" si="8"/>
        <v>0</v>
      </c>
      <c r="AP22" s="204">
        <f t="shared" si="9"/>
        <v>0</v>
      </c>
      <c r="AQ22" s="204">
        <f t="shared" si="10"/>
        <v>0</v>
      </c>
      <c r="AR22" s="204">
        <f t="shared" si="11"/>
        <v>0</v>
      </c>
      <c r="AS22" s="204">
        <f t="shared" si="12"/>
        <v>0</v>
      </c>
      <c r="AT22" s="204">
        <f t="shared" si="13"/>
        <v>0</v>
      </c>
      <c r="AU22" s="204">
        <f t="shared" si="14"/>
        <v>0</v>
      </c>
      <c r="AV22" s="204">
        <f t="shared" si="15"/>
        <v>0</v>
      </c>
    </row>
    <row r="23" spans="1:48" s="100" customFormat="1" ht="10.5" customHeight="1">
      <c r="A23" s="199" t="s">
        <v>19</v>
      </c>
      <c r="B23" s="481" t="s">
        <v>19</v>
      </c>
      <c r="C23" s="797"/>
      <c r="D23" s="544">
        <v>0</v>
      </c>
      <c r="E23" s="544">
        <v>0</v>
      </c>
      <c r="F23" s="544">
        <v>0</v>
      </c>
      <c r="G23" s="544">
        <v>0</v>
      </c>
      <c r="H23" s="544">
        <v>0</v>
      </c>
      <c r="I23" s="544">
        <v>0</v>
      </c>
      <c r="J23" s="544">
        <v>0</v>
      </c>
      <c r="K23" s="321"/>
      <c r="L23" s="322"/>
      <c r="M23" s="797"/>
      <c r="N23" s="579"/>
      <c r="O23" s="1019"/>
      <c r="Q23" s="822" t="e">
        <f t="shared" si="18"/>
        <v>#DIV/0!</v>
      </c>
      <c r="R23" s="822" t="e">
        <f t="shared" si="19"/>
        <v>#DIV/0!</v>
      </c>
      <c r="S23" s="822" t="e">
        <f t="shared" ref="S23:S29" si="27">((M23-N23)/N23)-O23</f>
        <v>#DIV/0!</v>
      </c>
      <c r="T23" s="822">
        <f t="shared" si="25"/>
        <v>0</v>
      </c>
      <c r="U23" s="822">
        <f t="shared" si="26"/>
        <v>0</v>
      </c>
      <c r="V23" s="351"/>
      <c r="W23" s="352"/>
      <c r="X23" s="352"/>
      <c r="Y23" s="352"/>
      <c r="Z23" s="352"/>
      <c r="AA23" s="352"/>
      <c r="AB23" s="352"/>
      <c r="AC23" s="352"/>
      <c r="AD23" s="321"/>
      <c r="AE23" s="322"/>
      <c r="AF23" s="351"/>
      <c r="AG23" s="352"/>
      <c r="AH23" s="316"/>
      <c r="AJ23" s="204">
        <f t="shared" si="3"/>
        <v>0</v>
      </c>
      <c r="AK23" s="204">
        <f t="shared" si="4"/>
        <v>0</v>
      </c>
      <c r="AL23" s="204">
        <f t="shared" si="5"/>
        <v>0</v>
      </c>
      <c r="AM23" s="204">
        <f t="shared" si="6"/>
        <v>0</v>
      </c>
      <c r="AN23" s="204">
        <f t="shared" si="7"/>
        <v>0</v>
      </c>
      <c r="AO23" s="204">
        <f t="shared" si="8"/>
        <v>0</v>
      </c>
      <c r="AP23" s="204">
        <f t="shared" si="9"/>
        <v>0</v>
      </c>
      <c r="AQ23" s="204">
        <f t="shared" si="10"/>
        <v>0</v>
      </c>
      <c r="AR23" s="204">
        <f t="shared" si="11"/>
        <v>0</v>
      </c>
      <c r="AS23" s="204">
        <f t="shared" si="12"/>
        <v>0</v>
      </c>
      <c r="AT23" s="204">
        <f t="shared" si="13"/>
        <v>0</v>
      </c>
      <c r="AU23" s="204">
        <f t="shared" si="14"/>
        <v>0</v>
      </c>
      <c r="AV23" s="204">
        <f t="shared" si="15"/>
        <v>0</v>
      </c>
    </row>
    <row r="24" spans="1:48" s="100" customFormat="1" ht="10.5" customHeight="1">
      <c r="A24" s="199" t="s">
        <v>20</v>
      </c>
      <c r="B24" s="481" t="s">
        <v>20</v>
      </c>
      <c r="C24" s="797"/>
      <c r="D24" s="544">
        <v>26.8</v>
      </c>
      <c r="E24" s="544">
        <v>26.599999999999998</v>
      </c>
      <c r="F24" s="544">
        <v>26.400000000000002</v>
      </c>
      <c r="G24" s="544">
        <v>26.3</v>
      </c>
      <c r="H24" s="544">
        <v>26.400000000000002</v>
      </c>
      <c r="I24" s="544">
        <v>26.599999999999998</v>
      </c>
      <c r="J24" s="544">
        <v>26.599999999999998</v>
      </c>
      <c r="K24" s="321">
        <f t="shared" ref="K24:K29" si="28">((C24-D24)/D24)</f>
        <v>-1</v>
      </c>
      <c r="L24" s="322">
        <f t="shared" ref="L24:L29" si="29">((C24-G24)/G24)</f>
        <v>-1</v>
      </c>
      <c r="M24" s="797"/>
      <c r="N24" s="579"/>
      <c r="O24" s="1019" t="e">
        <f t="shared" si="24"/>
        <v>#DIV/0!</v>
      </c>
      <c r="Q24" s="822">
        <f t="shared" si="18"/>
        <v>0</v>
      </c>
      <c r="R24" s="822">
        <f t="shared" si="19"/>
        <v>0</v>
      </c>
      <c r="S24" s="822" t="e">
        <f t="shared" si="27"/>
        <v>#DIV/0!</v>
      </c>
      <c r="T24" s="822">
        <f t="shared" si="25"/>
        <v>0</v>
      </c>
      <c r="U24" s="822">
        <f t="shared" si="26"/>
        <v>26.3</v>
      </c>
      <c r="V24" s="351"/>
      <c r="W24" s="352"/>
      <c r="X24" s="352"/>
      <c r="Y24" s="352"/>
      <c r="Z24" s="352"/>
      <c r="AA24" s="352"/>
      <c r="AB24" s="352"/>
      <c r="AC24" s="352"/>
      <c r="AD24" s="321"/>
      <c r="AE24" s="322"/>
      <c r="AF24" s="351"/>
      <c r="AG24" s="352"/>
      <c r="AH24" s="316"/>
      <c r="AJ24" s="204">
        <f t="shared" si="3"/>
        <v>0</v>
      </c>
      <c r="AK24" s="204">
        <f t="shared" si="4"/>
        <v>26.8</v>
      </c>
      <c r="AL24" s="204">
        <f t="shared" si="5"/>
        <v>26.599999999999998</v>
      </c>
      <c r="AM24" s="204">
        <f t="shared" si="6"/>
        <v>26.400000000000002</v>
      </c>
      <c r="AN24" s="204">
        <f t="shared" si="7"/>
        <v>26.3</v>
      </c>
      <c r="AO24" s="204">
        <f t="shared" si="8"/>
        <v>26.400000000000002</v>
      </c>
      <c r="AP24" s="204">
        <f t="shared" si="9"/>
        <v>26.599999999999998</v>
      </c>
      <c r="AQ24" s="204">
        <f t="shared" si="10"/>
        <v>26.599999999999998</v>
      </c>
      <c r="AR24" s="204">
        <f t="shared" si="11"/>
        <v>-1</v>
      </c>
      <c r="AS24" s="204">
        <f t="shared" si="12"/>
        <v>-1</v>
      </c>
      <c r="AT24" s="204">
        <f t="shared" si="13"/>
        <v>0</v>
      </c>
      <c r="AU24" s="204">
        <f t="shared" si="14"/>
        <v>0</v>
      </c>
      <c r="AV24" s="204" t="e">
        <f t="shared" si="15"/>
        <v>#DIV/0!</v>
      </c>
    </row>
    <row r="25" spans="1:48" s="100" customFormat="1" ht="10.5" customHeight="1">
      <c r="A25" s="199" t="s">
        <v>21</v>
      </c>
      <c r="B25" s="481" t="s">
        <v>21</v>
      </c>
      <c r="C25" s="797"/>
      <c r="D25" s="544">
        <v>6.2</v>
      </c>
      <c r="E25" s="544">
        <v>6.2</v>
      </c>
      <c r="F25" s="544">
        <v>6.2</v>
      </c>
      <c r="G25" s="544">
        <v>6.3</v>
      </c>
      <c r="H25" s="544">
        <v>6.3</v>
      </c>
      <c r="I25" s="544">
        <v>6.3</v>
      </c>
      <c r="J25" s="544">
        <v>6.3</v>
      </c>
      <c r="K25" s="321">
        <f t="shared" si="28"/>
        <v>-1</v>
      </c>
      <c r="L25" s="322">
        <f t="shared" si="29"/>
        <v>-1</v>
      </c>
      <c r="M25" s="797"/>
      <c r="N25" s="579"/>
      <c r="O25" s="1019" t="e">
        <f t="shared" si="24"/>
        <v>#DIV/0!</v>
      </c>
      <c r="Q25" s="822">
        <f>((C25-D25)/D25)-K25</f>
        <v>0</v>
      </c>
      <c r="R25" s="822">
        <f t="shared" si="19"/>
        <v>0</v>
      </c>
      <c r="S25" s="822" t="e">
        <f t="shared" si="27"/>
        <v>#DIV/0!</v>
      </c>
      <c r="T25" s="822">
        <f t="shared" si="25"/>
        <v>0</v>
      </c>
      <c r="U25" s="822">
        <f t="shared" si="26"/>
        <v>6.3</v>
      </c>
      <c r="V25" s="351"/>
      <c r="W25" s="352"/>
      <c r="X25" s="352"/>
      <c r="Y25" s="352"/>
      <c r="Z25" s="352"/>
      <c r="AA25" s="352"/>
      <c r="AB25" s="352"/>
      <c r="AC25" s="352"/>
      <c r="AD25" s="321"/>
      <c r="AE25" s="322"/>
      <c r="AF25" s="351"/>
      <c r="AG25" s="352"/>
      <c r="AH25" s="316"/>
      <c r="AJ25" s="204">
        <f t="shared" si="3"/>
        <v>0</v>
      </c>
      <c r="AK25" s="204">
        <f t="shared" si="4"/>
        <v>6.2</v>
      </c>
      <c r="AL25" s="204">
        <f t="shared" si="5"/>
        <v>6.2</v>
      </c>
      <c r="AM25" s="204">
        <f t="shared" si="6"/>
        <v>6.2</v>
      </c>
      <c r="AN25" s="204">
        <f t="shared" si="7"/>
        <v>6.3</v>
      </c>
      <c r="AO25" s="204">
        <f t="shared" si="8"/>
        <v>6.3</v>
      </c>
      <c r="AP25" s="204">
        <f t="shared" si="9"/>
        <v>6.3</v>
      </c>
      <c r="AQ25" s="204">
        <f t="shared" si="10"/>
        <v>6.3</v>
      </c>
      <c r="AR25" s="204">
        <f t="shared" si="11"/>
        <v>-1</v>
      </c>
      <c r="AS25" s="204">
        <f t="shared" si="12"/>
        <v>-1</v>
      </c>
      <c r="AT25" s="204">
        <f t="shared" si="13"/>
        <v>0</v>
      </c>
      <c r="AU25" s="204">
        <f t="shared" si="14"/>
        <v>0</v>
      </c>
      <c r="AV25" s="204" t="e">
        <f t="shared" si="15"/>
        <v>#DIV/0!</v>
      </c>
    </row>
    <row r="26" spans="1:48" s="100" customFormat="1" ht="10.5" customHeight="1">
      <c r="A26" s="200" t="s">
        <v>25</v>
      </c>
      <c r="B26" s="491" t="s">
        <v>25</v>
      </c>
      <c r="C26" s="527"/>
      <c r="D26" s="547">
        <v>33</v>
      </c>
      <c r="E26" s="547">
        <v>32.799999999999997</v>
      </c>
      <c r="F26" s="547">
        <v>32.6</v>
      </c>
      <c r="G26" s="547">
        <v>32.6</v>
      </c>
      <c r="H26" s="547">
        <v>32.700000000000003</v>
      </c>
      <c r="I26" s="547">
        <v>32.9</v>
      </c>
      <c r="J26" s="547">
        <v>32.9</v>
      </c>
      <c r="K26" s="324">
        <f t="shared" si="28"/>
        <v>-1</v>
      </c>
      <c r="L26" s="325">
        <f t="shared" si="29"/>
        <v>-1</v>
      </c>
      <c r="M26" s="527"/>
      <c r="N26" s="1023"/>
      <c r="O26" s="1020" t="e">
        <f t="shared" si="24"/>
        <v>#DIV/0!</v>
      </c>
      <c r="Q26" s="822">
        <f>((C26-D26)/D26)-K26</f>
        <v>0</v>
      </c>
      <c r="R26" s="822">
        <f t="shared" si="19"/>
        <v>0</v>
      </c>
      <c r="S26" s="822" t="e">
        <f t="shared" si="27"/>
        <v>#DIV/0!</v>
      </c>
      <c r="T26" s="822">
        <f t="shared" si="25"/>
        <v>0</v>
      </c>
      <c r="U26" s="822">
        <f t="shared" si="26"/>
        <v>32.6</v>
      </c>
      <c r="V26" s="353"/>
      <c r="W26" s="354"/>
      <c r="X26" s="354"/>
      <c r="Y26" s="354"/>
      <c r="Z26" s="354"/>
      <c r="AA26" s="354"/>
      <c r="AB26" s="354"/>
      <c r="AC26" s="354"/>
      <c r="AD26" s="324"/>
      <c r="AE26" s="325"/>
      <c r="AF26" s="353"/>
      <c r="AG26" s="354"/>
      <c r="AH26" s="328"/>
      <c r="AJ26" s="204">
        <f t="shared" si="3"/>
        <v>0</v>
      </c>
      <c r="AK26" s="204">
        <f t="shared" si="4"/>
        <v>33</v>
      </c>
      <c r="AL26" s="204">
        <f t="shared" si="5"/>
        <v>32.799999999999997</v>
      </c>
      <c r="AM26" s="204">
        <f t="shared" si="6"/>
        <v>32.6</v>
      </c>
      <c r="AN26" s="204">
        <f t="shared" si="7"/>
        <v>32.6</v>
      </c>
      <c r="AO26" s="204">
        <f t="shared" si="8"/>
        <v>32.700000000000003</v>
      </c>
      <c r="AP26" s="204">
        <f t="shared" si="9"/>
        <v>32.9</v>
      </c>
      <c r="AQ26" s="204">
        <f t="shared" si="10"/>
        <v>32.9</v>
      </c>
      <c r="AR26" s="204">
        <f t="shared" si="11"/>
        <v>-1</v>
      </c>
      <c r="AS26" s="204">
        <f t="shared" si="12"/>
        <v>-1</v>
      </c>
      <c r="AT26" s="204">
        <f t="shared" si="13"/>
        <v>0</v>
      </c>
      <c r="AU26" s="204">
        <f t="shared" si="14"/>
        <v>0</v>
      </c>
      <c r="AV26" s="204" t="e">
        <f t="shared" si="15"/>
        <v>#DIV/0!</v>
      </c>
    </row>
    <row r="27" spans="1:48" s="100" customFormat="1" ht="10.5" customHeight="1">
      <c r="A27" s="199" t="s">
        <v>17</v>
      </c>
      <c r="B27" s="481" t="s">
        <v>17</v>
      </c>
      <c r="C27" s="797"/>
      <c r="D27" s="544">
        <v>0</v>
      </c>
      <c r="E27" s="544">
        <v>0</v>
      </c>
      <c r="F27" s="544">
        <v>0</v>
      </c>
      <c r="G27" s="544">
        <v>0.1</v>
      </c>
      <c r="H27" s="544">
        <v>0.1</v>
      </c>
      <c r="I27" s="544">
        <v>0.1</v>
      </c>
      <c r="J27" s="544">
        <v>0.1</v>
      </c>
      <c r="K27" s="321"/>
      <c r="L27" s="322"/>
      <c r="M27" s="797"/>
      <c r="N27" s="579"/>
      <c r="O27" s="1019"/>
      <c r="Q27" s="822" t="e">
        <f t="shared" si="18"/>
        <v>#DIV/0!</v>
      </c>
      <c r="R27" s="822">
        <f t="shared" si="19"/>
        <v>-1</v>
      </c>
      <c r="S27" s="822" t="e">
        <f t="shared" si="27"/>
        <v>#DIV/0!</v>
      </c>
      <c r="T27" s="822">
        <f t="shared" si="25"/>
        <v>0</v>
      </c>
      <c r="U27" s="822">
        <f t="shared" si="26"/>
        <v>0.1</v>
      </c>
      <c r="V27" s="351"/>
      <c r="W27" s="352"/>
      <c r="X27" s="352"/>
      <c r="Y27" s="352"/>
      <c r="Z27" s="352"/>
      <c r="AA27" s="352"/>
      <c r="AB27" s="352"/>
      <c r="AC27" s="352"/>
      <c r="AD27" s="321"/>
      <c r="AE27" s="322"/>
      <c r="AF27" s="351"/>
      <c r="AG27" s="352"/>
      <c r="AH27" s="316"/>
      <c r="AJ27" s="204">
        <f t="shared" si="3"/>
        <v>0</v>
      </c>
      <c r="AK27" s="204">
        <f t="shared" si="4"/>
        <v>0</v>
      </c>
      <c r="AL27" s="204">
        <f t="shared" si="5"/>
        <v>0</v>
      </c>
      <c r="AM27" s="204">
        <f t="shared" si="6"/>
        <v>0</v>
      </c>
      <c r="AN27" s="204">
        <f t="shared" si="7"/>
        <v>0.1</v>
      </c>
      <c r="AO27" s="204">
        <f t="shared" si="8"/>
        <v>0.1</v>
      </c>
      <c r="AP27" s="204">
        <f t="shared" si="9"/>
        <v>0.1</v>
      </c>
      <c r="AQ27" s="204">
        <f t="shared" si="10"/>
        <v>0.1</v>
      </c>
      <c r="AR27" s="204">
        <f t="shared" si="11"/>
        <v>0</v>
      </c>
      <c r="AS27" s="204">
        <f t="shared" si="12"/>
        <v>0</v>
      </c>
      <c r="AT27" s="204">
        <f t="shared" si="13"/>
        <v>0</v>
      </c>
      <c r="AU27" s="204">
        <f t="shared" si="14"/>
        <v>0</v>
      </c>
      <c r="AV27" s="204">
        <f t="shared" si="15"/>
        <v>0</v>
      </c>
    </row>
    <row r="28" spans="1:48" s="100" customFormat="1" ht="10.5" customHeight="1">
      <c r="A28" s="199" t="s">
        <v>16</v>
      </c>
      <c r="B28" s="481" t="s">
        <v>16</v>
      </c>
      <c r="C28" s="797"/>
      <c r="D28" s="544">
        <v>22.3</v>
      </c>
      <c r="E28" s="544">
        <v>22.2</v>
      </c>
      <c r="F28" s="544">
        <v>21.6</v>
      </c>
      <c r="G28" s="544">
        <v>21.099999999999998</v>
      </c>
      <c r="H28" s="544">
        <v>21</v>
      </c>
      <c r="I28" s="544">
        <v>21.099999999999998</v>
      </c>
      <c r="J28" s="544">
        <v>20.799999999999997</v>
      </c>
      <c r="K28" s="321">
        <f t="shared" si="28"/>
        <v>-1</v>
      </c>
      <c r="L28" s="322">
        <f t="shared" si="29"/>
        <v>-1</v>
      </c>
      <c r="M28" s="797"/>
      <c r="N28" s="579"/>
      <c r="O28" s="1019" t="e">
        <f t="shared" si="24"/>
        <v>#DIV/0!</v>
      </c>
      <c r="Q28" s="822">
        <f t="shared" si="18"/>
        <v>0</v>
      </c>
      <c r="R28" s="822">
        <f t="shared" si="19"/>
        <v>0</v>
      </c>
      <c r="S28" s="822" t="e">
        <f t="shared" si="27"/>
        <v>#DIV/0!</v>
      </c>
      <c r="T28" s="822">
        <f t="shared" si="25"/>
        <v>0</v>
      </c>
      <c r="U28" s="822">
        <f>G28-N28</f>
        <v>21.099999999999998</v>
      </c>
      <c r="V28" s="351"/>
      <c r="W28" s="352"/>
      <c r="X28" s="352"/>
      <c r="Y28" s="352"/>
      <c r="Z28" s="352"/>
      <c r="AA28" s="352"/>
      <c r="AB28" s="352"/>
      <c r="AC28" s="352"/>
      <c r="AD28" s="321"/>
      <c r="AE28" s="322"/>
      <c r="AF28" s="351"/>
      <c r="AG28" s="352"/>
      <c r="AH28" s="316"/>
      <c r="AJ28" s="204">
        <f t="shared" si="3"/>
        <v>0</v>
      </c>
      <c r="AK28" s="204">
        <f t="shared" si="4"/>
        <v>22.3</v>
      </c>
      <c r="AL28" s="204">
        <f t="shared" si="5"/>
        <v>22.2</v>
      </c>
      <c r="AM28" s="204">
        <f t="shared" si="6"/>
        <v>21.6</v>
      </c>
      <c r="AN28" s="204">
        <f t="shared" si="7"/>
        <v>21.099999999999998</v>
      </c>
      <c r="AO28" s="204">
        <f t="shared" si="8"/>
        <v>21</v>
      </c>
      <c r="AP28" s="204">
        <f t="shared" si="9"/>
        <v>21.099999999999998</v>
      </c>
      <c r="AQ28" s="204">
        <f t="shared" si="10"/>
        <v>20.799999999999997</v>
      </c>
      <c r="AR28" s="204">
        <f t="shared" si="11"/>
        <v>-1</v>
      </c>
      <c r="AS28" s="204">
        <f t="shared" si="12"/>
        <v>-1</v>
      </c>
      <c r="AT28" s="204">
        <f t="shared" si="13"/>
        <v>0</v>
      </c>
      <c r="AU28" s="204">
        <f t="shared" si="14"/>
        <v>0</v>
      </c>
      <c r="AV28" s="204" t="e">
        <f t="shared" si="15"/>
        <v>#DIV/0!</v>
      </c>
    </row>
    <row r="29" spans="1:48" s="100" customFormat="1" ht="10.5" customHeight="1">
      <c r="A29" s="200" t="s">
        <v>15</v>
      </c>
      <c r="B29" s="498" t="s">
        <v>15</v>
      </c>
      <c r="C29" s="528"/>
      <c r="D29" s="549">
        <v>22.3</v>
      </c>
      <c r="E29" s="549">
        <v>22.2</v>
      </c>
      <c r="F29" s="549">
        <v>21.6</v>
      </c>
      <c r="G29" s="549">
        <v>21.2</v>
      </c>
      <c r="H29" s="549">
        <v>21.1</v>
      </c>
      <c r="I29" s="549">
        <v>21.2</v>
      </c>
      <c r="J29" s="549">
        <v>20.9</v>
      </c>
      <c r="K29" s="336">
        <f t="shared" si="28"/>
        <v>-1</v>
      </c>
      <c r="L29" s="739">
        <f t="shared" si="29"/>
        <v>-1</v>
      </c>
      <c r="M29" s="528"/>
      <c r="N29" s="1024"/>
      <c r="O29" s="1021" t="e">
        <f t="shared" si="24"/>
        <v>#DIV/0!</v>
      </c>
      <c r="Q29" s="822">
        <f t="shared" si="18"/>
        <v>0</v>
      </c>
      <c r="R29" s="822">
        <f t="shared" si="19"/>
        <v>0</v>
      </c>
      <c r="S29" s="822" t="e">
        <f t="shared" si="27"/>
        <v>#DIV/0!</v>
      </c>
      <c r="T29" s="822">
        <f t="shared" si="25"/>
        <v>0</v>
      </c>
      <c r="U29" s="822">
        <f t="shared" si="26"/>
        <v>21.2</v>
      </c>
      <c r="V29" s="355"/>
      <c r="W29" s="356"/>
      <c r="X29" s="356"/>
      <c r="Y29" s="356"/>
      <c r="Z29" s="356"/>
      <c r="AA29" s="356"/>
      <c r="AB29" s="356"/>
      <c r="AC29" s="356"/>
      <c r="AD29" s="336"/>
      <c r="AE29" s="739"/>
      <c r="AF29" s="355"/>
      <c r="AG29" s="356"/>
      <c r="AH29" s="339"/>
      <c r="AJ29" s="204">
        <f t="shared" si="3"/>
        <v>0</v>
      </c>
      <c r="AK29" s="204">
        <f t="shared" si="4"/>
        <v>22.3</v>
      </c>
      <c r="AL29" s="204">
        <f t="shared" si="5"/>
        <v>22.2</v>
      </c>
      <c r="AM29" s="204">
        <f t="shared" si="6"/>
        <v>21.6</v>
      </c>
      <c r="AN29" s="204">
        <f t="shared" si="7"/>
        <v>21.2</v>
      </c>
      <c r="AO29" s="204">
        <f t="shared" si="8"/>
        <v>21.1</v>
      </c>
      <c r="AP29" s="204">
        <f t="shared" si="9"/>
        <v>21.2</v>
      </c>
      <c r="AQ29" s="204">
        <f t="shared" si="10"/>
        <v>20.9</v>
      </c>
      <c r="AR29" s="204">
        <f t="shared" si="11"/>
        <v>-1</v>
      </c>
      <c r="AS29" s="204">
        <f t="shared" si="12"/>
        <v>-1</v>
      </c>
      <c r="AT29" s="204">
        <f t="shared" si="13"/>
        <v>0</v>
      </c>
      <c r="AU29" s="204">
        <f t="shared" si="14"/>
        <v>0</v>
      </c>
      <c r="AV29" s="204" t="e">
        <f t="shared" si="15"/>
        <v>#DIV/0!</v>
      </c>
    </row>
    <row r="30" spans="1:48" s="100" customFormat="1" ht="12.75" customHeight="1">
      <c r="A30" s="203"/>
      <c r="B30" s="1287" t="s">
        <v>153</v>
      </c>
      <c r="C30" s="1287"/>
      <c r="D30" s="1287"/>
      <c r="E30" s="1287"/>
      <c r="F30" s="1287"/>
      <c r="G30" s="1287"/>
      <c r="H30" s="1287"/>
      <c r="I30" s="1287"/>
      <c r="J30" s="1287"/>
      <c r="K30" s="1287"/>
      <c r="L30" s="1287"/>
      <c r="M30" s="1287"/>
      <c r="N30" s="1287"/>
      <c r="O30" s="1287"/>
    </row>
    <row r="31" spans="1:48">
      <c r="B31" s="358"/>
      <c r="C31" s="364"/>
      <c r="D31" s="364"/>
      <c r="E31" s="364"/>
      <c r="F31" s="364"/>
      <c r="G31" s="364"/>
      <c r="H31" s="364"/>
      <c r="I31" s="364"/>
      <c r="J31" s="364"/>
      <c r="K31" s="365"/>
      <c r="L31" s="365"/>
      <c r="M31" s="365"/>
      <c r="N31" s="365"/>
      <c r="O31" s="365"/>
    </row>
    <row r="32" spans="1:48">
      <c r="B32" s="1289"/>
      <c r="C32" s="1289"/>
      <c r="D32" s="1289"/>
      <c r="E32" s="1289"/>
      <c r="F32" s="1289"/>
      <c r="G32" s="1289"/>
      <c r="H32" s="1289"/>
      <c r="I32" s="1289"/>
      <c r="J32" s="1289"/>
    </row>
    <row r="33" spans="2:14">
      <c r="B33" s="799" t="s">
        <v>98</v>
      </c>
      <c r="C33" s="800">
        <f t="shared" ref="C33:J33" si="30">(C4+C5+C6+C7-C8)+(C8+C11-C12)+(C12+C13-C15)</f>
        <v>0</v>
      </c>
      <c r="D33" s="800">
        <f t="shared" si="30"/>
        <v>0</v>
      </c>
      <c r="E33" s="800">
        <f t="shared" si="30"/>
        <v>0</v>
      </c>
      <c r="F33" s="800">
        <f t="shared" si="30"/>
        <v>0</v>
      </c>
      <c r="G33" s="800">
        <f t="shared" si="30"/>
        <v>0</v>
      </c>
      <c r="H33" s="800">
        <f t="shared" si="30"/>
        <v>0</v>
      </c>
      <c r="I33" s="800">
        <f t="shared" si="30"/>
        <v>0</v>
      </c>
      <c r="J33" s="800">
        <f t="shared" si="30"/>
        <v>0</v>
      </c>
      <c r="K33" s="799"/>
      <c r="L33" s="799"/>
      <c r="M33" s="800">
        <f>(M4+M5+M6+M7-M8)+(M8+M11-M12)+(M12+M13-M15)</f>
        <v>0</v>
      </c>
      <c r="N33" s="800">
        <f>(N4+N5+N6+N7-N8)+(N8+N11-N12)+(N12+N13-N15)</f>
        <v>0</v>
      </c>
    </row>
    <row r="34" spans="2:14">
      <c r="B34" s="799" t="s">
        <v>99</v>
      </c>
      <c r="C34" s="800">
        <f t="shared" ref="C34:J34" si="31">C23+C24+C25-C26+C27+C28-C29</f>
        <v>0</v>
      </c>
      <c r="D34" s="800">
        <f t="shared" si="31"/>
        <v>0</v>
      </c>
      <c r="E34" s="800">
        <f t="shared" si="31"/>
        <v>0</v>
      </c>
      <c r="F34" s="800">
        <f t="shared" si="31"/>
        <v>0</v>
      </c>
      <c r="G34" s="800">
        <f t="shared" si="31"/>
        <v>0</v>
      </c>
      <c r="H34" s="800">
        <f t="shared" si="31"/>
        <v>0</v>
      </c>
      <c r="I34" s="800">
        <f t="shared" si="31"/>
        <v>0</v>
      </c>
      <c r="J34" s="800">
        <f t="shared" si="31"/>
        <v>0</v>
      </c>
      <c r="K34" s="799"/>
      <c r="L34" s="799"/>
      <c r="M34" s="800">
        <f>M23+M24+M25-M26+M27+M28-M29</f>
        <v>0</v>
      </c>
      <c r="N34" s="800">
        <f>N23+N24+N25-N26+N27+N28-N29</f>
        <v>0</v>
      </c>
    </row>
    <row r="35" spans="2:14">
      <c r="B35" s="799"/>
      <c r="C35" s="800"/>
      <c r="D35" s="800"/>
      <c r="E35" s="800"/>
      <c r="F35" s="800"/>
      <c r="G35" s="800"/>
      <c r="H35" s="800"/>
      <c r="I35" s="800"/>
      <c r="J35" s="800"/>
      <c r="K35" s="799"/>
      <c r="L35" s="799"/>
      <c r="M35" s="800"/>
      <c r="N35" s="800"/>
    </row>
    <row r="36" spans="2:14">
      <c r="B36" s="799" t="s">
        <v>102</v>
      </c>
      <c r="C36" s="800">
        <f>C23+C24+C25-C26</f>
        <v>0</v>
      </c>
      <c r="D36" s="800">
        <f>D23+D24+D25-D26</f>
        <v>0</v>
      </c>
      <c r="E36" s="800">
        <f>E23+E24+E25-E26</f>
        <v>0</v>
      </c>
      <c r="F36" s="800">
        <f>F23+F24+F25-F26</f>
        <v>0</v>
      </c>
      <c r="G36" s="800">
        <f>G23+G24+G25-G26</f>
        <v>0</v>
      </c>
      <c r="H36" s="800"/>
      <c r="I36" s="800"/>
      <c r="J36" s="800"/>
      <c r="K36" s="799"/>
      <c r="L36" s="799"/>
      <c r="M36" s="800"/>
      <c r="N36" s="800"/>
    </row>
    <row r="37" spans="2:14">
      <c r="B37" s="799" t="s">
        <v>103</v>
      </c>
      <c r="C37" s="800">
        <f>C27+C28-C29</f>
        <v>0</v>
      </c>
      <c r="D37" s="800">
        <f>D27+D28-D29</f>
        <v>0</v>
      </c>
      <c r="E37" s="800">
        <f>E27+E28-E29</f>
        <v>0</v>
      </c>
      <c r="F37" s="800">
        <f>F27+F28-F29</f>
        <v>0</v>
      </c>
      <c r="G37" s="800">
        <f>G27+G28-G29</f>
        <v>0</v>
      </c>
      <c r="H37" s="800"/>
      <c r="I37" s="800"/>
      <c r="J37" s="800"/>
      <c r="K37" s="799"/>
      <c r="L37" s="799"/>
      <c r="M37" s="800"/>
      <c r="N37" s="800"/>
    </row>
    <row r="39" spans="2:14" hidden="1"/>
    <row r="40" spans="2:14" hidden="1"/>
    <row r="41" spans="2:14" hidden="1"/>
    <row r="42" spans="2:14" hidden="1"/>
    <row r="43" spans="2:14" hidden="1"/>
    <row r="44" spans="2:14" hidden="1"/>
    <row r="45" spans="2:14" hidden="1"/>
    <row r="46" spans="2:14" hidden="1"/>
    <row r="47" spans="2:14" hidden="1"/>
    <row r="48" spans="2:14" hidden="1"/>
    <row r="49" spans="1:27" hidden="1"/>
    <row r="50" spans="1:27" hidden="1"/>
    <row r="51" spans="1:27" hidden="1"/>
    <row r="52" spans="1:27" hidden="1"/>
    <row r="53" spans="1:27" hidden="1"/>
    <row r="54" spans="1:27" s="13" customFormat="1"/>
    <row r="55" spans="1:27" s="221" customFormat="1" ht="18.75" customHeight="1">
      <c r="A55" s="219"/>
      <c r="B55" s="220" t="s">
        <v>75</v>
      </c>
      <c r="C55" s="271"/>
      <c r="D55" s="271"/>
      <c r="E55" s="271"/>
      <c r="F55" s="271"/>
      <c r="G55" s="271"/>
      <c r="H55" s="271"/>
      <c r="I55" s="271"/>
      <c r="J55" s="271"/>
      <c r="K55" s="271"/>
      <c r="L55" s="271"/>
      <c r="M55" s="272"/>
      <c r="N55" s="273"/>
      <c r="Q55" s="220" t="s">
        <v>86</v>
      </c>
      <c r="R55" s="220"/>
      <c r="S55" s="220"/>
      <c r="T55" s="220"/>
      <c r="U55" s="220"/>
      <c r="V55" s="220"/>
    </row>
    <row r="56" spans="1:27" s="221" customFormat="1" ht="12" customHeight="1">
      <c r="A56" s="219"/>
      <c r="B56" s="240" t="s">
        <v>1</v>
      </c>
      <c r="C56" s="454" t="e">
        <f>D3</f>
        <v>#REF!</v>
      </c>
      <c r="D56" s="885" t="e">
        <f t="shared" ref="D56:I56" si="32">E3</f>
        <v>#REF!</v>
      </c>
      <c r="E56" s="885" t="e">
        <f t="shared" si="32"/>
        <v>#REF!</v>
      </c>
      <c r="F56" s="885" t="e">
        <f t="shared" si="32"/>
        <v>#REF!</v>
      </c>
      <c r="G56" s="885" t="e">
        <f t="shared" si="32"/>
        <v>#REF!</v>
      </c>
      <c r="H56" s="885" t="e">
        <f t="shared" si="32"/>
        <v>#REF!</v>
      </c>
      <c r="I56" s="842" t="e">
        <f t="shared" si="32"/>
        <v>#REF!</v>
      </c>
      <c r="J56" s="223"/>
      <c r="K56" s="219"/>
      <c r="L56" s="219"/>
      <c r="M56" s="219"/>
      <c r="N56" s="219"/>
      <c r="Q56" s="224" t="s">
        <v>1</v>
      </c>
      <c r="R56" s="223"/>
      <c r="S56" s="837"/>
      <c r="T56" s="837"/>
      <c r="U56" s="223" t="e">
        <f t="shared" ref="U56:AA56" si="33">+C56</f>
        <v>#REF!</v>
      </c>
      <c r="V56" s="223" t="e">
        <f t="shared" si="33"/>
        <v>#REF!</v>
      </c>
      <c r="W56" s="223" t="e">
        <f t="shared" si="33"/>
        <v>#REF!</v>
      </c>
      <c r="X56" s="223" t="e">
        <f t="shared" si="33"/>
        <v>#REF!</v>
      </c>
      <c r="Y56" s="223" t="e">
        <f t="shared" si="33"/>
        <v>#REF!</v>
      </c>
      <c r="Z56" s="223" t="e">
        <f t="shared" si="33"/>
        <v>#REF!</v>
      </c>
      <c r="AA56" s="223" t="e">
        <f t="shared" si="33"/>
        <v>#REF!</v>
      </c>
    </row>
    <row r="57" spans="1:27" s="221" customFormat="1">
      <c r="B57" s="225" t="s">
        <v>7</v>
      </c>
      <c r="C57" s="991">
        <v>103</v>
      </c>
      <c r="D57" s="997">
        <v>102</v>
      </c>
      <c r="E57" s="998">
        <v>102</v>
      </c>
      <c r="F57" s="998">
        <v>103</v>
      </c>
      <c r="G57" s="998">
        <v>104</v>
      </c>
      <c r="H57" s="994">
        <v>107</v>
      </c>
      <c r="I57" s="795">
        <v>105</v>
      </c>
      <c r="J57" s="61"/>
      <c r="Q57" s="225" t="s">
        <v>7</v>
      </c>
      <c r="R57" s="145"/>
      <c r="S57" s="261"/>
      <c r="T57" s="261"/>
      <c r="U57" s="261">
        <f t="shared" ref="U57:U82" si="34">+D4-C57</f>
        <v>0</v>
      </c>
      <c r="V57" s="231">
        <f t="shared" ref="V57:V82" si="35">+E4-D57</f>
        <v>0</v>
      </c>
      <c r="W57" s="231">
        <f t="shared" ref="W57:W82" si="36">+F4-E57</f>
        <v>0</v>
      </c>
      <c r="X57" s="231">
        <f t="shared" ref="X57:X82" si="37">+G4-F57</f>
        <v>0</v>
      </c>
      <c r="Y57" s="231">
        <f t="shared" ref="Y57:Y82" si="38">+H4-G57</f>
        <v>0</v>
      </c>
      <c r="Z57" s="231">
        <f t="shared" ref="Z57:Z82" si="39">+I4-H57</f>
        <v>0</v>
      </c>
      <c r="AA57" s="231">
        <f t="shared" ref="AA57:AA82" si="40">+J4-I57</f>
        <v>0</v>
      </c>
    </row>
    <row r="58" spans="1:27" s="221" customFormat="1">
      <c r="B58" s="225" t="s">
        <v>2</v>
      </c>
      <c r="C58" s="18">
        <v>42</v>
      </c>
      <c r="D58" s="298">
        <v>45</v>
      </c>
      <c r="E58" s="71">
        <v>40</v>
      </c>
      <c r="F58" s="61">
        <v>42</v>
      </c>
      <c r="G58" s="61">
        <v>44</v>
      </c>
      <c r="H58" s="219">
        <v>47</v>
      </c>
      <c r="I58" s="72">
        <v>46</v>
      </c>
      <c r="J58" s="71"/>
      <c r="Q58" s="225" t="s">
        <v>2</v>
      </c>
      <c r="R58" s="241"/>
      <c r="S58" s="239"/>
      <c r="T58" s="239"/>
      <c r="U58" s="239">
        <f t="shared" si="34"/>
        <v>0</v>
      </c>
      <c r="V58" s="219">
        <f t="shared" si="35"/>
        <v>0</v>
      </c>
      <c r="W58" s="226">
        <f t="shared" si="36"/>
        <v>0</v>
      </c>
      <c r="X58" s="226">
        <f t="shared" si="37"/>
        <v>0</v>
      </c>
      <c r="Y58" s="226">
        <f t="shared" si="38"/>
        <v>0</v>
      </c>
      <c r="Z58" s="226">
        <f t="shared" si="39"/>
        <v>0</v>
      </c>
      <c r="AA58" s="226">
        <f t="shared" si="40"/>
        <v>0</v>
      </c>
    </row>
    <row r="59" spans="1:27" s="221" customFormat="1">
      <c r="B59" s="225" t="s">
        <v>0</v>
      </c>
      <c r="C59" s="18">
        <v>11</v>
      </c>
      <c r="D59" s="298">
        <v>7</v>
      </c>
      <c r="E59" s="71">
        <v>4</v>
      </c>
      <c r="F59" s="61">
        <v>7</v>
      </c>
      <c r="G59" s="61">
        <v>5</v>
      </c>
      <c r="H59" s="219">
        <v>3</v>
      </c>
      <c r="I59" s="72">
        <v>3</v>
      </c>
      <c r="J59" s="71"/>
      <c r="Q59" s="225" t="s">
        <v>0</v>
      </c>
      <c r="R59" s="241"/>
      <c r="S59" s="239"/>
      <c r="T59" s="239"/>
      <c r="U59" s="239">
        <f t="shared" si="34"/>
        <v>0</v>
      </c>
      <c r="V59" s="219">
        <f t="shared" si="35"/>
        <v>0</v>
      </c>
      <c r="W59" s="226">
        <f t="shared" si="36"/>
        <v>0</v>
      </c>
      <c r="X59" s="226">
        <f t="shared" si="37"/>
        <v>0</v>
      </c>
      <c r="Y59" s="226">
        <f t="shared" si="38"/>
        <v>0</v>
      </c>
      <c r="Z59" s="226">
        <f t="shared" si="39"/>
        <v>0</v>
      </c>
      <c r="AA59" s="226">
        <f t="shared" si="40"/>
        <v>0</v>
      </c>
    </row>
    <row r="60" spans="1:27" s="221" customFormat="1">
      <c r="B60" s="225" t="s">
        <v>18</v>
      </c>
      <c r="C60" s="18">
        <v>0</v>
      </c>
      <c r="D60" s="298">
        <v>0</v>
      </c>
      <c r="E60" s="71">
        <v>0</v>
      </c>
      <c r="F60" s="61">
        <v>0</v>
      </c>
      <c r="G60" s="61">
        <v>0</v>
      </c>
      <c r="H60" s="219">
        <v>0</v>
      </c>
      <c r="I60" s="72">
        <v>1</v>
      </c>
      <c r="J60" s="71"/>
      <c r="Q60" s="225" t="s">
        <v>18</v>
      </c>
      <c r="R60" s="241"/>
      <c r="S60" s="239"/>
      <c r="T60" s="239"/>
      <c r="U60" s="239">
        <f t="shared" si="34"/>
        <v>0</v>
      </c>
      <c r="V60" s="219">
        <f t="shared" si="35"/>
        <v>0</v>
      </c>
      <c r="W60" s="226">
        <f t="shared" si="36"/>
        <v>0</v>
      </c>
      <c r="X60" s="226">
        <f t="shared" si="37"/>
        <v>0</v>
      </c>
      <c r="Y60" s="226">
        <f t="shared" si="38"/>
        <v>0</v>
      </c>
      <c r="Z60" s="226">
        <f t="shared" si="39"/>
        <v>0</v>
      </c>
      <c r="AA60" s="226">
        <f t="shared" si="40"/>
        <v>0</v>
      </c>
    </row>
    <row r="61" spans="1:27" s="221" customFormat="1">
      <c r="B61" s="228" t="s">
        <v>8</v>
      </c>
      <c r="C61" s="23">
        <v>156</v>
      </c>
      <c r="D61" s="101">
        <v>154</v>
      </c>
      <c r="E61" s="82">
        <v>146</v>
      </c>
      <c r="F61" s="80">
        <v>152</v>
      </c>
      <c r="G61" s="80">
        <v>153</v>
      </c>
      <c r="H61" s="219">
        <v>157</v>
      </c>
      <c r="I61" s="72">
        <v>155</v>
      </c>
      <c r="J61" s="82"/>
      <c r="Q61" s="228" t="s">
        <v>8</v>
      </c>
      <c r="R61" s="263"/>
      <c r="S61" s="245"/>
      <c r="T61" s="245"/>
      <c r="U61" s="245">
        <f t="shared" si="34"/>
        <v>0</v>
      </c>
      <c r="V61" s="245">
        <f t="shared" si="35"/>
        <v>0</v>
      </c>
      <c r="W61" s="245">
        <f t="shared" si="36"/>
        <v>0</v>
      </c>
      <c r="X61" s="245">
        <f t="shared" si="37"/>
        <v>0</v>
      </c>
      <c r="Y61" s="245">
        <f t="shared" si="38"/>
        <v>0</v>
      </c>
      <c r="Z61" s="245">
        <f t="shared" si="39"/>
        <v>0</v>
      </c>
      <c r="AA61" s="245">
        <f t="shared" si="40"/>
        <v>0</v>
      </c>
    </row>
    <row r="62" spans="1:27" s="221" customFormat="1">
      <c r="B62" s="225" t="s">
        <v>3</v>
      </c>
      <c r="C62" s="18"/>
      <c r="D62" s="298"/>
      <c r="E62" s="71"/>
      <c r="F62" s="61"/>
      <c r="G62" s="61"/>
      <c r="H62" s="219"/>
      <c r="I62" s="72"/>
      <c r="J62" s="71"/>
      <c r="Q62" s="225" t="s">
        <v>3</v>
      </c>
      <c r="R62" s="241"/>
      <c r="S62" s="239"/>
      <c r="T62" s="239"/>
      <c r="U62" s="239">
        <f t="shared" si="34"/>
        <v>0</v>
      </c>
      <c r="V62" s="219">
        <f t="shared" si="35"/>
        <v>0</v>
      </c>
      <c r="W62" s="226">
        <f t="shared" si="36"/>
        <v>0</v>
      </c>
      <c r="X62" s="226">
        <f t="shared" si="37"/>
        <v>0</v>
      </c>
      <c r="Y62" s="226">
        <f t="shared" si="38"/>
        <v>0</v>
      </c>
      <c r="Z62" s="226">
        <f t="shared" si="39"/>
        <v>0</v>
      </c>
      <c r="AA62" s="226">
        <f t="shared" si="40"/>
        <v>0</v>
      </c>
    </row>
    <row r="63" spans="1:27" s="221" customFormat="1">
      <c r="B63" s="225" t="str">
        <f>B10</f>
        <v>Other exp. excl. depreciations</v>
      </c>
      <c r="C63" s="18"/>
      <c r="D63" s="298"/>
      <c r="E63" s="71"/>
      <c r="F63" s="61"/>
      <c r="G63" s="61"/>
      <c r="H63" s="219"/>
      <c r="I63" s="72"/>
      <c r="J63" s="71"/>
      <c r="Q63" s="225" t="str">
        <f>B63</f>
        <v>Other exp. excl. depreciations</v>
      </c>
      <c r="R63" s="241"/>
      <c r="S63" s="239"/>
      <c r="T63" s="239"/>
      <c r="U63" s="239">
        <f t="shared" si="34"/>
        <v>0</v>
      </c>
      <c r="V63" s="219">
        <f t="shared" si="35"/>
        <v>0</v>
      </c>
      <c r="W63" s="226">
        <f t="shared" si="36"/>
        <v>0</v>
      </c>
      <c r="X63" s="226">
        <f t="shared" si="37"/>
        <v>0</v>
      </c>
      <c r="Y63" s="226">
        <f t="shared" si="38"/>
        <v>0</v>
      </c>
      <c r="Z63" s="226">
        <f t="shared" si="39"/>
        <v>0</v>
      </c>
      <c r="AA63" s="226">
        <f t="shared" si="40"/>
        <v>0</v>
      </c>
    </row>
    <row r="64" spans="1:27" s="221" customFormat="1">
      <c r="B64" s="228" t="s">
        <v>24</v>
      </c>
      <c r="C64" s="23">
        <v>-111</v>
      </c>
      <c r="D64" s="101">
        <v>-116</v>
      </c>
      <c r="E64" s="82">
        <v>-123</v>
      </c>
      <c r="F64" s="80">
        <v>-109</v>
      </c>
      <c r="G64" s="80">
        <v>-106</v>
      </c>
      <c r="H64" s="219">
        <v>-114</v>
      </c>
      <c r="I64" s="72">
        <v>-118</v>
      </c>
      <c r="J64" s="82"/>
      <c r="Q64" s="228" t="s">
        <v>24</v>
      </c>
      <c r="R64" s="242"/>
      <c r="S64" s="243"/>
      <c r="T64" s="243"/>
      <c r="U64" s="243">
        <f t="shared" si="34"/>
        <v>0</v>
      </c>
      <c r="V64" s="244">
        <f t="shared" si="35"/>
        <v>0</v>
      </c>
      <c r="W64" s="245">
        <f t="shared" si="36"/>
        <v>0</v>
      </c>
      <c r="X64" s="245">
        <f t="shared" si="37"/>
        <v>0</v>
      </c>
      <c r="Y64" s="245">
        <f t="shared" si="38"/>
        <v>0</v>
      </c>
      <c r="Z64" s="245">
        <f t="shared" si="39"/>
        <v>0</v>
      </c>
      <c r="AA64" s="245">
        <f t="shared" si="40"/>
        <v>0</v>
      </c>
    </row>
    <row r="65" spans="2:27" s="221" customFormat="1">
      <c r="B65" s="228" t="s">
        <v>13</v>
      </c>
      <c r="C65" s="23">
        <v>45</v>
      </c>
      <c r="D65" s="101">
        <v>38</v>
      </c>
      <c r="E65" s="82">
        <v>23</v>
      </c>
      <c r="F65" s="82">
        <v>43</v>
      </c>
      <c r="G65" s="82">
        <v>47</v>
      </c>
      <c r="H65" s="219">
        <v>43</v>
      </c>
      <c r="I65" s="72">
        <v>37</v>
      </c>
      <c r="J65" s="82"/>
      <c r="Q65" s="228" t="s">
        <v>13</v>
      </c>
      <c r="R65" s="242"/>
      <c r="S65" s="243"/>
      <c r="T65" s="243"/>
      <c r="U65" s="243">
        <f t="shared" si="34"/>
        <v>0</v>
      </c>
      <c r="V65" s="244">
        <f t="shared" si="35"/>
        <v>0</v>
      </c>
      <c r="W65" s="244">
        <f t="shared" si="36"/>
        <v>0</v>
      </c>
      <c r="X65" s="244">
        <f t="shared" si="37"/>
        <v>0</v>
      </c>
      <c r="Y65" s="244">
        <f t="shared" si="38"/>
        <v>0</v>
      </c>
      <c r="Z65" s="244">
        <f t="shared" si="39"/>
        <v>0</v>
      </c>
      <c r="AA65" s="244">
        <f t="shared" si="40"/>
        <v>0</v>
      </c>
    </row>
    <row r="66" spans="2:27" s="221" customFormat="1">
      <c r="B66" s="225" t="s">
        <v>23</v>
      </c>
      <c r="C66" s="18">
        <v>46</v>
      </c>
      <c r="D66" s="298">
        <v>-9</v>
      </c>
      <c r="E66" s="71">
        <v>-31</v>
      </c>
      <c r="F66" s="68">
        <v>-7</v>
      </c>
      <c r="G66" s="68">
        <v>2</v>
      </c>
      <c r="H66" s="219">
        <v>-18</v>
      </c>
      <c r="I66" s="72">
        <v>-11</v>
      </c>
      <c r="J66" s="82"/>
      <c r="Q66" s="225" t="s">
        <v>23</v>
      </c>
      <c r="R66" s="241"/>
      <c r="S66" s="239"/>
      <c r="T66" s="239"/>
      <c r="U66" s="239">
        <f t="shared" si="34"/>
        <v>0</v>
      </c>
      <c r="V66" s="219">
        <f t="shared" si="35"/>
        <v>0</v>
      </c>
      <c r="W66" s="231">
        <f t="shared" si="36"/>
        <v>0</v>
      </c>
      <c r="X66" s="231">
        <f t="shared" si="37"/>
        <v>0</v>
      </c>
      <c r="Y66" s="231">
        <f t="shared" si="38"/>
        <v>0</v>
      </c>
      <c r="Z66" s="231">
        <f t="shared" si="39"/>
        <v>0</v>
      </c>
      <c r="AA66" s="231">
        <f t="shared" si="40"/>
        <v>0</v>
      </c>
    </row>
    <row r="67" spans="2:27" s="221" customFormat="1">
      <c r="B67" s="225" t="str">
        <f>B14</f>
        <v>Imp. of sec. fin. non-cur. ass.</v>
      </c>
      <c r="C67" s="18"/>
      <c r="D67" s="298"/>
      <c r="E67" s="71"/>
      <c r="F67" s="68"/>
      <c r="G67" s="68"/>
      <c r="H67" s="219"/>
      <c r="I67" s="72"/>
      <c r="J67" s="82"/>
      <c r="Q67" s="225" t="str">
        <f>B67</f>
        <v>Imp. of sec. fin. non-cur. ass.</v>
      </c>
      <c r="R67" s="241"/>
      <c r="S67" s="239"/>
      <c r="T67" s="239"/>
      <c r="U67" s="239"/>
      <c r="V67" s="219"/>
      <c r="W67" s="231"/>
      <c r="X67" s="231"/>
      <c r="Y67" s="231"/>
      <c r="Z67" s="231"/>
      <c r="AA67" s="231"/>
    </row>
    <row r="68" spans="2:27" s="221" customFormat="1">
      <c r="B68" s="229" t="s">
        <v>4</v>
      </c>
      <c r="C68" s="31">
        <v>91</v>
      </c>
      <c r="D68" s="102">
        <v>29</v>
      </c>
      <c r="E68" s="88">
        <v>-8</v>
      </c>
      <c r="F68" s="86">
        <v>36</v>
      </c>
      <c r="G68" s="86">
        <v>49</v>
      </c>
      <c r="H68" s="275">
        <v>25</v>
      </c>
      <c r="I68" s="995">
        <v>26</v>
      </c>
      <c r="J68" s="82"/>
      <c r="Q68" s="229" t="s">
        <v>4</v>
      </c>
      <c r="R68" s="264"/>
      <c r="S68" s="265"/>
      <c r="T68" s="265"/>
      <c r="U68" s="265">
        <f t="shared" si="34"/>
        <v>0</v>
      </c>
      <c r="V68" s="259">
        <f t="shared" si="35"/>
        <v>0</v>
      </c>
      <c r="W68" s="247">
        <f t="shared" si="36"/>
        <v>0</v>
      </c>
      <c r="X68" s="247">
        <f t="shared" si="37"/>
        <v>0</v>
      </c>
      <c r="Y68" s="247">
        <f t="shared" si="38"/>
        <v>0</v>
      </c>
      <c r="Z68" s="247">
        <f t="shared" si="39"/>
        <v>0</v>
      </c>
      <c r="AA68" s="247">
        <f t="shared" si="40"/>
        <v>0</v>
      </c>
    </row>
    <row r="69" spans="2:27" s="221" customFormat="1">
      <c r="B69" s="225" t="s">
        <v>9</v>
      </c>
      <c r="C69" s="1001">
        <v>71.2</v>
      </c>
      <c r="D69" s="999">
        <v>75.3</v>
      </c>
      <c r="E69" s="999">
        <v>84.2</v>
      </c>
      <c r="F69" s="999">
        <v>71.7</v>
      </c>
      <c r="G69" s="999">
        <v>69.3</v>
      </c>
      <c r="H69" s="994">
        <v>72.599999999999994</v>
      </c>
      <c r="I69" s="468">
        <v>76.099999999999994</v>
      </c>
      <c r="J69" s="82"/>
      <c r="Q69" s="225" t="s">
        <v>9</v>
      </c>
      <c r="R69" s="235"/>
      <c r="S69" s="226"/>
      <c r="T69" s="226"/>
      <c r="U69" s="226">
        <f t="shared" si="34"/>
        <v>0</v>
      </c>
      <c r="V69" s="226">
        <f t="shared" si="35"/>
        <v>0</v>
      </c>
      <c r="W69" s="226">
        <f t="shared" si="36"/>
        <v>0</v>
      </c>
      <c r="X69" s="226">
        <f t="shared" si="37"/>
        <v>0</v>
      </c>
      <c r="Y69" s="226">
        <f t="shared" si="38"/>
        <v>0</v>
      </c>
      <c r="Z69" s="226">
        <f t="shared" si="39"/>
        <v>0</v>
      </c>
      <c r="AA69" s="226">
        <f t="shared" si="40"/>
        <v>0</v>
      </c>
    </row>
    <row r="70" spans="2:27" s="221" customFormat="1">
      <c r="B70" s="225" t="s">
        <v>106</v>
      </c>
      <c r="C70" s="90">
        <v>18.127820088827619</v>
      </c>
      <c r="D70" s="61">
        <v>5.7240909548290464</v>
      </c>
      <c r="E70" s="61">
        <v>-1.5871530000813241</v>
      </c>
      <c r="F70" s="61">
        <v>6.8549747774549559</v>
      </c>
      <c r="G70" s="61">
        <v>9.1540693266282531</v>
      </c>
      <c r="H70" s="219">
        <v>4.6748272949046976</v>
      </c>
      <c r="I70" s="72">
        <v>5.143103721151042</v>
      </c>
      <c r="J70" s="82"/>
      <c r="Q70" s="225" t="s">
        <v>5</v>
      </c>
      <c r="R70" s="235"/>
      <c r="S70" s="226"/>
      <c r="T70" s="226"/>
      <c r="U70" s="226">
        <f t="shared" si="34"/>
        <v>0</v>
      </c>
      <c r="V70" s="226">
        <f t="shared" si="35"/>
        <v>0</v>
      </c>
      <c r="W70" s="226">
        <f t="shared" si="36"/>
        <v>0</v>
      </c>
      <c r="X70" s="226">
        <f t="shared" si="37"/>
        <v>0</v>
      </c>
      <c r="Y70" s="226">
        <f t="shared" si="38"/>
        <v>0</v>
      </c>
      <c r="Z70" s="226">
        <f t="shared" si="39"/>
        <v>0</v>
      </c>
      <c r="AA70" s="226">
        <f t="shared" si="40"/>
        <v>0</v>
      </c>
    </row>
    <row r="71" spans="2:27" s="221" customFormat="1">
      <c r="B71" s="225" t="s">
        <v>5</v>
      </c>
      <c r="C71" s="90"/>
      <c r="D71" s="61"/>
      <c r="E71" s="61"/>
      <c r="F71" s="61"/>
      <c r="G71" s="61"/>
      <c r="H71" s="219"/>
      <c r="I71" s="72"/>
      <c r="J71" s="82"/>
      <c r="Q71" s="225" t="s">
        <v>5</v>
      </c>
      <c r="R71" s="235"/>
      <c r="S71" s="226"/>
      <c r="T71" s="226"/>
      <c r="U71" s="226">
        <f t="shared" si="34"/>
        <v>0</v>
      </c>
      <c r="V71" s="226">
        <f t="shared" si="35"/>
        <v>0</v>
      </c>
      <c r="W71" s="226">
        <f t="shared" si="36"/>
        <v>0</v>
      </c>
      <c r="X71" s="226">
        <f t="shared" si="37"/>
        <v>0</v>
      </c>
      <c r="Y71" s="226">
        <f t="shared" si="38"/>
        <v>0</v>
      </c>
      <c r="Z71" s="226">
        <f t="shared" si="39"/>
        <v>0</v>
      </c>
      <c r="AA71" s="226">
        <f t="shared" si="40"/>
        <v>0</v>
      </c>
    </row>
    <row r="72" spans="2:27" s="221" customFormat="1">
      <c r="B72" s="225" t="s">
        <v>28</v>
      </c>
      <c r="C72" s="38">
        <v>1418</v>
      </c>
      <c r="D72" s="68">
        <v>1473</v>
      </c>
      <c r="E72" s="68">
        <v>1456</v>
      </c>
      <c r="F72" s="68">
        <v>1577</v>
      </c>
      <c r="G72" s="68">
        <v>1626</v>
      </c>
      <c r="H72" s="219">
        <v>1612</v>
      </c>
      <c r="I72" s="72">
        <v>1609</v>
      </c>
      <c r="J72" s="82"/>
      <c r="Q72" s="225" t="s">
        <v>28</v>
      </c>
      <c r="R72" s="230"/>
      <c r="S72" s="231"/>
      <c r="T72" s="231"/>
      <c r="U72" s="231">
        <f t="shared" si="34"/>
        <v>0</v>
      </c>
      <c r="V72" s="231">
        <f t="shared" si="35"/>
        <v>0</v>
      </c>
      <c r="W72" s="231">
        <f t="shared" si="36"/>
        <v>0</v>
      </c>
      <c r="X72" s="231">
        <f t="shared" si="37"/>
        <v>0</v>
      </c>
      <c r="Y72" s="231">
        <f t="shared" si="38"/>
        <v>0</v>
      </c>
      <c r="Z72" s="231">
        <f t="shared" si="39"/>
        <v>0</v>
      </c>
      <c r="AA72" s="231">
        <f t="shared" si="40"/>
        <v>0</v>
      </c>
    </row>
    <row r="73" spans="2:27" s="221" customFormat="1">
      <c r="B73" s="301" t="s">
        <v>90</v>
      </c>
      <c r="C73" s="38">
        <v>8006</v>
      </c>
      <c r="D73" s="68">
        <v>8017</v>
      </c>
      <c r="E73" s="68">
        <v>7948</v>
      </c>
      <c r="F73" s="68">
        <v>7762</v>
      </c>
      <c r="G73" s="68">
        <v>8085</v>
      </c>
      <c r="H73" s="219">
        <v>8084</v>
      </c>
      <c r="I73" s="72">
        <v>8006</v>
      </c>
      <c r="J73" s="82"/>
      <c r="Q73" s="301" t="s">
        <v>90</v>
      </c>
      <c r="R73" s="230"/>
      <c r="S73" s="231"/>
      <c r="T73" s="231"/>
      <c r="U73" s="231">
        <f t="shared" si="34"/>
        <v>0</v>
      </c>
      <c r="V73" s="231">
        <f t="shared" si="35"/>
        <v>0</v>
      </c>
      <c r="W73" s="231">
        <f t="shared" si="36"/>
        <v>0</v>
      </c>
      <c r="X73" s="231">
        <f t="shared" si="37"/>
        <v>0</v>
      </c>
      <c r="Y73" s="231">
        <f t="shared" si="38"/>
        <v>0</v>
      </c>
      <c r="Z73" s="231">
        <f t="shared" si="39"/>
        <v>0</v>
      </c>
      <c r="AA73" s="231">
        <f t="shared" si="40"/>
        <v>0</v>
      </c>
    </row>
    <row r="74" spans="2:27" s="221" customFormat="1">
      <c r="B74" s="232" t="s">
        <v>14</v>
      </c>
      <c r="C74" s="39">
        <v>2124</v>
      </c>
      <c r="D74" s="69">
        <v>2263</v>
      </c>
      <c r="E74" s="69">
        <v>2181</v>
      </c>
      <c r="F74" s="69">
        <v>2106</v>
      </c>
      <c r="G74" s="69">
        <v>2039</v>
      </c>
      <c r="H74" s="275">
        <v>2157</v>
      </c>
      <c r="I74" s="995">
        <v>2232</v>
      </c>
      <c r="J74" s="82"/>
      <c r="Q74" s="232" t="s">
        <v>14</v>
      </c>
      <c r="R74" s="233"/>
      <c r="S74" s="234"/>
      <c r="T74" s="234"/>
      <c r="U74" s="234">
        <f t="shared" si="34"/>
        <v>0</v>
      </c>
      <c r="V74" s="234">
        <f t="shared" si="35"/>
        <v>0</v>
      </c>
      <c r="W74" s="234">
        <f t="shared" si="36"/>
        <v>0</v>
      </c>
      <c r="X74" s="234">
        <f t="shared" si="37"/>
        <v>0</v>
      </c>
      <c r="Y74" s="234">
        <f t="shared" si="38"/>
        <v>0</v>
      </c>
      <c r="Z74" s="234">
        <f t="shared" si="39"/>
        <v>0</v>
      </c>
      <c r="AA74" s="234">
        <f t="shared" si="40"/>
        <v>0</v>
      </c>
    </row>
    <row r="75" spans="2:27" s="221" customFormat="1">
      <c r="B75" s="228" t="s">
        <v>22</v>
      </c>
      <c r="C75" s="144"/>
      <c r="D75" s="71"/>
      <c r="E75" s="71"/>
      <c r="F75" s="71"/>
      <c r="G75" s="71"/>
      <c r="H75" s="219"/>
      <c r="I75" s="72"/>
      <c r="J75" s="82"/>
      <c r="Q75" s="228" t="s">
        <v>22</v>
      </c>
      <c r="R75" s="238"/>
      <c r="S75" s="219"/>
      <c r="T75" s="219"/>
      <c r="U75" s="219">
        <f t="shared" si="34"/>
        <v>0</v>
      </c>
      <c r="V75" s="219">
        <f t="shared" si="35"/>
        <v>0</v>
      </c>
      <c r="W75" s="219">
        <f t="shared" si="36"/>
        <v>0</v>
      </c>
      <c r="X75" s="219">
        <f t="shared" si="37"/>
        <v>0</v>
      </c>
      <c r="Y75" s="219">
        <f t="shared" si="38"/>
        <v>0</v>
      </c>
      <c r="Z75" s="219">
        <f t="shared" si="39"/>
        <v>0</v>
      </c>
      <c r="AA75" s="219">
        <f t="shared" si="40"/>
        <v>0</v>
      </c>
    </row>
    <row r="76" spans="2:27" s="221" customFormat="1">
      <c r="B76" s="225" t="s">
        <v>19</v>
      </c>
      <c r="C76" s="91">
        <v>0</v>
      </c>
      <c r="D76" s="74">
        <v>0</v>
      </c>
      <c r="E76" s="74">
        <v>0</v>
      </c>
      <c r="F76" s="74">
        <v>0</v>
      </c>
      <c r="G76" s="74">
        <v>0</v>
      </c>
      <c r="H76" s="219">
        <v>0</v>
      </c>
      <c r="I76" s="72">
        <v>0</v>
      </c>
      <c r="J76" s="82"/>
      <c r="Q76" s="225" t="s">
        <v>19</v>
      </c>
      <c r="R76" s="248"/>
      <c r="S76" s="249"/>
      <c r="T76" s="249"/>
      <c r="U76" s="249">
        <f t="shared" si="34"/>
        <v>0</v>
      </c>
      <c r="V76" s="249">
        <f t="shared" si="35"/>
        <v>0</v>
      </c>
      <c r="W76" s="249">
        <f t="shared" si="36"/>
        <v>0</v>
      </c>
      <c r="X76" s="249">
        <f t="shared" si="37"/>
        <v>0</v>
      </c>
      <c r="Y76" s="249">
        <f t="shared" si="38"/>
        <v>0</v>
      </c>
      <c r="Z76" s="249">
        <f t="shared" si="39"/>
        <v>0</v>
      </c>
      <c r="AA76" s="249">
        <f t="shared" si="40"/>
        <v>0</v>
      </c>
    </row>
    <row r="77" spans="2:27" s="221" customFormat="1">
      <c r="B77" s="225" t="s">
        <v>20</v>
      </c>
      <c r="C77" s="91">
        <v>26.8</v>
      </c>
      <c r="D77" s="74">
        <v>26.599999999999998</v>
      </c>
      <c r="E77" s="74">
        <v>26.400000000000002</v>
      </c>
      <c r="F77" s="74">
        <v>26.3</v>
      </c>
      <c r="G77" s="74">
        <v>26.400000000000002</v>
      </c>
      <c r="H77" s="219">
        <v>26.599999999999998</v>
      </c>
      <c r="I77" s="72">
        <v>26.599999999999998</v>
      </c>
      <c r="J77" s="82"/>
      <c r="Q77" s="225" t="s">
        <v>20</v>
      </c>
      <c r="R77" s="248"/>
      <c r="S77" s="249"/>
      <c r="T77" s="249"/>
      <c r="U77" s="249">
        <f t="shared" si="34"/>
        <v>0</v>
      </c>
      <c r="V77" s="249">
        <f t="shared" si="35"/>
        <v>0</v>
      </c>
      <c r="W77" s="249">
        <f t="shared" si="36"/>
        <v>0</v>
      </c>
      <c r="X77" s="249">
        <f t="shared" si="37"/>
        <v>0</v>
      </c>
      <c r="Y77" s="249">
        <f t="shared" si="38"/>
        <v>0</v>
      </c>
      <c r="Z77" s="249">
        <f t="shared" si="39"/>
        <v>0</v>
      </c>
      <c r="AA77" s="249">
        <f t="shared" si="40"/>
        <v>0</v>
      </c>
    </row>
    <row r="78" spans="2:27" s="221" customFormat="1">
      <c r="B78" s="225" t="s">
        <v>21</v>
      </c>
      <c r="C78" s="91">
        <v>6.2</v>
      </c>
      <c r="D78" s="74">
        <v>6.2</v>
      </c>
      <c r="E78" s="74">
        <v>6.2</v>
      </c>
      <c r="F78" s="74">
        <v>6.3</v>
      </c>
      <c r="G78" s="74">
        <v>6.3</v>
      </c>
      <c r="H78" s="219">
        <v>6.3</v>
      </c>
      <c r="I78" s="72">
        <v>6.3</v>
      </c>
      <c r="J78" s="82"/>
      <c r="Q78" s="225" t="s">
        <v>21</v>
      </c>
      <c r="R78" s="248"/>
      <c r="S78" s="249"/>
      <c r="T78" s="249"/>
      <c r="U78" s="249">
        <f t="shared" si="34"/>
        <v>0</v>
      </c>
      <c r="V78" s="249">
        <f t="shared" si="35"/>
        <v>0</v>
      </c>
      <c r="W78" s="249">
        <f t="shared" si="36"/>
        <v>0</v>
      </c>
      <c r="X78" s="249">
        <f t="shared" si="37"/>
        <v>0</v>
      </c>
      <c r="Y78" s="249">
        <f t="shared" si="38"/>
        <v>0</v>
      </c>
      <c r="Z78" s="249">
        <f t="shared" si="39"/>
        <v>0</v>
      </c>
      <c r="AA78" s="249">
        <f t="shared" si="40"/>
        <v>0</v>
      </c>
    </row>
    <row r="79" spans="2:27" s="221" customFormat="1">
      <c r="B79" s="228" t="s">
        <v>25</v>
      </c>
      <c r="C79" s="117">
        <v>33</v>
      </c>
      <c r="D79" s="75">
        <v>32.799999999999997</v>
      </c>
      <c r="E79" s="75">
        <v>32.6</v>
      </c>
      <c r="F79" s="75">
        <v>32.6</v>
      </c>
      <c r="G79" s="75">
        <v>32.700000000000003</v>
      </c>
      <c r="H79" s="219">
        <v>32.9</v>
      </c>
      <c r="I79" s="72">
        <v>32.9</v>
      </c>
      <c r="J79" s="82"/>
      <c r="Q79" s="228" t="s">
        <v>25</v>
      </c>
      <c r="R79" s="253"/>
      <c r="S79" s="254"/>
      <c r="T79" s="254"/>
      <c r="U79" s="254">
        <f t="shared" si="34"/>
        <v>0</v>
      </c>
      <c r="V79" s="254">
        <f t="shared" si="35"/>
        <v>0</v>
      </c>
      <c r="W79" s="254">
        <f t="shared" si="36"/>
        <v>0</v>
      </c>
      <c r="X79" s="254">
        <f t="shared" si="37"/>
        <v>0</v>
      </c>
      <c r="Y79" s="254">
        <f t="shared" si="38"/>
        <v>0</v>
      </c>
      <c r="Z79" s="254">
        <f t="shared" si="39"/>
        <v>0</v>
      </c>
      <c r="AA79" s="254">
        <f t="shared" si="40"/>
        <v>0</v>
      </c>
    </row>
    <row r="80" spans="2:27" s="221" customFormat="1">
      <c r="B80" s="225" t="s">
        <v>17</v>
      </c>
      <c r="C80" s="91">
        <v>0</v>
      </c>
      <c r="D80" s="74">
        <v>0</v>
      </c>
      <c r="E80" s="74">
        <v>0</v>
      </c>
      <c r="F80" s="74">
        <v>0.1</v>
      </c>
      <c r="G80" s="74">
        <v>0.1</v>
      </c>
      <c r="H80" s="219">
        <v>0.1</v>
      </c>
      <c r="I80" s="72">
        <v>0.1</v>
      </c>
      <c r="J80" s="82"/>
      <c r="Q80" s="225" t="s">
        <v>17</v>
      </c>
      <c r="R80" s="248"/>
      <c r="S80" s="249"/>
      <c r="T80" s="249"/>
      <c r="U80" s="249">
        <f t="shared" si="34"/>
        <v>0</v>
      </c>
      <c r="V80" s="249">
        <f t="shared" si="35"/>
        <v>0</v>
      </c>
      <c r="W80" s="249">
        <f t="shared" si="36"/>
        <v>0</v>
      </c>
      <c r="X80" s="249">
        <f t="shared" si="37"/>
        <v>0</v>
      </c>
      <c r="Y80" s="249">
        <f t="shared" si="38"/>
        <v>0</v>
      </c>
      <c r="Z80" s="249">
        <f t="shared" si="39"/>
        <v>0</v>
      </c>
      <c r="AA80" s="249">
        <f t="shared" si="40"/>
        <v>0</v>
      </c>
    </row>
    <row r="81" spans="2:27" s="221" customFormat="1">
      <c r="B81" s="225" t="s">
        <v>16</v>
      </c>
      <c r="C81" s="91">
        <v>22.3</v>
      </c>
      <c r="D81" s="74">
        <v>22.2</v>
      </c>
      <c r="E81" s="74">
        <v>21.6</v>
      </c>
      <c r="F81" s="74">
        <v>21.099999999999998</v>
      </c>
      <c r="G81" s="74">
        <v>21</v>
      </c>
      <c r="H81" s="219">
        <v>21.099999999999998</v>
      </c>
      <c r="I81" s="72">
        <v>20.799999999999997</v>
      </c>
      <c r="J81" s="82"/>
      <c r="Q81" s="225" t="s">
        <v>16</v>
      </c>
      <c r="R81" s="248"/>
      <c r="S81" s="249"/>
      <c r="T81" s="249"/>
      <c r="U81" s="249">
        <f t="shared" si="34"/>
        <v>0</v>
      </c>
      <c r="V81" s="249">
        <f t="shared" si="35"/>
        <v>0</v>
      </c>
      <c r="W81" s="249">
        <f t="shared" si="36"/>
        <v>0</v>
      </c>
      <c r="X81" s="249">
        <f t="shared" si="37"/>
        <v>0</v>
      </c>
      <c r="Y81" s="249">
        <f t="shared" si="38"/>
        <v>0</v>
      </c>
      <c r="Z81" s="249">
        <f t="shared" si="39"/>
        <v>0</v>
      </c>
      <c r="AA81" s="249">
        <f t="shared" si="40"/>
        <v>0</v>
      </c>
    </row>
    <row r="82" spans="2:27" s="221" customFormat="1">
      <c r="B82" s="229" t="s">
        <v>15</v>
      </c>
      <c r="C82" s="118">
        <v>22.3</v>
      </c>
      <c r="D82" s="76">
        <v>22.2</v>
      </c>
      <c r="E82" s="76">
        <v>21.6</v>
      </c>
      <c r="F82" s="76">
        <v>21.2</v>
      </c>
      <c r="G82" s="76">
        <v>21.1</v>
      </c>
      <c r="H82" s="275">
        <v>21.2</v>
      </c>
      <c r="I82" s="995">
        <v>20.9</v>
      </c>
      <c r="J82" s="82"/>
      <c r="Q82" s="229" t="s">
        <v>15</v>
      </c>
      <c r="R82" s="256"/>
      <c r="S82" s="257"/>
      <c r="T82" s="257"/>
      <c r="U82" s="257">
        <f t="shared" si="34"/>
        <v>0</v>
      </c>
      <c r="V82" s="257">
        <f t="shared" si="35"/>
        <v>0</v>
      </c>
      <c r="W82" s="257">
        <f t="shared" si="36"/>
        <v>0</v>
      </c>
      <c r="X82" s="257">
        <f t="shared" si="37"/>
        <v>0</v>
      </c>
      <c r="Y82" s="257">
        <f t="shared" si="38"/>
        <v>0</v>
      </c>
      <c r="Z82" s="257">
        <f t="shared" si="39"/>
        <v>0</v>
      </c>
      <c r="AA82" s="257">
        <f t="shared" si="40"/>
        <v>0</v>
      </c>
    </row>
    <row r="83" spans="2:27" s="221" customFormat="1"/>
    <row r="84" spans="2:27" s="221" customFormat="1"/>
    <row r="85" spans="2:27" s="221" customFormat="1"/>
    <row r="86" spans="2:27" s="221" customFormat="1"/>
    <row r="87" spans="2:27" s="221" customFormat="1"/>
    <row r="88" spans="2:27" s="221" customFormat="1"/>
    <row r="89" spans="2:27" s="221" customFormat="1"/>
    <row r="90" spans="2:27" s="221" customFormat="1"/>
    <row r="91" spans="2:27" s="221" customFormat="1"/>
    <row r="92" spans="2:27" s="221" customFormat="1"/>
    <row r="93" spans="2:27" s="221" customFormat="1"/>
    <row r="94" spans="2:27" s="221" customFormat="1"/>
    <row r="95" spans="2:27" s="221" customFormat="1"/>
    <row r="96" spans="2:27" s="221" customFormat="1"/>
    <row r="97" s="221" customFormat="1"/>
    <row r="98" s="221" customFormat="1"/>
    <row r="99" s="221" customFormat="1"/>
    <row r="100" s="221" customFormat="1"/>
    <row r="101" s="221" customFormat="1"/>
    <row r="102" s="221" customFormat="1"/>
    <row r="103" s="221" customFormat="1"/>
    <row r="104" s="221" customFormat="1"/>
    <row r="105" s="221" customFormat="1"/>
    <row r="106" s="221" customFormat="1"/>
    <row r="107" s="221" customFormat="1"/>
  </sheetData>
  <mergeCells count="2">
    <mergeCell ref="B32:J32"/>
    <mergeCell ref="B30:O30"/>
  </mergeCells>
  <phoneticPr fontId="22"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tabColor rgb="FF92D050"/>
    <pageSetUpPr fitToPage="1"/>
  </sheetPr>
  <dimension ref="A1:BE108"/>
  <sheetViews>
    <sheetView topLeftCell="A2" zoomScale="80" zoomScaleNormal="80" workbookViewId="0">
      <selection activeCell="D24" sqref="D24:J30"/>
    </sheetView>
  </sheetViews>
  <sheetFormatPr defaultColWidth="9.33203125" defaultRowHeight="12" outlineLevelRow="1" outlineLevelCol="1"/>
  <cols>
    <col min="1" max="1" width="23.33203125" style="52" customWidth="1"/>
    <col min="2" max="2" width="29.109375" style="53" customWidth="1"/>
    <col min="3" max="3" width="7.33203125" style="13" customWidth="1"/>
    <col min="4" max="7" width="7.33203125" style="53" customWidth="1"/>
    <col min="8" max="8" width="7.33203125" style="53" customWidth="1" outlineLevel="1"/>
    <col min="9" max="10" width="6.6640625" style="53" customWidth="1" outlineLevel="1"/>
    <col min="11" max="11" width="8.44140625" style="53" customWidth="1"/>
    <col min="12" max="13" width="7.44140625" style="53" customWidth="1"/>
    <col min="14" max="14" width="7.77734375" style="53" customWidth="1"/>
    <col min="15" max="16" width="7.44140625" style="53" customWidth="1" outlineLevel="1"/>
    <col min="17" max="17" width="9.33203125" style="53" customWidth="1" outlineLevel="1"/>
    <col min="18" max="18" width="7.44140625" style="53" customWidth="1" outlineLevel="1"/>
    <col min="19" max="20" width="9.33203125" style="53"/>
    <col min="21" max="23" width="7.109375" style="53" customWidth="1"/>
    <col min="24" max="24" width="8.109375" style="53" customWidth="1"/>
    <col min="25" max="16384" width="9.33203125" style="53"/>
  </cols>
  <sheetData>
    <row r="1" spans="1:57" s="100" customFormat="1" ht="10.5" customHeight="1">
      <c r="A1" s="196" t="s">
        <v>82</v>
      </c>
      <c r="B1" s="197">
        <v>2</v>
      </c>
      <c r="C1" s="197">
        <f t="shared" ref="C1:L1" si="0">+B1+1</f>
        <v>3</v>
      </c>
      <c r="D1" s="197">
        <f t="shared" si="0"/>
        <v>4</v>
      </c>
      <c r="E1" s="197">
        <f t="shared" si="0"/>
        <v>5</v>
      </c>
      <c r="F1" s="197">
        <f t="shared" si="0"/>
        <v>6</v>
      </c>
      <c r="G1" s="197">
        <f t="shared" si="0"/>
        <v>7</v>
      </c>
      <c r="H1" s="197">
        <f t="shared" si="0"/>
        <v>8</v>
      </c>
      <c r="I1" s="197">
        <f t="shared" si="0"/>
        <v>9</v>
      </c>
      <c r="J1" s="197">
        <f t="shared" si="0"/>
        <v>10</v>
      </c>
      <c r="K1" s="197">
        <f t="shared" si="0"/>
        <v>11</v>
      </c>
      <c r="L1" s="197">
        <f t="shared" si="0"/>
        <v>12</v>
      </c>
      <c r="M1" s="197">
        <f t="shared" ref="M1:R1" si="1">+L1+1</f>
        <v>13</v>
      </c>
      <c r="N1" s="197">
        <f t="shared" si="1"/>
        <v>14</v>
      </c>
      <c r="O1" s="197">
        <f t="shared" si="1"/>
        <v>15</v>
      </c>
      <c r="P1" s="197">
        <f t="shared" si="1"/>
        <v>16</v>
      </c>
      <c r="Q1" s="452">
        <f t="shared" si="1"/>
        <v>17</v>
      </c>
      <c r="R1" s="452">
        <f t="shared" si="1"/>
        <v>18</v>
      </c>
      <c r="S1" s="197">
        <v>23</v>
      </c>
      <c r="T1" s="197">
        <v>24</v>
      </c>
      <c r="U1" s="197">
        <v>25</v>
      </c>
      <c r="V1" s="197"/>
      <c r="W1" s="197"/>
      <c r="X1" s="197">
        <v>26</v>
      </c>
      <c r="Y1" s="197">
        <v>27</v>
      </c>
      <c r="Z1" s="197">
        <v>28</v>
      </c>
      <c r="AA1" s="197">
        <v>29</v>
      </c>
      <c r="AB1" s="197">
        <v>30</v>
      </c>
      <c r="AC1" s="197">
        <v>31</v>
      </c>
      <c r="AD1" s="197">
        <v>32</v>
      </c>
      <c r="AE1" s="197">
        <v>33</v>
      </c>
      <c r="AF1" s="197">
        <v>34</v>
      </c>
      <c r="AG1" s="197">
        <v>35</v>
      </c>
      <c r="AH1" s="197">
        <v>36</v>
      </c>
      <c r="AI1" s="197">
        <v>37</v>
      </c>
      <c r="AJ1" s="197">
        <v>38</v>
      </c>
    </row>
    <row r="2" spans="1:57" s="100" customFormat="1" ht="10.5" customHeight="1">
      <c r="A2" s="196"/>
      <c r="B2" s="331" t="s">
        <v>141</v>
      </c>
      <c r="C2" s="376"/>
      <c r="D2" s="320"/>
      <c r="E2" s="320"/>
      <c r="F2" s="320"/>
      <c r="G2" s="320"/>
      <c r="H2" s="320"/>
      <c r="I2" s="320"/>
      <c r="J2" s="320"/>
      <c r="K2" s="320"/>
      <c r="L2" s="320"/>
      <c r="M2" s="305"/>
      <c r="N2" s="306"/>
      <c r="O2" s="306"/>
      <c r="P2" s="306"/>
      <c r="Q2" s="306"/>
      <c r="R2" s="306"/>
      <c r="Y2" s="100" t="s">
        <v>150</v>
      </c>
    </row>
    <row r="3" spans="1:57" s="100" customFormat="1" ht="10.5" customHeight="1">
      <c r="A3" s="196"/>
      <c r="B3" s="445"/>
      <c r="C3" s="443"/>
      <c r="D3" s="442"/>
      <c r="E3" s="442"/>
      <c r="F3" s="442"/>
      <c r="G3" s="442"/>
      <c r="H3" s="442"/>
      <c r="I3" s="442"/>
      <c r="J3" s="444"/>
      <c r="K3" s="442"/>
      <c r="L3" s="444"/>
      <c r="M3" s="1280" t="s">
        <v>108</v>
      </c>
      <c r="N3" s="1281"/>
      <c r="O3" s="1291" t="e">
        <f>+VLOOKUP($A4,#REF!,M$1+1,FALSE)</f>
        <v>#REF!</v>
      </c>
      <c r="P3" s="1293" t="e">
        <f>+VLOOKUP($A4,#REF!,N$1+1,FALSE)</f>
        <v>#REF!</v>
      </c>
      <c r="Q3" s="982" t="e">
        <f>'PeB Total'!#REF!</f>
        <v>#REF!</v>
      </c>
      <c r="R3" s="1044" t="e">
        <f>'PeB Total'!#REF!</f>
        <v>#REF!</v>
      </c>
      <c r="AI3" s="100" t="s">
        <v>108</v>
      </c>
      <c r="AK3" s="831" t="e">
        <f t="shared" ref="Z3:AN4" si="2">O3</f>
        <v>#REF!</v>
      </c>
      <c r="AL3" s="831" t="e">
        <f t="shared" si="2"/>
        <v>#REF!</v>
      </c>
      <c r="AM3" s="831" t="e">
        <f t="shared" si="2"/>
        <v>#REF!</v>
      </c>
      <c r="AN3" s="831" t="e">
        <f t="shared" si="2"/>
        <v>#REF!</v>
      </c>
    </row>
    <row r="4" spans="1:57" s="100" customFormat="1" ht="13.5" customHeight="1">
      <c r="A4" s="179" t="str">
        <f>+"headingqy"&amp;$A$1</f>
        <v>headingqyGroup</v>
      </c>
      <c r="B4" s="451" t="e">
        <f>+VLOOKUP($A4,#REF!,B$1+1,FALSE)</f>
        <v>#REF!</v>
      </c>
      <c r="C4" s="1081" t="e">
        <f>+VLOOKUP($A4,#REF!,C$1+1,FALSE)</f>
        <v>#REF!</v>
      </c>
      <c r="D4" s="1082" t="e">
        <f>+VLOOKUP($A4,#REF!,D$1+1,FALSE)</f>
        <v>#REF!</v>
      </c>
      <c r="E4" s="1082" t="e">
        <f>+VLOOKUP($A4,#REF!,E$1+1,FALSE)</f>
        <v>#REF!</v>
      </c>
      <c r="F4" s="1082" t="e">
        <f>+VLOOKUP($A4,#REF!,F$1+1,FALSE)</f>
        <v>#REF!</v>
      </c>
      <c r="G4" s="1082" t="e">
        <f>+VLOOKUP($A4,#REF!,G$1+1,FALSE)</f>
        <v>#REF!</v>
      </c>
      <c r="H4" s="1082" t="e">
        <f>+VLOOKUP($A4,#REF!,H$1+1,FALSE)</f>
        <v>#REF!</v>
      </c>
      <c r="I4" s="1082" t="e">
        <f>+VLOOKUP($A4,#REF!,I$1+1,FALSE)</f>
        <v>#REF!</v>
      </c>
      <c r="J4" s="1083" t="e">
        <f>+VLOOKUP($A4,#REF!,J$1+1,FALSE)</f>
        <v>#REF!</v>
      </c>
      <c r="K4" s="461" t="e">
        <f>+VLOOKUP($A4,#REF!,K$1+1,FALSE)</f>
        <v>#REF!</v>
      </c>
      <c r="L4" s="441" t="e">
        <f>+VLOOKUP($A4,#REF!,L$1+1,FALSE)</f>
        <v>#REF!</v>
      </c>
      <c r="M4" s="440" t="e">
        <f>+K4</f>
        <v>#REF!</v>
      </c>
      <c r="N4" s="441" t="e">
        <f>L4</f>
        <v>#REF!</v>
      </c>
      <c r="O4" s="1292"/>
      <c r="P4" s="1294"/>
      <c r="Q4" s="980" t="str">
        <f>"14 vs
"&amp;"EUR"</f>
        <v>14 vs
EUR</v>
      </c>
      <c r="R4" s="981" t="str">
        <f>"13
"&amp;"Local"</f>
        <v>13
Local</v>
      </c>
      <c r="S4" s="198"/>
      <c r="T4" s="71"/>
      <c r="Y4" s="447" t="e">
        <f>C4</f>
        <v>#REF!</v>
      </c>
      <c r="Z4" s="448" t="e">
        <f t="shared" si="2"/>
        <v>#REF!</v>
      </c>
      <c r="AA4" s="448" t="e">
        <f t="shared" si="2"/>
        <v>#REF!</v>
      </c>
      <c r="AB4" s="448" t="e">
        <f t="shared" si="2"/>
        <v>#REF!</v>
      </c>
      <c r="AC4" s="448" t="e">
        <f t="shared" si="2"/>
        <v>#REF!</v>
      </c>
      <c r="AD4" s="448" t="e">
        <f t="shared" si="2"/>
        <v>#REF!</v>
      </c>
      <c r="AE4" s="448" t="e">
        <f t="shared" si="2"/>
        <v>#REF!</v>
      </c>
      <c r="AF4" s="448" t="e">
        <f t="shared" si="2"/>
        <v>#REF!</v>
      </c>
      <c r="AG4" s="440" t="e">
        <f t="shared" si="2"/>
        <v>#REF!</v>
      </c>
      <c r="AH4" s="441" t="e">
        <f t="shared" si="2"/>
        <v>#REF!</v>
      </c>
      <c r="AI4" s="440" t="e">
        <f t="shared" si="2"/>
        <v>#REF!</v>
      </c>
      <c r="AJ4" s="461" t="e">
        <f t="shared" si="2"/>
        <v>#REF!</v>
      </c>
      <c r="AK4" s="461"/>
      <c r="AL4" s="461"/>
      <c r="AM4" s="461" t="str">
        <f t="shared" si="2"/>
        <v>14 vs
EUR</v>
      </c>
      <c r="AN4" s="461" t="str">
        <f t="shared" si="2"/>
        <v>13
Local</v>
      </c>
    </row>
    <row r="5" spans="1:57" s="100" customFormat="1" ht="10.5" customHeight="1">
      <c r="A5" s="199" t="s">
        <v>7</v>
      </c>
      <c r="B5" s="481" t="s">
        <v>7</v>
      </c>
      <c r="C5" s="530"/>
      <c r="D5" s="529">
        <v>129</v>
      </c>
      <c r="E5" s="482">
        <v>122</v>
      </c>
      <c r="F5" s="483">
        <v>104</v>
      </c>
      <c r="G5" s="483">
        <v>101</v>
      </c>
      <c r="H5" s="484">
        <v>97</v>
      </c>
      <c r="I5" s="484">
        <v>97</v>
      </c>
      <c r="J5" s="484">
        <v>97</v>
      </c>
      <c r="K5" s="711">
        <f>((C5-D5)/D5)</f>
        <v>-1</v>
      </c>
      <c r="L5" s="727">
        <f>((C5-G5)/G5)</f>
        <v>-1</v>
      </c>
      <c r="M5" s="486"/>
      <c r="N5" s="487"/>
      <c r="O5" s="473"/>
      <c r="P5" s="482"/>
      <c r="Q5" s="315" t="e">
        <f>((O5-P5)/P5)</f>
        <v>#DIV/0!</v>
      </c>
      <c r="R5" s="490"/>
      <c r="S5" s="198"/>
      <c r="T5" s="822">
        <f>((C5-D5)/D5)-K5</f>
        <v>0</v>
      </c>
      <c r="U5" s="822">
        <f>((C5-G5)/G5)-L5</f>
        <v>0</v>
      </c>
      <c r="V5" s="822" t="e">
        <f t="shared" ref="V5:V16" si="3">((O5-P5)/P5)-Q5</f>
        <v>#DIV/0!</v>
      </c>
      <c r="W5" s="822">
        <f>C5+D5+E5+F5-O5</f>
        <v>355</v>
      </c>
      <c r="X5" s="822">
        <f>G5+H5+I5+J5-P5</f>
        <v>392</v>
      </c>
      <c r="Y5" s="753"/>
      <c r="Z5" s="367"/>
      <c r="AA5" s="312"/>
      <c r="AB5" s="313"/>
      <c r="AC5" s="313"/>
      <c r="AD5" s="314"/>
      <c r="AE5" s="314"/>
      <c r="AF5" s="314"/>
      <c r="AG5" s="754"/>
      <c r="AH5" s="727"/>
      <c r="AI5" s="315"/>
      <c r="AJ5" s="712"/>
      <c r="AK5" s="428"/>
      <c r="AL5" s="755"/>
      <c r="AM5" s="315"/>
      <c r="AN5" s="317"/>
      <c r="AP5" s="766">
        <f t="shared" ref="AP5:AP30" si="4">C5-Y5</f>
        <v>0</v>
      </c>
      <c r="AQ5" s="766">
        <f t="shared" ref="AQ5:AQ30" si="5">D5-Z5</f>
        <v>129</v>
      </c>
      <c r="AR5" s="766">
        <f t="shared" ref="AR5:AR30" si="6">E5-AA5</f>
        <v>122</v>
      </c>
      <c r="AS5" s="766">
        <f t="shared" ref="AS5:AS30" si="7">F5-AB5</f>
        <v>104</v>
      </c>
      <c r="AT5" s="766">
        <f t="shared" ref="AT5:AT30" si="8">G5-AC5</f>
        <v>101</v>
      </c>
      <c r="AU5" s="766">
        <f t="shared" ref="AU5:AU30" si="9">H5-AD5</f>
        <v>97</v>
      </c>
      <c r="AV5" s="766">
        <f t="shared" ref="AV5:AV30" si="10">I5-AE5</f>
        <v>97</v>
      </c>
      <c r="AW5" s="766">
        <f t="shared" ref="AW5:AW30" si="11">J5-AF5</f>
        <v>97</v>
      </c>
      <c r="AX5" s="766">
        <f t="shared" ref="AX5:AX30" si="12">K5-AG5</f>
        <v>-1</v>
      </c>
      <c r="AY5" s="766">
        <f t="shared" ref="AY5:AY30" si="13">L5-AH5</f>
        <v>-1</v>
      </c>
      <c r="AZ5" s="766">
        <f t="shared" ref="AZ5:AZ30" si="14">M5-AI5</f>
        <v>0</v>
      </c>
      <c r="BA5" s="766">
        <f t="shared" ref="BA5:BA30" si="15">N5-AJ5</f>
        <v>0</v>
      </c>
      <c r="BB5" s="766">
        <f t="shared" ref="BB5:BB30" si="16">O5-AK5</f>
        <v>0</v>
      </c>
      <c r="BC5" s="766">
        <f t="shared" ref="BC5:BC30" si="17">P5-AL5</f>
        <v>0</v>
      </c>
      <c r="BD5" s="766" t="e">
        <f t="shared" ref="BD5:BD30" si="18">Q5-AM5</f>
        <v>#DIV/0!</v>
      </c>
      <c r="BE5" s="766">
        <f t="shared" ref="BE5:BE30" si="19">R5-AN5</f>
        <v>0</v>
      </c>
    </row>
    <row r="6" spans="1:57" s="100" customFormat="1" ht="10.5" customHeight="1">
      <c r="A6" s="199" t="s">
        <v>2</v>
      </c>
      <c r="B6" s="481" t="s">
        <v>2</v>
      </c>
      <c r="C6" s="530"/>
      <c r="D6" s="529">
        <v>14</v>
      </c>
      <c r="E6" s="488">
        <v>18</v>
      </c>
      <c r="F6" s="489">
        <v>16</v>
      </c>
      <c r="G6" s="484">
        <v>23</v>
      </c>
      <c r="H6" s="489">
        <v>22</v>
      </c>
      <c r="I6" s="489">
        <v>21</v>
      </c>
      <c r="J6" s="489">
        <v>18</v>
      </c>
      <c r="K6" s="321">
        <f>((C6-D6)/D6)</f>
        <v>-1</v>
      </c>
      <c r="L6" s="322">
        <f t="shared" ref="L6:L16" si="20">((C6-G6)/G6)</f>
        <v>-1</v>
      </c>
      <c r="M6" s="486"/>
      <c r="N6" s="490"/>
      <c r="O6" s="473"/>
      <c r="P6" s="488"/>
      <c r="Q6" s="315" t="e">
        <f t="shared" ref="Q6:Q16" si="21">((O6-P6)/P6)</f>
        <v>#DIV/0!</v>
      </c>
      <c r="R6" s="490"/>
      <c r="S6" s="198"/>
      <c r="T6" s="822">
        <f t="shared" ref="T6:T30" si="22">((C6-D6)/D6)-K6</f>
        <v>0</v>
      </c>
      <c r="U6" s="822">
        <f t="shared" ref="U6:U30" si="23">((C6-G6)/G6)-L6</f>
        <v>0</v>
      </c>
      <c r="V6" s="822" t="e">
        <f t="shared" si="3"/>
        <v>#DIV/0!</v>
      </c>
      <c r="W6" s="822">
        <f>C6+D6+E6+F6-O6</f>
        <v>48</v>
      </c>
      <c r="X6" s="822">
        <f t="shared" ref="X6:X16" si="24">G6+H6+I6+J6-P6</f>
        <v>84</v>
      </c>
      <c r="Y6" s="368"/>
      <c r="Z6" s="367"/>
      <c r="AA6" s="319"/>
      <c r="AB6" s="320"/>
      <c r="AC6" s="314"/>
      <c r="AD6" s="320"/>
      <c r="AE6" s="320"/>
      <c r="AF6" s="320"/>
      <c r="AG6" s="321"/>
      <c r="AH6" s="322"/>
      <c r="AI6" s="315"/>
      <c r="AJ6" s="317"/>
      <c r="AK6" s="428"/>
      <c r="AL6" s="755"/>
      <c r="AM6" s="315"/>
      <c r="AN6" s="317"/>
      <c r="AP6" s="766">
        <f t="shared" si="4"/>
        <v>0</v>
      </c>
      <c r="AQ6" s="766">
        <f t="shared" si="5"/>
        <v>14</v>
      </c>
      <c r="AR6" s="766">
        <f t="shared" si="6"/>
        <v>18</v>
      </c>
      <c r="AS6" s="766">
        <f t="shared" si="7"/>
        <v>16</v>
      </c>
      <c r="AT6" s="766">
        <f t="shared" si="8"/>
        <v>23</v>
      </c>
      <c r="AU6" s="766">
        <f t="shared" si="9"/>
        <v>22</v>
      </c>
      <c r="AV6" s="766">
        <f t="shared" si="10"/>
        <v>21</v>
      </c>
      <c r="AW6" s="766">
        <f t="shared" si="11"/>
        <v>18</v>
      </c>
      <c r="AX6" s="766">
        <f t="shared" si="12"/>
        <v>-1</v>
      </c>
      <c r="AY6" s="766">
        <f t="shared" si="13"/>
        <v>-1</v>
      </c>
      <c r="AZ6" s="766">
        <f t="shared" si="14"/>
        <v>0</v>
      </c>
      <c r="BA6" s="766">
        <f t="shared" si="15"/>
        <v>0</v>
      </c>
      <c r="BB6" s="766">
        <f t="shared" si="16"/>
        <v>0</v>
      </c>
      <c r="BC6" s="766">
        <f t="shared" si="17"/>
        <v>0</v>
      </c>
      <c r="BD6" s="766" t="e">
        <f t="shared" si="18"/>
        <v>#DIV/0!</v>
      </c>
      <c r="BE6" s="766">
        <f t="shared" si="19"/>
        <v>0</v>
      </c>
    </row>
    <row r="7" spans="1:57" s="100" customFormat="1" ht="10.5" customHeight="1">
      <c r="A7" s="199" t="s">
        <v>0</v>
      </c>
      <c r="B7" s="481" t="s">
        <v>0</v>
      </c>
      <c r="C7" s="530"/>
      <c r="D7" s="529">
        <v>1</v>
      </c>
      <c r="E7" s="488">
        <v>10</v>
      </c>
      <c r="F7" s="489">
        <v>7</v>
      </c>
      <c r="G7" s="484">
        <v>2</v>
      </c>
      <c r="H7" s="489">
        <v>5</v>
      </c>
      <c r="I7" s="489">
        <v>7</v>
      </c>
      <c r="J7" s="489">
        <v>2</v>
      </c>
      <c r="K7" s="321"/>
      <c r="L7" s="322"/>
      <c r="M7" s="486"/>
      <c r="N7" s="490"/>
      <c r="O7" s="473"/>
      <c r="P7" s="488"/>
      <c r="Q7" s="315"/>
      <c r="R7" s="490"/>
      <c r="S7" s="198"/>
      <c r="T7" s="822"/>
      <c r="U7" s="822"/>
      <c r="V7" s="822"/>
      <c r="W7" s="822"/>
      <c r="X7" s="822"/>
      <c r="Y7" s="368"/>
      <c r="Z7" s="367"/>
      <c r="AA7" s="319"/>
      <c r="AB7" s="320"/>
      <c r="AC7" s="314"/>
      <c r="AD7" s="320"/>
      <c r="AE7" s="320"/>
      <c r="AF7" s="320"/>
      <c r="AG7" s="321"/>
      <c r="AH7" s="322"/>
      <c r="AI7" s="315"/>
      <c r="AJ7" s="317"/>
      <c r="AK7" s="428"/>
      <c r="AL7" s="755"/>
      <c r="AM7" s="315"/>
      <c r="AN7" s="317"/>
      <c r="AP7" s="766">
        <f t="shared" si="4"/>
        <v>0</v>
      </c>
      <c r="AQ7" s="766">
        <f t="shared" si="5"/>
        <v>1</v>
      </c>
      <c r="AR7" s="766">
        <f t="shared" si="6"/>
        <v>10</v>
      </c>
      <c r="AS7" s="766">
        <f t="shared" si="7"/>
        <v>7</v>
      </c>
      <c r="AT7" s="766">
        <f t="shared" si="8"/>
        <v>2</v>
      </c>
      <c r="AU7" s="766">
        <f t="shared" si="9"/>
        <v>5</v>
      </c>
      <c r="AV7" s="766">
        <f t="shared" si="10"/>
        <v>7</v>
      </c>
      <c r="AW7" s="766">
        <f t="shared" si="11"/>
        <v>2</v>
      </c>
      <c r="AX7" s="766">
        <f t="shared" si="12"/>
        <v>0</v>
      </c>
      <c r="AY7" s="766">
        <f t="shared" si="13"/>
        <v>0</v>
      </c>
      <c r="AZ7" s="766">
        <f t="shared" si="14"/>
        <v>0</v>
      </c>
      <c r="BA7" s="766">
        <f t="shared" si="15"/>
        <v>0</v>
      </c>
      <c r="BB7" s="766">
        <f t="shared" si="16"/>
        <v>0</v>
      </c>
      <c r="BC7" s="766">
        <f t="shared" si="17"/>
        <v>0</v>
      </c>
      <c r="BD7" s="766">
        <f t="shared" si="18"/>
        <v>0</v>
      </c>
      <c r="BE7" s="766">
        <f t="shared" si="19"/>
        <v>0</v>
      </c>
    </row>
    <row r="8" spans="1:57" s="100" customFormat="1" ht="10.5" customHeight="1">
      <c r="A8" s="199" t="s">
        <v>18</v>
      </c>
      <c r="B8" s="481" t="s">
        <v>18</v>
      </c>
      <c r="C8" s="530"/>
      <c r="D8" s="529">
        <v>4</v>
      </c>
      <c r="E8" s="488">
        <v>0</v>
      </c>
      <c r="F8" s="489">
        <v>0</v>
      </c>
      <c r="G8" s="484">
        <v>0</v>
      </c>
      <c r="H8" s="489">
        <v>0</v>
      </c>
      <c r="I8" s="489">
        <v>1</v>
      </c>
      <c r="J8" s="489">
        <v>2</v>
      </c>
      <c r="K8" s="321"/>
      <c r="L8" s="322"/>
      <c r="M8" s="486"/>
      <c r="N8" s="531"/>
      <c r="O8" s="473"/>
      <c r="P8" s="488"/>
      <c r="Q8" s="315"/>
      <c r="R8" s="490"/>
      <c r="S8" s="198"/>
      <c r="T8" s="822"/>
      <c r="U8" s="822"/>
      <c r="V8" s="822"/>
      <c r="W8" s="822"/>
      <c r="X8" s="822"/>
      <c r="Y8" s="368"/>
      <c r="Z8" s="367"/>
      <c r="AA8" s="319"/>
      <c r="AB8" s="320"/>
      <c r="AC8" s="314"/>
      <c r="AD8" s="320"/>
      <c r="AE8" s="320"/>
      <c r="AF8" s="320"/>
      <c r="AG8" s="321"/>
      <c r="AH8" s="322"/>
      <c r="AI8" s="315"/>
      <c r="AJ8" s="756"/>
      <c r="AK8" s="428"/>
      <c r="AL8" s="755"/>
      <c r="AM8" s="315"/>
      <c r="AN8" s="317"/>
      <c r="AP8" s="766">
        <f t="shared" si="4"/>
        <v>0</v>
      </c>
      <c r="AQ8" s="766">
        <f t="shared" si="5"/>
        <v>4</v>
      </c>
      <c r="AR8" s="766">
        <f t="shared" si="6"/>
        <v>0</v>
      </c>
      <c r="AS8" s="766">
        <f t="shared" si="7"/>
        <v>0</v>
      </c>
      <c r="AT8" s="766">
        <f t="shared" si="8"/>
        <v>0</v>
      </c>
      <c r="AU8" s="766">
        <f t="shared" si="9"/>
        <v>0</v>
      </c>
      <c r="AV8" s="766">
        <f t="shared" si="10"/>
        <v>1</v>
      </c>
      <c r="AW8" s="766">
        <f t="shared" si="11"/>
        <v>2</v>
      </c>
      <c r="AX8" s="766">
        <f t="shared" si="12"/>
        <v>0</v>
      </c>
      <c r="AY8" s="766">
        <f t="shared" si="13"/>
        <v>0</v>
      </c>
      <c r="AZ8" s="766">
        <f t="shared" si="14"/>
        <v>0</v>
      </c>
      <c r="BA8" s="766">
        <f t="shared" si="15"/>
        <v>0</v>
      </c>
      <c r="BB8" s="766">
        <f t="shared" si="16"/>
        <v>0</v>
      </c>
      <c r="BC8" s="766">
        <f t="shared" si="17"/>
        <v>0</v>
      </c>
      <c r="BD8" s="766">
        <f t="shared" si="18"/>
        <v>0</v>
      </c>
      <c r="BE8" s="766">
        <f t="shared" si="19"/>
        <v>0</v>
      </c>
    </row>
    <row r="9" spans="1:57" s="100" customFormat="1" ht="10.5" customHeight="1">
      <c r="A9" s="200" t="s">
        <v>8</v>
      </c>
      <c r="B9" s="491" t="s">
        <v>8</v>
      </c>
      <c r="C9" s="532"/>
      <c r="D9" s="480">
        <v>148</v>
      </c>
      <c r="E9" s="477">
        <v>150</v>
      </c>
      <c r="F9" s="480">
        <v>127</v>
      </c>
      <c r="G9" s="480">
        <v>126</v>
      </c>
      <c r="H9" s="496">
        <v>124</v>
      </c>
      <c r="I9" s="496">
        <v>126</v>
      </c>
      <c r="J9" s="496">
        <v>119</v>
      </c>
      <c r="K9" s="324">
        <f>((C9-D9)/D9)</f>
        <v>-1</v>
      </c>
      <c r="L9" s="325">
        <f t="shared" si="20"/>
        <v>-1</v>
      </c>
      <c r="M9" s="493"/>
      <c r="N9" s="494"/>
      <c r="O9" s="475"/>
      <c r="P9" s="480"/>
      <c r="Q9" s="326" t="e">
        <f t="shared" si="21"/>
        <v>#DIV/0!</v>
      </c>
      <c r="R9" s="494"/>
      <c r="S9" s="198"/>
      <c r="T9" s="822">
        <f t="shared" si="22"/>
        <v>0</v>
      </c>
      <c r="U9" s="822">
        <f t="shared" si="23"/>
        <v>0</v>
      </c>
      <c r="V9" s="822" t="e">
        <f t="shared" si="3"/>
        <v>#DIV/0!</v>
      </c>
      <c r="W9" s="822">
        <f>C9+D9+E9+F9-O9</f>
        <v>425</v>
      </c>
      <c r="X9" s="822">
        <f t="shared" si="24"/>
        <v>495</v>
      </c>
      <c r="Y9" s="714"/>
      <c r="Z9" s="323"/>
      <c r="AA9" s="744"/>
      <c r="AB9" s="323"/>
      <c r="AC9" s="323"/>
      <c r="AD9" s="331"/>
      <c r="AE9" s="331"/>
      <c r="AF9" s="331"/>
      <c r="AG9" s="324"/>
      <c r="AH9" s="325"/>
      <c r="AI9" s="326"/>
      <c r="AJ9" s="327"/>
      <c r="AK9" s="743"/>
      <c r="AL9" s="323"/>
      <c r="AM9" s="326"/>
      <c r="AN9" s="327"/>
      <c r="AP9" s="766">
        <f t="shared" si="4"/>
        <v>0</v>
      </c>
      <c r="AQ9" s="766">
        <f t="shared" si="5"/>
        <v>148</v>
      </c>
      <c r="AR9" s="766">
        <f t="shared" si="6"/>
        <v>150</v>
      </c>
      <c r="AS9" s="766">
        <f t="shared" si="7"/>
        <v>127</v>
      </c>
      <c r="AT9" s="766">
        <f t="shared" si="8"/>
        <v>126</v>
      </c>
      <c r="AU9" s="766">
        <f t="shared" si="9"/>
        <v>124</v>
      </c>
      <c r="AV9" s="766">
        <f t="shared" si="10"/>
        <v>126</v>
      </c>
      <c r="AW9" s="766">
        <f t="shared" si="11"/>
        <v>119</v>
      </c>
      <c r="AX9" s="766">
        <f t="shared" si="12"/>
        <v>-1</v>
      </c>
      <c r="AY9" s="766">
        <f t="shared" si="13"/>
        <v>-1</v>
      </c>
      <c r="AZ9" s="766">
        <f t="shared" si="14"/>
        <v>0</v>
      </c>
      <c r="BA9" s="766">
        <f t="shared" si="15"/>
        <v>0</v>
      </c>
      <c r="BB9" s="766">
        <f t="shared" si="16"/>
        <v>0</v>
      </c>
      <c r="BC9" s="766">
        <f t="shared" si="17"/>
        <v>0</v>
      </c>
      <c r="BD9" s="766" t="e">
        <f t="shared" si="18"/>
        <v>#DIV/0!</v>
      </c>
      <c r="BE9" s="766">
        <f t="shared" si="19"/>
        <v>0</v>
      </c>
    </row>
    <row r="10" spans="1:57" s="100" customFormat="1" ht="10.5" customHeight="1">
      <c r="A10" s="199" t="s">
        <v>3</v>
      </c>
      <c r="B10" s="1131" t="s">
        <v>3</v>
      </c>
      <c r="C10" s="1161"/>
      <c r="D10" s="1162"/>
      <c r="E10" s="1163"/>
      <c r="F10" s="1147"/>
      <c r="G10" s="1164"/>
      <c r="H10" s="1147"/>
      <c r="I10" s="1147"/>
      <c r="J10" s="1147"/>
      <c r="K10" s="1137"/>
      <c r="L10" s="1138"/>
      <c r="M10" s="1148"/>
      <c r="N10" s="1149"/>
      <c r="O10" s="1140"/>
      <c r="P10" s="1163"/>
      <c r="Q10" s="1151"/>
      <c r="R10" s="1149"/>
      <c r="S10" s="1158"/>
      <c r="T10" s="1143"/>
      <c r="U10" s="1143"/>
      <c r="V10" s="1143"/>
      <c r="W10" s="822"/>
      <c r="X10" s="1143"/>
      <c r="Y10" s="368"/>
      <c r="Z10" s="367"/>
      <c r="AA10" s="319"/>
      <c r="AB10" s="320"/>
      <c r="AC10" s="314"/>
      <c r="AD10" s="320"/>
      <c r="AE10" s="320"/>
      <c r="AF10" s="320"/>
      <c r="AG10" s="321"/>
      <c r="AH10" s="322"/>
      <c r="AI10" s="315"/>
      <c r="AJ10" s="317"/>
      <c r="AK10" s="428"/>
      <c r="AL10" s="755"/>
      <c r="AM10" s="315"/>
      <c r="AN10" s="317"/>
      <c r="AP10" s="766">
        <f t="shared" si="4"/>
        <v>0</v>
      </c>
      <c r="AQ10" s="766">
        <f t="shared" si="5"/>
        <v>0</v>
      </c>
      <c r="AR10" s="766">
        <f t="shared" si="6"/>
        <v>0</v>
      </c>
      <c r="AS10" s="766">
        <f t="shared" si="7"/>
        <v>0</v>
      </c>
      <c r="AT10" s="766">
        <f t="shared" si="8"/>
        <v>0</v>
      </c>
      <c r="AU10" s="766">
        <f t="shared" si="9"/>
        <v>0</v>
      </c>
      <c r="AV10" s="766">
        <f t="shared" si="10"/>
        <v>0</v>
      </c>
      <c r="AW10" s="766">
        <f t="shared" si="11"/>
        <v>0</v>
      </c>
      <c r="AX10" s="766">
        <f t="shared" si="12"/>
        <v>0</v>
      </c>
      <c r="AY10" s="766">
        <f t="shared" si="13"/>
        <v>0</v>
      </c>
      <c r="AZ10" s="766">
        <f t="shared" si="14"/>
        <v>0</v>
      </c>
      <c r="BA10" s="766">
        <f t="shared" si="15"/>
        <v>0</v>
      </c>
      <c r="BB10" s="766">
        <f t="shared" si="16"/>
        <v>0</v>
      </c>
      <c r="BC10" s="766">
        <f t="shared" si="17"/>
        <v>0</v>
      </c>
      <c r="BD10" s="766">
        <f t="shared" si="18"/>
        <v>0</v>
      </c>
      <c r="BE10" s="766">
        <f t="shared" si="19"/>
        <v>0</v>
      </c>
    </row>
    <row r="11" spans="1:57" s="100" customFormat="1" ht="10.5" customHeight="1">
      <c r="A11" s="199" t="s">
        <v>84</v>
      </c>
      <c r="B11" s="1131" t="s">
        <v>88</v>
      </c>
      <c r="C11" s="1161"/>
      <c r="D11" s="1162"/>
      <c r="E11" s="1163"/>
      <c r="F11" s="1147"/>
      <c r="G11" s="1164"/>
      <c r="H11" s="1147"/>
      <c r="I11" s="1147"/>
      <c r="J11" s="1147"/>
      <c r="K11" s="1137"/>
      <c r="L11" s="1138"/>
      <c r="M11" s="1148"/>
      <c r="N11" s="1149"/>
      <c r="O11" s="1140"/>
      <c r="P11" s="1163"/>
      <c r="Q11" s="1151"/>
      <c r="R11" s="1149"/>
      <c r="S11" s="1158"/>
      <c r="T11" s="1143"/>
      <c r="U11" s="1143"/>
      <c r="V11" s="1143"/>
      <c r="W11" s="822"/>
      <c r="X11" s="1143"/>
      <c r="Y11" s="368"/>
      <c r="Z11" s="367"/>
      <c r="AA11" s="319"/>
      <c r="AB11" s="320"/>
      <c r="AC11" s="314"/>
      <c r="AD11" s="320"/>
      <c r="AE11" s="320"/>
      <c r="AF11" s="320"/>
      <c r="AG11" s="321"/>
      <c r="AH11" s="322"/>
      <c r="AI11" s="315"/>
      <c r="AJ11" s="317"/>
      <c r="AK11" s="428"/>
      <c r="AL11" s="755"/>
      <c r="AM11" s="315"/>
      <c r="AN11" s="317"/>
      <c r="AP11" s="766">
        <f t="shared" si="4"/>
        <v>0</v>
      </c>
      <c r="AQ11" s="766">
        <f t="shared" si="5"/>
        <v>0</v>
      </c>
      <c r="AR11" s="766">
        <f t="shared" si="6"/>
        <v>0</v>
      </c>
      <c r="AS11" s="766">
        <f t="shared" si="7"/>
        <v>0</v>
      </c>
      <c r="AT11" s="766">
        <f t="shared" si="8"/>
        <v>0</v>
      </c>
      <c r="AU11" s="766">
        <f t="shared" si="9"/>
        <v>0</v>
      </c>
      <c r="AV11" s="766">
        <f t="shared" si="10"/>
        <v>0</v>
      </c>
      <c r="AW11" s="766">
        <f t="shared" si="11"/>
        <v>0</v>
      </c>
      <c r="AX11" s="766">
        <f t="shared" si="12"/>
        <v>0</v>
      </c>
      <c r="AY11" s="766">
        <f t="shared" si="13"/>
        <v>0</v>
      </c>
      <c r="AZ11" s="766">
        <f t="shared" si="14"/>
        <v>0</v>
      </c>
      <c r="BA11" s="766">
        <f t="shared" si="15"/>
        <v>0</v>
      </c>
      <c r="BB11" s="766">
        <f t="shared" si="16"/>
        <v>0</v>
      </c>
      <c r="BC11" s="766">
        <f t="shared" si="17"/>
        <v>0</v>
      </c>
      <c r="BD11" s="766">
        <f t="shared" si="18"/>
        <v>0</v>
      </c>
      <c r="BE11" s="766">
        <f t="shared" si="19"/>
        <v>0</v>
      </c>
    </row>
    <row r="12" spans="1:57" s="100" customFormat="1" ht="10.5" customHeight="1">
      <c r="A12" s="200" t="s">
        <v>24</v>
      </c>
      <c r="B12" s="491" t="s">
        <v>24</v>
      </c>
      <c r="C12" s="532"/>
      <c r="D12" s="533">
        <v>-81</v>
      </c>
      <c r="E12" s="495">
        <v>-75</v>
      </c>
      <c r="F12" s="496">
        <v>-85</v>
      </c>
      <c r="G12" s="480">
        <v>-56</v>
      </c>
      <c r="H12" s="496">
        <v>-64</v>
      </c>
      <c r="I12" s="496">
        <v>-61</v>
      </c>
      <c r="J12" s="496">
        <v>-76</v>
      </c>
      <c r="K12" s="324">
        <f>((C12-D12)/D12)</f>
        <v>-1</v>
      </c>
      <c r="L12" s="325">
        <f t="shared" si="20"/>
        <v>-1</v>
      </c>
      <c r="M12" s="493"/>
      <c r="N12" s="494"/>
      <c r="O12" s="476"/>
      <c r="P12" s="495"/>
      <c r="Q12" s="326" t="e">
        <f t="shared" si="21"/>
        <v>#DIV/0!</v>
      </c>
      <c r="R12" s="494"/>
      <c r="S12" s="198"/>
      <c r="T12" s="822">
        <f t="shared" si="22"/>
        <v>0</v>
      </c>
      <c r="U12" s="822">
        <f t="shared" si="23"/>
        <v>0</v>
      </c>
      <c r="V12" s="822" t="e">
        <f t="shared" si="3"/>
        <v>#DIV/0!</v>
      </c>
      <c r="W12" s="822">
        <f>C12+D12+E12+F12-O12</f>
        <v>-241</v>
      </c>
      <c r="X12" s="822">
        <f t="shared" si="24"/>
        <v>-257</v>
      </c>
      <c r="Y12" s="714"/>
      <c r="Z12" s="718"/>
      <c r="AA12" s="330"/>
      <c r="AB12" s="331"/>
      <c r="AC12" s="323"/>
      <c r="AD12" s="331"/>
      <c r="AE12" s="331"/>
      <c r="AF12" s="331"/>
      <c r="AG12" s="324"/>
      <c r="AH12" s="325"/>
      <c r="AI12" s="326"/>
      <c r="AJ12" s="327"/>
      <c r="AK12" s="743"/>
      <c r="AL12" s="757"/>
      <c r="AM12" s="326"/>
      <c r="AN12" s="327"/>
      <c r="AP12" s="766">
        <f t="shared" si="4"/>
        <v>0</v>
      </c>
      <c r="AQ12" s="766">
        <f t="shared" si="5"/>
        <v>-81</v>
      </c>
      <c r="AR12" s="766">
        <f t="shared" si="6"/>
        <v>-75</v>
      </c>
      <c r="AS12" s="766">
        <f t="shared" si="7"/>
        <v>-85</v>
      </c>
      <c r="AT12" s="766">
        <f t="shared" si="8"/>
        <v>-56</v>
      </c>
      <c r="AU12" s="766">
        <f t="shared" si="9"/>
        <v>-64</v>
      </c>
      <c r="AV12" s="766">
        <f t="shared" si="10"/>
        <v>-61</v>
      </c>
      <c r="AW12" s="766">
        <f t="shared" si="11"/>
        <v>-76</v>
      </c>
      <c r="AX12" s="766">
        <f t="shared" si="12"/>
        <v>-1</v>
      </c>
      <c r="AY12" s="766">
        <f t="shared" si="13"/>
        <v>-1</v>
      </c>
      <c r="AZ12" s="766">
        <f t="shared" si="14"/>
        <v>0</v>
      </c>
      <c r="BA12" s="766">
        <f t="shared" si="15"/>
        <v>0</v>
      </c>
      <c r="BB12" s="766">
        <f t="shared" si="16"/>
        <v>0</v>
      </c>
      <c r="BC12" s="766">
        <f t="shared" si="17"/>
        <v>0</v>
      </c>
      <c r="BD12" s="766" t="e">
        <f t="shared" si="18"/>
        <v>#DIV/0!</v>
      </c>
      <c r="BE12" s="766">
        <f t="shared" si="19"/>
        <v>0</v>
      </c>
    </row>
    <row r="13" spans="1:57" s="100" customFormat="1" ht="10.5" customHeight="1">
      <c r="A13" s="200" t="s">
        <v>13</v>
      </c>
      <c r="B13" s="491" t="s">
        <v>13</v>
      </c>
      <c r="C13" s="532"/>
      <c r="D13" s="533">
        <v>67</v>
      </c>
      <c r="E13" s="495">
        <v>75</v>
      </c>
      <c r="F13" s="496">
        <v>42</v>
      </c>
      <c r="G13" s="496">
        <v>70</v>
      </c>
      <c r="H13" s="496">
        <v>60</v>
      </c>
      <c r="I13" s="496">
        <v>65</v>
      </c>
      <c r="J13" s="496">
        <v>43</v>
      </c>
      <c r="K13" s="324">
        <f>((C13-D13)/D13)</f>
        <v>-1</v>
      </c>
      <c r="L13" s="325">
        <f t="shared" si="20"/>
        <v>-1</v>
      </c>
      <c r="M13" s="493"/>
      <c r="N13" s="494"/>
      <c r="O13" s="476"/>
      <c r="P13" s="495"/>
      <c r="Q13" s="326" t="e">
        <f t="shared" si="21"/>
        <v>#DIV/0!</v>
      </c>
      <c r="R13" s="494"/>
      <c r="S13" s="198"/>
      <c r="T13" s="822">
        <f t="shared" si="22"/>
        <v>0</v>
      </c>
      <c r="U13" s="822">
        <f t="shared" si="23"/>
        <v>0</v>
      </c>
      <c r="V13" s="822" t="e">
        <f t="shared" si="3"/>
        <v>#DIV/0!</v>
      </c>
      <c r="W13" s="822">
        <f>C13+D13+E13+F13-O13</f>
        <v>184</v>
      </c>
      <c r="X13" s="822">
        <f t="shared" si="24"/>
        <v>238</v>
      </c>
      <c r="Y13" s="714"/>
      <c r="Z13" s="718"/>
      <c r="AA13" s="330"/>
      <c r="AB13" s="331"/>
      <c r="AC13" s="331"/>
      <c r="AD13" s="331"/>
      <c r="AE13" s="331"/>
      <c r="AF13" s="331"/>
      <c r="AG13" s="324"/>
      <c r="AH13" s="325"/>
      <c r="AI13" s="326"/>
      <c r="AJ13" s="327"/>
      <c r="AK13" s="743"/>
      <c r="AL13" s="757"/>
      <c r="AM13" s="326"/>
      <c r="AN13" s="327"/>
      <c r="AP13" s="766">
        <f t="shared" si="4"/>
        <v>0</v>
      </c>
      <c r="AQ13" s="766">
        <f t="shared" si="5"/>
        <v>67</v>
      </c>
      <c r="AR13" s="766">
        <f t="shared" si="6"/>
        <v>75</v>
      </c>
      <c r="AS13" s="766">
        <f t="shared" si="7"/>
        <v>42</v>
      </c>
      <c r="AT13" s="766">
        <f t="shared" si="8"/>
        <v>70</v>
      </c>
      <c r="AU13" s="766">
        <f t="shared" si="9"/>
        <v>60</v>
      </c>
      <c r="AV13" s="766">
        <f t="shared" si="10"/>
        <v>65</v>
      </c>
      <c r="AW13" s="766">
        <f t="shared" si="11"/>
        <v>43</v>
      </c>
      <c r="AX13" s="766">
        <f t="shared" si="12"/>
        <v>-1</v>
      </c>
      <c r="AY13" s="766">
        <f t="shared" si="13"/>
        <v>-1</v>
      </c>
      <c r="AZ13" s="766">
        <f t="shared" si="14"/>
        <v>0</v>
      </c>
      <c r="BA13" s="766">
        <f t="shared" si="15"/>
        <v>0</v>
      </c>
      <c r="BB13" s="766">
        <f t="shared" si="16"/>
        <v>0</v>
      </c>
      <c r="BC13" s="766">
        <f t="shared" si="17"/>
        <v>0</v>
      </c>
      <c r="BD13" s="766" t="e">
        <f t="shared" si="18"/>
        <v>#DIV/0!</v>
      </c>
      <c r="BE13" s="766">
        <f t="shared" si="19"/>
        <v>0</v>
      </c>
    </row>
    <row r="14" spans="1:57" s="100" customFormat="1" ht="10.5" customHeight="1">
      <c r="A14" s="199" t="s">
        <v>23</v>
      </c>
      <c r="B14" s="481" t="s">
        <v>23</v>
      </c>
      <c r="C14" s="530"/>
      <c r="D14" s="529">
        <v>-19</v>
      </c>
      <c r="E14" s="488">
        <v>-6</v>
      </c>
      <c r="F14" s="489">
        <v>-10</v>
      </c>
      <c r="G14" s="483">
        <v>0</v>
      </c>
      <c r="H14" s="489">
        <v>0</v>
      </c>
      <c r="I14" s="489">
        <v>-2</v>
      </c>
      <c r="J14" s="489">
        <v>0</v>
      </c>
      <c r="K14" s="321"/>
      <c r="L14" s="322"/>
      <c r="M14" s="497"/>
      <c r="N14" s="490"/>
      <c r="O14" s="473"/>
      <c r="P14" s="488"/>
      <c r="Q14" s="315"/>
      <c r="R14" s="490"/>
      <c r="S14" s="198"/>
      <c r="T14" s="822"/>
      <c r="U14" s="822"/>
      <c r="V14" s="822"/>
      <c r="W14" s="822"/>
      <c r="X14" s="822"/>
      <c r="Y14" s="368"/>
      <c r="Z14" s="367"/>
      <c r="AA14" s="319"/>
      <c r="AB14" s="320"/>
      <c r="AC14" s="313"/>
      <c r="AD14" s="320"/>
      <c r="AE14" s="320"/>
      <c r="AF14" s="320"/>
      <c r="AG14" s="321"/>
      <c r="AH14" s="322"/>
      <c r="AI14" s="332"/>
      <c r="AJ14" s="317"/>
      <c r="AK14" s="428"/>
      <c r="AL14" s="755"/>
      <c r="AM14" s="315"/>
      <c r="AN14" s="317"/>
      <c r="AP14" s="766">
        <f t="shared" si="4"/>
        <v>0</v>
      </c>
      <c r="AQ14" s="766">
        <f t="shared" si="5"/>
        <v>-19</v>
      </c>
      <c r="AR14" s="766">
        <f t="shared" si="6"/>
        <v>-6</v>
      </c>
      <c r="AS14" s="766">
        <f t="shared" si="7"/>
        <v>-10</v>
      </c>
      <c r="AT14" s="766">
        <f t="shared" si="8"/>
        <v>0</v>
      </c>
      <c r="AU14" s="766">
        <f t="shared" si="9"/>
        <v>0</v>
      </c>
      <c r="AV14" s="766">
        <f t="shared" si="10"/>
        <v>-2</v>
      </c>
      <c r="AW14" s="766">
        <f t="shared" si="11"/>
        <v>0</v>
      </c>
      <c r="AX14" s="766">
        <f t="shared" si="12"/>
        <v>0</v>
      </c>
      <c r="AY14" s="766">
        <f t="shared" si="13"/>
        <v>0</v>
      </c>
      <c r="AZ14" s="766">
        <f t="shared" si="14"/>
        <v>0</v>
      </c>
      <c r="BA14" s="766">
        <f t="shared" si="15"/>
        <v>0</v>
      </c>
      <c r="BB14" s="766">
        <f t="shared" si="16"/>
        <v>0</v>
      </c>
      <c r="BC14" s="766">
        <f t="shared" si="17"/>
        <v>0</v>
      </c>
      <c r="BD14" s="766">
        <f t="shared" si="18"/>
        <v>0</v>
      </c>
      <c r="BE14" s="766">
        <f t="shared" si="19"/>
        <v>0</v>
      </c>
    </row>
    <row r="15" spans="1:57" s="100" customFormat="1" ht="10.5" hidden="1" customHeight="1" outlineLevel="1">
      <c r="A15" s="210" t="s">
        <v>126</v>
      </c>
      <c r="B15" s="481" t="s">
        <v>126</v>
      </c>
      <c r="C15" s="530"/>
      <c r="D15" s="529"/>
      <c r="E15" s="488"/>
      <c r="F15" s="489"/>
      <c r="G15" s="483"/>
      <c r="H15" s="489"/>
      <c r="I15" s="489"/>
      <c r="J15" s="489"/>
      <c r="K15" s="321" t="e">
        <v>#N/A</v>
      </c>
      <c r="L15" s="322" t="e">
        <f t="shared" si="20"/>
        <v>#DIV/0!</v>
      </c>
      <c r="M15" s="497"/>
      <c r="N15" s="490"/>
      <c r="O15" s="473"/>
      <c r="P15" s="488"/>
      <c r="Q15" s="315" t="e">
        <f>((O15-P15)/P15)</f>
        <v>#DIV/0!</v>
      </c>
      <c r="R15" s="490"/>
      <c r="S15" s="198"/>
      <c r="T15" s="822" t="e">
        <f>((C15-D15)/D15)-K15</f>
        <v>#DIV/0!</v>
      </c>
      <c r="U15" s="822" t="e">
        <f>((C15-G15)/G15)-L15</f>
        <v>#DIV/0!</v>
      </c>
      <c r="V15" s="822" t="e">
        <f>((O15-P15)/P15)-Q15</f>
        <v>#DIV/0!</v>
      </c>
      <c r="W15" s="822">
        <f>C15+D15+E15-O15</f>
        <v>0</v>
      </c>
      <c r="X15" s="822">
        <f t="shared" si="24"/>
        <v>0</v>
      </c>
      <c r="Y15" s="368"/>
      <c r="Z15" s="367"/>
      <c r="AA15" s="319"/>
      <c r="AB15" s="320"/>
      <c r="AC15" s="313"/>
      <c r="AD15" s="320"/>
      <c r="AE15" s="320"/>
      <c r="AF15" s="320"/>
      <c r="AG15" s="321"/>
      <c r="AH15" s="322"/>
      <c r="AI15" s="332"/>
      <c r="AJ15" s="317"/>
      <c r="AK15" s="428"/>
      <c r="AL15" s="755"/>
      <c r="AM15" s="315"/>
      <c r="AN15" s="317"/>
      <c r="AP15" s="766">
        <f t="shared" ref="AP15:BE15" si="25">C15-Y15</f>
        <v>0</v>
      </c>
      <c r="AQ15" s="766">
        <f t="shared" si="25"/>
        <v>0</v>
      </c>
      <c r="AR15" s="766">
        <f t="shared" si="25"/>
        <v>0</v>
      </c>
      <c r="AS15" s="766">
        <f t="shared" si="25"/>
        <v>0</v>
      </c>
      <c r="AT15" s="766">
        <f t="shared" si="25"/>
        <v>0</v>
      </c>
      <c r="AU15" s="766">
        <f t="shared" si="25"/>
        <v>0</v>
      </c>
      <c r="AV15" s="766">
        <f t="shared" si="25"/>
        <v>0</v>
      </c>
      <c r="AW15" s="766">
        <f t="shared" si="25"/>
        <v>0</v>
      </c>
      <c r="AX15" s="766" t="e">
        <f t="shared" si="25"/>
        <v>#N/A</v>
      </c>
      <c r="AY15" s="766" t="e">
        <f t="shared" si="25"/>
        <v>#DIV/0!</v>
      </c>
      <c r="AZ15" s="766">
        <f t="shared" si="25"/>
        <v>0</v>
      </c>
      <c r="BA15" s="766">
        <f t="shared" si="25"/>
        <v>0</v>
      </c>
      <c r="BB15" s="766">
        <f t="shared" si="25"/>
        <v>0</v>
      </c>
      <c r="BC15" s="766">
        <f t="shared" si="25"/>
        <v>0</v>
      </c>
      <c r="BD15" s="766" t="e">
        <f t="shared" si="25"/>
        <v>#DIV/0!</v>
      </c>
      <c r="BE15" s="766">
        <f t="shared" si="25"/>
        <v>0</v>
      </c>
    </row>
    <row r="16" spans="1:57" s="100" customFormat="1" ht="10.5" customHeight="1" collapsed="1">
      <c r="A16" s="200" t="s">
        <v>4</v>
      </c>
      <c r="B16" s="498" t="s">
        <v>4</v>
      </c>
      <c r="C16" s="534"/>
      <c r="D16" s="535">
        <v>48</v>
      </c>
      <c r="E16" s="500">
        <v>69</v>
      </c>
      <c r="F16" s="501">
        <v>32</v>
      </c>
      <c r="G16" s="502">
        <v>70</v>
      </c>
      <c r="H16" s="501">
        <v>60</v>
      </c>
      <c r="I16" s="501">
        <v>63</v>
      </c>
      <c r="J16" s="501">
        <v>43</v>
      </c>
      <c r="K16" s="324">
        <f>((C16-D16)/D16)</f>
        <v>-1</v>
      </c>
      <c r="L16" s="739">
        <f t="shared" si="20"/>
        <v>-1</v>
      </c>
      <c r="M16" s="504"/>
      <c r="N16" s="505"/>
      <c r="O16" s="499"/>
      <c r="P16" s="500"/>
      <c r="Q16" s="337" t="e">
        <f t="shared" si="21"/>
        <v>#DIV/0!</v>
      </c>
      <c r="R16" s="506"/>
      <c r="S16" s="198"/>
      <c r="T16" s="822">
        <f>((C16-D16)/D16)-K16</f>
        <v>0</v>
      </c>
      <c r="U16" s="822">
        <f t="shared" si="23"/>
        <v>0</v>
      </c>
      <c r="V16" s="822" t="e">
        <f t="shared" si="3"/>
        <v>#DIV/0!</v>
      </c>
      <c r="W16" s="822">
        <f>C16+D16+E16+F16-O16</f>
        <v>149</v>
      </c>
      <c r="X16" s="822">
        <f t="shared" si="24"/>
        <v>236</v>
      </c>
      <c r="Y16" s="721"/>
      <c r="Z16" s="722"/>
      <c r="AA16" s="334"/>
      <c r="AB16" s="302"/>
      <c r="AC16" s="335"/>
      <c r="AD16" s="302"/>
      <c r="AE16" s="302"/>
      <c r="AF16" s="302"/>
      <c r="AG16" s="336"/>
      <c r="AH16" s="739"/>
      <c r="AI16" s="337"/>
      <c r="AJ16" s="338"/>
      <c r="AK16" s="745"/>
      <c r="AL16" s="758"/>
      <c r="AM16" s="337"/>
      <c r="AN16" s="357"/>
      <c r="AP16" s="766">
        <f t="shared" si="4"/>
        <v>0</v>
      </c>
      <c r="AQ16" s="766">
        <f t="shared" si="5"/>
        <v>48</v>
      </c>
      <c r="AR16" s="766">
        <f t="shared" si="6"/>
        <v>69</v>
      </c>
      <c r="AS16" s="766">
        <f t="shared" si="7"/>
        <v>32</v>
      </c>
      <c r="AT16" s="766">
        <f t="shared" si="8"/>
        <v>70</v>
      </c>
      <c r="AU16" s="766">
        <f t="shared" si="9"/>
        <v>60</v>
      </c>
      <c r="AV16" s="766">
        <f t="shared" si="10"/>
        <v>63</v>
      </c>
      <c r="AW16" s="766">
        <f t="shared" si="11"/>
        <v>43</v>
      </c>
      <c r="AX16" s="766">
        <f t="shared" si="12"/>
        <v>-1</v>
      </c>
      <c r="AY16" s="766">
        <f t="shared" si="13"/>
        <v>-1</v>
      </c>
      <c r="AZ16" s="766">
        <f t="shared" si="14"/>
        <v>0</v>
      </c>
      <c r="BA16" s="766">
        <f t="shared" si="15"/>
        <v>0</v>
      </c>
      <c r="BB16" s="766">
        <f t="shared" si="16"/>
        <v>0</v>
      </c>
      <c r="BC16" s="766">
        <f t="shared" si="17"/>
        <v>0</v>
      </c>
      <c r="BD16" s="766" t="e">
        <f t="shared" si="18"/>
        <v>#DIV/0!</v>
      </c>
      <c r="BE16" s="766">
        <f t="shared" si="19"/>
        <v>0</v>
      </c>
    </row>
    <row r="17" spans="1:57" s="100" customFormat="1" ht="10.5" customHeight="1">
      <c r="A17" s="199" t="s">
        <v>9</v>
      </c>
      <c r="B17" s="481" t="s">
        <v>9</v>
      </c>
      <c r="C17" s="507"/>
      <c r="D17" s="536">
        <v>54.7</v>
      </c>
      <c r="E17" s="484">
        <v>50</v>
      </c>
      <c r="F17" s="484">
        <v>66.900000000000006</v>
      </c>
      <c r="G17" s="484">
        <v>44.4</v>
      </c>
      <c r="H17" s="484">
        <v>51.6</v>
      </c>
      <c r="I17" s="484">
        <v>48.4</v>
      </c>
      <c r="J17" s="484">
        <v>63.9</v>
      </c>
      <c r="K17" s="379"/>
      <c r="L17" s="380"/>
      <c r="M17" s="486"/>
      <c r="N17" s="490"/>
      <c r="O17" s="507"/>
      <c r="P17" s="484"/>
      <c r="Q17" s="742"/>
      <c r="R17" s="508"/>
      <c r="S17" s="198"/>
      <c r="T17" s="822"/>
      <c r="U17" s="822"/>
      <c r="V17" s="822"/>
      <c r="W17" s="822"/>
      <c r="X17" s="206"/>
      <c r="Y17" s="340"/>
      <c r="Z17" s="720"/>
      <c r="AA17" s="314"/>
      <c r="AB17" s="314"/>
      <c r="AC17" s="314"/>
      <c r="AD17" s="314"/>
      <c r="AE17" s="314"/>
      <c r="AF17" s="314"/>
      <c r="AG17" s="315"/>
      <c r="AH17" s="317"/>
      <c r="AI17" s="315"/>
      <c r="AJ17" s="317"/>
      <c r="AK17" s="340"/>
      <c r="AL17" s="720"/>
      <c r="AM17" s="315"/>
      <c r="AN17" s="344"/>
      <c r="AP17" s="766">
        <f t="shared" si="4"/>
        <v>0</v>
      </c>
      <c r="AQ17" s="766">
        <f t="shared" si="5"/>
        <v>54.7</v>
      </c>
      <c r="AR17" s="766">
        <f t="shared" si="6"/>
        <v>50</v>
      </c>
      <c r="AS17" s="766">
        <f t="shared" si="7"/>
        <v>66.900000000000006</v>
      </c>
      <c r="AT17" s="766">
        <f t="shared" si="8"/>
        <v>44.4</v>
      </c>
      <c r="AU17" s="766">
        <f t="shared" si="9"/>
        <v>51.6</v>
      </c>
      <c r="AV17" s="766">
        <f t="shared" si="10"/>
        <v>48.4</v>
      </c>
      <c r="AW17" s="766">
        <f t="shared" si="11"/>
        <v>63.9</v>
      </c>
      <c r="AX17" s="766">
        <f t="shared" si="12"/>
        <v>0</v>
      </c>
      <c r="AY17" s="766">
        <f t="shared" si="13"/>
        <v>0</v>
      </c>
      <c r="AZ17" s="766">
        <f t="shared" si="14"/>
        <v>0</v>
      </c>
      <c r="BA17" s="766">
        <f t="shared" si="15"/>
        <v>0</v>
      </c>
      <c r="BB17" s="766">
        <f t="shared" si="16"/>
        <v>0</v>
      </c>
      <c r="BC17" s="766">
        <f t="shared" si="17"/>
        <v>0</v>
      </c>
      <c r="BD17" s="766">
        <f t="shared" si="18"/>
        <v>0</v>
      </c>
      <c r="BE17" s="766">
        <f t="shared" si="19"/>
        <v>0</v>
      </c>
    </row>
    <row r="18" spans="1:57" s="100" customFormat="1" ht="10.5" customHeight="1">
      <c r="A18" s="199" t="s">
        <v>5</v>
      </c>
      <c r="B18" s="481" t="s">
        <v>106</v>
      </c>
      <c r="C18" s="507"/>
      <c r="D18" s="536">
        <v>6.9949122653146807</v>
      </c>
      <c r="E18" s="484">
        <v>10.030412118263584</v>
      </c>
      <c r="F18" s="484">
        <v>5.4949007603283295</v>
      </c>
      <c r="G18" s="484">
        <v>13.180707263172586</v>
      </c>
      <c r="H18" s="484">
        <v>11.682139652012163</v>
      </c>
      <c r="I18" s="484">
        <v>12.557219432989653</v>
      </c>
      <c r="J18" s="484">
        <v>9.094025291553768</v>
      </c>
      <c r="K18" s="379"/>
      <c r="L18" s="380"/>
      <c r="M18" s="803"/>
      <c r="N18" s="804"/>
      <c r="O18" s="507"/>
      <c r="P18" s="484"/>
      <c r="Q18" s="315"/>
      <c r="R18" s="508"/>
      <c r="S18" s="198"/>
      <c r="T18" s="822"/>
      <c r="U18" s="822"/>
      <c r="V18" s="822"/>
      <c r="W18" s="822"/>
      <c r="X18" s="206"/>
      <c r="Y18" s="340"/>
      <c r="Z18" s="720"/>
      <c r="AA18" s="314"/>
      <c r="AB18" s="314"/>
      <c r="AC18" s="314"/>
      <c r="AD18" s="314"/>
      <c r="AE18" s="314"/>
      <c r="AF18" s="314"/>
      <c r="AG18" s="315"/>
      <c r="AH18" s="317"/>
      <c r="AI18" s="315"/>
      <c r="AJ18" s="317"/>
      <c r="AK18" s="340"/>
      <c r="AL18" s="720"/>
      <c r="AM18" s="315"/>
      <c r="AN18" s="344"/>
      <c r="AP18" s="766">
        <f t="shared" ref="AP18:BE18" si="26">C18-Y18</f>
        <v>0</v>
      </c>
      <c r="AQ18" s="766">
        <f t="shared" si="26"/>
        <v>6.9949122653146807</v>
      </c>
      <c r="AR18" s="766">
        <f t="shared" si="26"/>
        <v>10.030412118263584</v>
      </c>
      <c r="AS18" s="766">
        <f t="shared" si="26"/>
        <v>5.4949007603283295</v>
      </c>
      <c r="AT18" s="766">
        <f t="shared" si="26"/>
        <v>13.180707263172586</v>
      </c>
      <c r="AU18" s="766">
        <f t="shared" si="26"/>
        <v>11.682139652012163</v>
      </c>
      <c r="AV18" s="766">
        <f t="shared" si="26"/>
        <v>12.557219432989653</v>
      </c>
      <c r="AW18" s="766">
        <f t="shared" si="26"/>
        <v>9.094025291553768</v>
      </c>
      <c r="AX18" s="766">
        <f t="shared" si="26"/>
        <v>0</v>
      </c>
      <c r="AY18" s="766">
        <f t="shared" si="26"/>
        <v>0</v>
      </c>
      <c r="AZ18" s="766">
        <f t="shared" si="26"/>
        <v>0</v>
      </c>
      <c r="BA18" s="766">
        <f t="shared" si="26"/>
        <v>0</v>
      </c>
      <c r="BB18" s="766">
        <f t="shared" si="26"/>
        <v>0</v>
      </c>
      <c r="BC18" s="766">
        <f t="shared" si="26"/>
        <v>0</v>
      </c>
      <c r="BD18" s="766">
        <f t="shared" si="26"/>
        <v>0</v>
      </c>
      <c r="BE18" s="766">
        <f t="shared" si="26"/>
        <v>0</v>
      </c>
    </row>
    <row r="19" spans="1:57" s="100" customFormat="1" ht="10.5" hidden="1" customHeight="1" outlineLevel="1">
      <c r="A19" s="199" t="s">
        <v>5</v>
      </c>
      <c r="B19" s="481" t="s">
        <v>5</v>
      </c>
      <c r="C19" s="507"/>
      <c r="D19" s="536"/>
      <c r="E19" s="484"/>
      <c r="F19" s="484"/>
      <c r="G19" s="484"/>
      <c r="H19" s="484"/>
      <c r="I19" s="484"/>
      <c r="J19" s="484"/>
      <c r="K19" s="379">
        <v>0</v>
      </c>
      <c r="L19" s="380">
        <v>0</v>
      </c>
      <c r="M19" s="803"/>
      <c r="N19" s="804"/>
      <c r="O19" s="507"/>
      <c r="P19" s="484"/>
      <c r="Q19" s="315">
        <v>0</v>
      </c>
      <c r="R19" s="508"/>
      <c r="S19" s="198"/>
      <c r="T19" s="822"/>
      <c r="U19" s="822"/>
      <c r="V19" s="822"/>
      <c r="W19" s="822"/>
      <c r="X19" s="206"/>
      <c r="Y19" s="340"/>
      <c r="Z19" s="720"/>
      <c r="AA19" s="314"/>
      <c r="AB19" s="314"/>
      <c r="AC19" s="314"/>
      <c r="AD19" s="314"/>
      <c r="AE19" s="314"/>
      <c r="AF19" s="314"/>
      <c r="AG19" s="315"/>
      <c r="AH19" s="317"/>
      <c r="AI19" s="315"/>
      <c r="AJ19" s="317"/>
      <c r="AK19" s="340"/>
      <c r="AL19" s="720"/>
      <c r="AM19" s="315"/>
      <c r="AN19" s="344"/>
      <c r="AP19" s="766">
        <f t="shared" si="4"/>
        <v>0</v>
      </c>
      <c r="AQ19" s="766">
        <f t="shared" si="5"/>
        <v>0</v>
      </c>
      <c r="AR19" s="766">
        <f t="shared" si="6"/>
        <v>0</v>
      </c>
      <c r="AS19" s="766">
        <f t="shared" si="7"/>
        <v>0</v>
      </c>
      <c r="AT19" s="766">
        <f t="shared" si="8"/>
        <v>0</v>
      </c>
      <c r="AU19" s="766">
        <f t="shared" si="9"/>
        <v>0</v>
      </c>
      <c r="AV19" s="766">
        <f t="shared" si="10"/>
        <v>0</v>
      </c>
      <c r="AW19" s="766">
        <f t="shared" si="11"/>
        <v>0</v>
      </c>
      <c r="AX19" s="766">
        <f t="shared" si="12"/>
        <v>0</v>
      </c>
      <c r="AY19" s="766">
        <f t="shared" si="13"/>
        <v>0</v>
      </c>
      <c r="AZ19" s="766">
        <f t="shared" si="14"/>
        <v>0</v>
      </c>
      <c r="BA19" s="766">
        <f t="shared" si="15"/>
        <v>0</v>
      </c>
      <c r="BB19" s="766">
        <f t="shared" si="16"/>
        <v>0</v>
      </c>
      <c r="BC19" s="766">
        <f t="shared" si="17"/>
        <v>0</v>
      </c>
      <c r="BD19" s="766">
        <f t="shared" si="18"/>
        <v>0</v>
      </c>
      <c r="BE19" s="766">
        <f t="shared" si="19"/>
        <v>0</v>
      </c>
    </row>
    <row r="20" spans="1:57" s="100" customFormat="1" ht="10.5" customHeight="1" collapsed="1">
      <c r="A20" s="199" t="s">
        <v>28</v>
      </c>
      <c r="B20" s="481" t="s">
        <v>28</v>
      </c>
      <c r="C20" s="474"/>
      <c r="D20" s="537">
        <v>1948</v>
      </c>
      <c r="E20" s="483">
        <v>2067</v>
      </c>
      <c r="F20" s="483">
        <v>2050</v>
      </c>
      <c r="G20" s="483">
        <v>1610</v>
      </c>
      <c r="H20" s="483">
        <v>1590</v>
      </c>
      <c r="I20" s="483">
        <v>1551</v>
      </c>
      <c r="J20" s="483">
        <v>1491</v>
      </c>
      <c r="K20" s="321">
        <f>((C20-D20)/D20)</f>
        <v>-1</v>
      </c>
      <c r="L20" s="322">
        <f>((C20-G20)/G20)</f>
        <v>-1</v>
      </c>
      <c r="M20" s="486"/>
      <c r="N20" s="490"/>
      <c r="O20" s="474"/>
      <c r="P20" s="483"/>
      <c r="Q20" s="315" t="e">
        <f t="shared" ref="Q20:Q30" si="27">((O20-P20)/P20)</f>
        <v>#DIV/0!</v>
      </c>
      <c r="R20" s="490"/>
      <c r="S20" s="198"/>
      <c r="T20" s="822">
        <f t="shared" si="22"/>
        <v>0</v>
      </c>
      <c r="U20" s="822">
        <f t="shared" si="23"/>
        <v>0</v>
      </c>
      <c r="V20" s="822" t="e">
        <f>((O20-P20)/P20)-Q20</f>
        <v>#DIV/0!</v>
      </c>
      <c r="W20" s="822">
        <f>C20-O20</f>
        <v>0</v>
      </c>
      <c r="X20" s="822">
        <f>G20-P20</f>
        <v>1610</v>
      </c>
      <c r="Y20" s="343"/>
      <c r="Z20" s="369"/>
      <c r="AA20" s="313"/>
      <c r="AB20" s="313"/>
      <c r="AC20" s="313"/>
      <c r="AD20" s="313"/>
      <c r="AE20" s="313"/>
      <c r="AF20" s="313"/>
      <c r="AG20" s="321"/>
      <c r="AH20" s="322"/>
      <c r="AI20" s="315"/>
      <c r="AJ20" s="317"/>
      <c r="AK20" s="343"/>
      <c r="AL20" s="369"/>
      <c r="AM20" s="315"/>
      <c r="AN20" s="360"/>
      <c r="AP20" s="766">
        <f t="shared" si="4"/>
        <v>0</v>
      </c>
      <c r="AQ20" s="766">
        <f t="shared" si="5"/>
        <v>1948</v>
      </c>
      <c r="AR20" s="766">
        <f t="shared" si="6"/>
        <v>2067</v>
      </c>
      <c r="AS20" s="766">
        <f t="shared" si="7"/>
        <v>2050</v>
      </c>
      <c r="AT20" s="766">
        <f t="shared" si="8"/>
        <v>1610</v>
      </c>
      <c r="AU20" s="766">
        <f t="shared" si="9"/>
        <v>1590</v>
      </c>
      <c r="AV20" s="766">
        <f t="shared" si="10"/>
        <v>1551</v>
      </c>
      <c r="AW20" s="766">
        <f t="shared" si="11"/>
        <v>1491</v>
      </c>
      <c r="AX20" s="766">
        <f t="shared" si="12"/>
        <v>-1</v>
      </c>
      <c r="AY20" s="766">
        <f t="shared" si="13"/>
        <v>-1</v>
      </c>
      <c r="AZ20" s="766">
        <f t="shared" si="14"/>
        <v>0</v>
      </c>
      <c r="BA20" s="766">
        <f t="shared" si="15"/>
        <v>0</v>
      </c>
      <c r="BB20" s="766">
        <f t="shared" si="16"/>
        <v>0</v>
      </c>
      <c r="BC20" s="766">
        <f t="shared" si="17"/>
        <v>0</v>
      </c>
      <c r="BD20" s="766" t="e">
        <f t="shared" si="18"/>
        <v>#DIV/0!</v>
      </c>
      <c r="BE20" s="766">
        <f t="shared" si="19"/>
        <v>0</v>
      </c>
    </row>
    <row r="21" spans="1:57" s="100" customFormat="1" ht="10.5" customHeight="1">
      <c r="A21" s="199" t="s">
        <v>27</v>
      </c>
      <c r="B21" s="479" t="s">
        <v>90</v>
      </c>
      <c r="C21" s="474"/>
      <c r="D21" s="537">
        <v>11564</v>
      </c>
      <c r="E21" s="483">
        <v>11602</v>
      </c>
      <c r="F21" s="483">
        <v>11438</v>
      </c>
      <c r="G21" s="483">
        <v>8378</v>
      </c>
      <c r="H21" s="483">
        <v>5144</v>
      </c>
      <c r="I21" s="483">
        <v>4993</v>
      </c>
      <c r="J21" s="483">
        <v>4801</v>
      </c>
      <c r="K21" s="321">
        <f>((C21-D21)/D21)</f>
        <v>-1</v>
      </c>
      <c r="L21" s="322">
        <f>((C21-G21)/G21)</f>
        <v>-1</v>
      </c>
      <c r="M21" s="486"/>
      <c r="N21" s="490"/>
      <c r="O21" s="474"/>
      <c r="P21" s="483"/>
      <c r="Q21" s="315" t="e">
        <f t="shared" si="27"/>
        <v>#DIV/0!</v>
      </c>
      <c r="R21" s="490"/>
      <c r="S21" s="198"/>
      <c r="T21" s="822">
        <f t="shared" si="22"/>
        <v>0</v>
      </c>
      <c r="U21" s="822">
        <f t="shared" si="23"/>
        <v>0</v>
      </c>
      <c r="V21" s="822" t="e">
        <f>((O21-P21)/P21)-Q21</f>
        <v>#DIV/0!</v>
      </c>
      <c r="W21" s="822">
        <f>C21-O21</f>
        <v>0</v>
      </c>
      <c r="X21" s="822">
        <f>G21-P21</f>
        <v>8378</v>
      </c>
      <c r="Y21" s="343"/>
      <c r="Z21" s="369"/>
      <c r="AA21" s="313"/>
      <c r="AB21" s="313"/>
      <c r="AC21" s="313"/>
      <c r="AD21" s="313"/>
      <c r="AE21" s="313"/>
      <c r="AF21" s="313"/>
      <c r="AG21" s="321"/>
      <c r="AH21" s="322"/>
      <c r="AI21" s="315"/>
      <c r="AJ21" s="317"/>
      <c r="AK21" s="343"/>
      <c r="AL21" s="369"/>
      <c r="AM21" s="315"/>
      <c r="AN21" s="360"/>
      <c r="AP21" s="766">
        <f t="shared" si="4"/>
        <v>0</v>
      </c>
      <c r="AQ21" s="766">
        <f t="shared" si="5"/>
        <v>11564</v>
      </c>
      <c r="AR21" s="766">
        <f t="shared" si="6"/>
        <v>11602</v>
      </c>
      <c r="AS21" s="766">
        <f t="shared" si="7"/>
        <v>11438</v>
      </c>
      <c r="AT21" s="766">
        <f t="shared" si="8"/>
        <v>8378</v>
      </c>
      <c r="AU21" s="766">
        <f t="shared" si="9"/>
        <v>5144</v>
      </c>
      <c r="AV21" s="766">
        <f t="shared" si="10"/>
        <v>4993</v>
      </c>
      <c r="AW21" s="766">
        <f t="shared" si="11"/>
        <v>4801</v>
      </c>
      <c r="AX21" s="766">
        <f t="shared" si="12"/>
        <v>-1</v>
      </c>
      <c r="AY21" s="766">
        <f t="shared" si="13"/>
        <v>-1</v>
      </c>
      <c r="AZ21" s="766">
        <f t="shared" si="14"/>
        <v>0</v>
      </c>
      <c r="BA21" s="766">
        <f t="shared" si="15"/>
        <v>0</v>
      </c>
      <c r="BB21" s="766">
        <f t="shared" si="16"/>
        <v>0</v>
      </c>
      <c r="BC21" s="766">
        <f t="shared" si="17"/>
        <v>0</v>
      </c>
      <c r="BD21" s="766" t="e">
        <f t="shared" si="18"/>
        <v>#DIV/0!</v>
      </c>
      <c r="BE21" s="766">
        <f t="shared" si="19"/>
        <v>0</v>
      </c>
    </row>
    <row r="22" spans="1:57" s="100" customFormat="1" ht="10.5" customHeight="1">
      <c r="A22" s="199" t="s">
        <v>14</v>
      </c>
      <c r="B22" s="511" t="s">
        <v>14</v>
      </c>
      <c r="C22" s="512"/>
      <c r="D22" s="538">
        <v>917</v>
      </c>
      <c r="E22" s="513">
        <v>946</v>
      </c>
      <c r="F22" s="513">
        <v>963</v>
      </c>
      <c r="G22" s="513">
        <v>802</v>
      </c>
      <c r="H22" s="513">
        <v>818</v>
      </c>
      <c r="I22" s="513">
        <v>806</v>
      </c>
      <c r="J22" s="513">
        <v>809</v>
      </c>
      <c r="K22" s="735">
        <f>((C22-D22)/D22)</f>
        <v>-1</v>
      </c>
      <c r="L22" s="736">
        <f>((C22-G22)/G22)</f>
        <v>-1</v>
      </c>
      <c r="M22" s="539"/>
      <c r="N22" s="540"/>
      <c r="O22" s="512"/>
      <c r="P22" s="513"/>
      <c r="Q22" s="348" t="e">
        <f t="shared" si="27"/>
        <v>#DIV/0!</v>
      </c>
      <c r="R22" s="515"/>
      <c r="S22" s="198"/>
      <c r="T22" s="822">
        <f t="shared" si="22"/>
        <v>0</v>
      </c>
      <c r="U22" s="822">
        <f t="shared" si="23"/>
        <v>0</v>
      </c>
      <c r="V22" s="822" t="e">
        <f>((O22-P22)/P22)-Q22</f>
        <v>#DIV/0!</v>
      </c>
      <c r="W22" s="822">
        <f>C22-O22</f>
        <v>0</v>
      </c>
      <c r="X22" s="822">
        <f>G22-P22</f>
        <v>802</v>
      </c>
      <c r="Y22" s="346"/>
      <c r="Z22" s="370"/>
      <c r="AA22" s="347"/>
      <c r="AB22" s="347"/>
      <c r="AC22" s="347"/>
      <c r="AD22" s="347"/>
      <c r="AE22" s="347"/>
      <c r="AF22" s="347"/>
      <c r="AG22" s="735"/>
      <c r="AH22" s="736"/>
      <c r="AI22" s="759"/>
      <c r="AJ22" s="760"/>
      <c r="AK22" s="346"/>
      <c r="AL22" s="370"/>
      <c r="AM22" s="348"/>
      <c r="AN22" s="747"/>
      <c r="AP22" s="766">
        <f t="shared" si="4"/>
        <v>0</v>
      </c>
      <c r="AQ22" s="766">
        <f t="shared" si="5"/>
        <v>917</v>
      </c>
      <c r="AR22" s="766">
        <f t="shared" si="6"/>
        <v>946</v>
      </c>
      <c r="AS22" s="766">
        <f t="shared" si="7"/>
        <v>963</v>
      </c>
      <c r="AT22" s="766">
        <f t="shared" si="8"/>
        <v>802</v>
      </c>
      <c r="AU22" s="766">
        <f t="shared" si="9"/>
        <v>818</v>
      </c>
      <c r="AV22" s="766">
        <f t="shared" si="10"/>
        <v>806</v>
      </c>
      <c r="AW22" s="766">
        <f t="shared" si="11"/>
        <v>809</v>
      </c>
      <c r="AX22" s="766">
        <f t="shared" si="12"/>
        <v>-1</v>
      </c>
      <c r="AY22" s="766">
        <f t="shared" si="13"/>
        <v>-1</v>
      </c>
      <c r="AZ22" s="766">
        <f t="shared" si="14"/>
        <v>0</v>
      </c>
      <c r="BA22" s="766">
        <f t="shared" si="15"/>
        <v>0</v>
      </c>
      <c r="BB22" s="766">
        <f t="shared" si="16"/>
        <v>0</v>
      </c>
      <c r="BC22" s="766">
        <f t="shared" si="17"/>
        <v>0</v>
      </c>
      <c r="BD22" s="766" t="e">
        <f t="shared" si="18"/>
        <v>#DIV/0!</v>
      </c>
      <c r="BE22" s="766">
        <f t="shared" si="19"/>
        <v>0</v>
      </c>
    </row>
    <row r="23" spans="1:57" s="100" customFormat="1" ht="10.5" customHeight="1">
      <c r="A23" s="200" t="s">
        <v>22</v>
      </c>
      <c r="B23" s="491" t="s">
        <v>22</v>
      </c>
      <c r="C23" s="834"/>
      <c r="D23" s="575"/>
      <c r="E23" s="489"/>
      <c r="F23" s="489"/>
      <c r="G23" s="489"/>
      <c r="H23" s="489"/>
      <c r="I23" s="489"/>
      <c r="J23" s="489"/>
      <c r="K23" s="379"/>
      <c r="L23" s="380"/>
      <c r="M23" s="486"/>
      <c r="N23" s="490"/>
      <c r="O23" s="474"/>
      <c r="P23" s="483"/>
      <c r="Q23" s="315"/>
      <c r="R23" s="508"/>
      <c r="S23" s="198"/>
      <c r="T23" s="822"/>
      <c r="U23" s="822"/>
      <c r="V23" s="822"/>
      <c r="W23" s="822"/>
      <c r="X23" s="822"/>
      <c r="Y23" s="738"/>
      <c r="Z23" s="761"/>
      <c r="AA23" s="320"/>
      <c r="AB23" s="320"/>
      <c r="AC23" s="320"/>
      <c r="AD23" s="320"/>
      <c r="AE23" s="320"/>
      <c r="AF23" s="320"/>
      <c r="AG23" s="315"/>
      <c r="AH23" s="317"/>
      <c r="AI23" s="315"/>
      <c r="AJ23" s="317"/>
      <c r="AK23" s="738"/>
      <c r="AL23" s="761"/>
      <c r="AM23" s="311"/>
      <c r="AN23" s="344"/>
      <c r="AP23" s="766">
        <f t="shared" si="4"/>
        <v>0</v>
      </c>
      <c r="AQ23" s="766">
        <f t="shared" si="5"/>
        <v>0</v>
      </c>
      <c r="AR23" s="766">
        <f t="shared" si="6"/>
        <v>0</v>
      </c>
      <c r="AS23" s="766">
        <f t="shared" si="7"/>
        <v>0</v>
      </c>
      <c r="AT23" s="766">
        <f t="shared" si="8"/>
        <v>0</v>
      </c>
      <c r="AU23" s="766">
        <f t="shared" si="9"/>
        <v>0</v>
      </c>
      <c r="AV23" s="766">
        <f t="shared" si="10"/>
        <v>0</v>
      </c>
      <c r="AW23" s="766">
        <f t="shared" si="11"/>
        <v>0</v>
      </c>
      <c r="AX23" s="766">
        <f t="shared" si="12"/>
        <v>0</v>
      </c>
      <c r="AY23" s="766">
        <f t="shared" si="13"/>
        <v>0</v>
      </c>
      <c r="AZ23" s="766">
        <f t="shared" si="14"/>
        <v>0</v>
      </c>
      <c r="BA23" s="766">
        <f t="shared" si="15"/>
        <v>0</v>
      </c>
      <c r="BB23" s="766">
        <f t="shared" si="16"/>
        <v>0</v>
      </c>
      <c r="BC23" s="766">
        <f t="shared" si="17"/>
        <v>0</v>
      </c>
      <c r="BD23" s="766">
        <f t="shared" si="18"/>
        <v>0</v>
      </c>
      <c r="BE23" s="766">
        <f t="shared" si="19"/>
        <v>0</v>
      </c>
    </row>
    <row r="24" spans="1:57" s="100" customFormat="1" ht="10.5" customHeight="1">
      <c r="A24" s="199" t="s">
        <v>19</v>
      </c>
      <c r="B24" s="481" t="s">
        <v>19</v>
      </c>
      <c r="C24" s="543"/>
      <c r="D24" s="544">
        <v>0</v>
      </c>
      <c r="E24" s="510">
        <v>0</v>
      </c>
      <c r="F24" s="510">
        <v>0</v>
      </c>
      <c r="G24" s="510">
        <v>0</v>
      </c>
      <c r="H24" s="510">
        <v>0</v>
      </c>
      <c r="I24" s="510">
        <v>0</v>
      </c>
      <c r="J24" s="510">
        <v>0</v>
      </c>
      <c r="K24" s="321"/>
      <c r="L24" s="322"/>
      <c r="M24" s="486"/>
      <c r="N24" s="490"/>
      <c r="O24" s="797"/>
      <c r="P24" s="838"/>
      <c r="Q24" s="315"/>
      <c r="R24" s="490"/>
      <c r="S24" s="198"/>
      <c r="T24" s="822" t="e">
        <f t="shared" si="22"/>
        <v>#DIV/0!</v>
      </c>
      <c r="U24" s="822" t="e">
        <f t="shared" si="23"/>
        <v>#DIV/0!</v>
      </c>
      <c r="V24" s="822" t="e">
        <f t="shared" ref="V24:V30" si="28">((O24-P24)/P24)-Q24</f>
        <v>#DIV/0!</v>
      </c>
      <c r="W24" s="822">
        <f t="shared" ref="W24:W30" si="29">C24-O24</f>
        <v>0</v>
      </c>
      <c r="X24" s="822">
        <f t="shared" ref="X24:X30" si="30">G24-P24</f>
        <v>0</v>
      </c>
      <c r="Y24" s="762"/>
      <c r="Z24" s="371"/>
      <c r="AA24" s="352"/>
      <c r="AB24" s="352"/>
      <c r="AC24" s="352"/>
      <c r="AD24" s="352"/>
      <c r="AE24" s="352"/>
      <c r="AF24" s="352"/>
      <c r="AG24" s="321"/>
      <c r="AH24" s="322"/>
      <c r="AI24" s="315"/>
      <c r="AJ24" s="317"/>
      <c r="AK24" s="762"/>
      <c r="AL24" s="371"/>
      <c r="AM24" s="315"/>
      <c r="AN24" s="317"/>
      <c r="AP24" s="766">
        <f t="shared" si="4"/>
        <v>0</v>
      </c>
      <c r="AQ24" s="766">
        <f t="shared" si="5"/>
        <v>0</v>
      </c>
      <c r="AR24" s="766">
        <f t="shared" si="6"/>
        <v>0</v>
      </c>
      <c r="AS24" s="766">
        <f t="shared" si="7"/>
        <v>0</v>
      </c>
      <c r="AT24" s="766">
        <f t="shared" si="8"/>
        <v>0</v>
      </c>
      <c r="AU24" s="766">
        <f t="shared" si="9"/>
        <v>0</v>
      </c>
      <c r="AV24" s="766">
        <f t="shared" si="10"/>
        <v>0</v>
      </c>
      <c r="AW24" s="766">
        <f t="shared" si="11"/>
        <v>0</v>
      </c>
      <c r="AX24" s="766">
        <f t="shared" si="12"/>
        <v>0</v>
      </c>
      <c r="AY24" s="766">
        <f t="shared" si="13"/>
        <v>0</v>
      </c>
      <c r="AZ24" s="766">
        <f t="shared" si="14"/>
        <v>0</v>
      </c>
      <c r="BA24" s="766">
        <f t="shared" si="15"/>
        <v>0</v>
      </c>
      <c r="BB24" s="766">
        <f t="shared" si="16"/>
        <v>0</v>
      </c>
      <c r="BC24" s="766">
        <f t="shared" si="17"/>
        <v>0</v>
      </c>
      <c r="BD24" s="766">
        <f t="shared" si="18"/>
        <v>0</v>
      </c>
      <c r="BE24" s="766">
        <f t="shared" si="19"/>
        <v>0</v>
      </c>
    </row>
    <row r="25" spans="1:57" s="100" customFormat="1" ht="10.5" customHeight="1">
      <c r="A25" s="199" t="s">
        <v>20</v>
      </c>
      <c r="B25" s="481" t="s">
        <v>20</v>
      </c>
      <c r="C25" s="545"/>
      <c r="D25" s="544">
        <v>32.1</v>
      </c>
      <c r="E25" s="510">
        <v>32.4</v>
      </c>
      <c r="F25" s="510">
        <v>31.9</v>
      </c>
      <c r="G25" s="510">
        <v>26.9</v>
      </c>
      <c r="H25" s="510">
        <v>27.9</v>
      </c>
      <c r="I25" s="510">
        <v>27.3</v>
      </c>
      <c r="J25" s="510">
        <v>26.400000000000002</v>
      </c>
      <c r="K25" s="321">
        <f t="shared" ref="K25:K30" si="31">((C25-D25)/D25)</f>
        <v>-1</v>
      </c>
      <c r="L25" s="322">
        <f t="shared" ref="L25:L30" si="32">((C25-G25)/G25)</f>
        <v>-1</v>
      </c>
      <c r="M25" s="486"/>
      <c r="N25" s="490"/>
      <c r="O25" s="797"/>
      <c r="P25" s="838"/>
      <c r="Q25" s="315" t="e">
        <f t="shared" si="27"/>
        <v>#DIV/0!</v>
      </c>
      <c r="R25" s="490"/>
      <c r="S25" s="198"/>
      <c r="T25" s="822">
        <f t="shared" si="22"/>
        <v>0</v>
      </c>
      <c r="U25" s="822">
        <f t="shared" si="23"/>
        <v>0</v>
      </c>
      <c r="V25" s="822" t="e">
        <f t="shared" si="28"/>
        <v>#DIV/0!</v>
      </c>
      <c r="W25" s="822">
        <f t="shared" si="29"/>
        <v>0</v>
      </c>
      <c r="X25" s="822">
        <f t="shared" si="30"/>
        <v>26.9</v>
      </c>
      <c r="Y25" s="763"/>
      <c r="Z25" s="371"/>
      <c r="AA25" s="352"/>
      <c r="AB25" s="352"/>
      <c r="AC25" s="352"/>
      <c r="AD25" s="352"/>
      <c r="AE25" s="352"/>
      <c r="AF25" s="352"/>
      <c r="AG25" s="321"/>
      <c r="AH25" s="322"/>
      <c r="AI25" s="315"/>
      <c r="AJ25" s="317"/>
      <c r="AK25" s="763"/>
      <c r="AL25" s="371"/>
      <c r="AM25" s="315"/>
      <c r="AN25" s="317"/>
      <c r="AP25" s="766">
        <f t="shared" si="4"/>
        <v>0</v>
      </c>
      <c r="AQ25" s="766">
        <f t="shared" si="5"/>
        <v>32.1</v>
      </c>
      <c r="AR25" s="766">
        <f t="shared" si="6"/>
        <v>32.4</v>
      </c>
      <c r="AS25" s="766">
        <f t="shared" si="7"/>
        <v>31.9</v>
      </c>
      <c r="AT25" s="766">
        <f t="shared" si="8"/>
        <v>26.9</v>
      </c>
      <c r="AU25" s="766">
        <f t="shared" si="9"/>
        <v>27.9</v>
      </c>
      <c r="AV25" s="766">
        <f t="shared" si="10"/>
        <v>27.3</v>
      </c>
      <c r="AW25" s="766">
        <f t="shared" si="11"/>
        <v>26.400000000000002</v>
      </c>
      <c r="AX25" s="766">
        <f t="shared" si="12"/>
        <v>-1</v>
      </c>
      <c r="AY25" s="766">
        <f t="shared" si="13"/>
        <v>-1</v>
      </c>
      <c r="AZ25" s="766">
        <f t="shared" si="14"/>
        <v>0</v>
      </c>
      <c r="BA25" s="766">
        <f t="shared" si="15"/>
        <v>0</v>
      </c>
      <c r="BB25" s="766">
        <f t="shared" si="16"/>
        <v>0</v>
      </c>
      <c r="BC25" s="766">
        <f t="shared" si="17"/>
        <v>0</v>
      </c>
      <c r="BD25" s="766" t="e">
        <f t="shared" si="18"/>
        <v>#DIV/0!</v>
      </c>
      <c r="BE25" s="766">
        <f t="shared" si="19"/>
        <v>0</v>
      </c>
    </row>
    <row r="26" spans="1:57" s="100" customFormat="1" ht="10.5" customHeight="1">
      <c r="A26" s="199" t="s">
        <v>21</v>
      </c>
      <c r="B26" s="481" t="s">
        <v>21</v>
      </c>
      <c r="C26" s="545"/>
      <c r="D26" s="544">
        <v>2.9</v>
      </c>
      <c r="E26" s="510">
        <v>2.9</v>
      </c>
      <c r="F26" s="510">
        <v>2.9</v>
      </c>
      <c r="G26" s="510">
        <v>1.5</v>
      </c>
      <c r="H26" s="510">
        <v>1.5</v>
      </c>
      <c r="I26" s="510">
        <v>1.5</v>
      </c>
      <c r="J26" s="510">
        <v>1.4</v>
      </c>
      <c r="K26" s="321">
        <f t="shared" si="31"/>
        <v>-1</v>
      </c>
      <c r="L26" s="322">
        <f t="shared" si="32"/>
        <v>-1</v>
      </c>
      <c r="M26" s="486"/>
      <c r="N26" s="490"/>
      <c r="O26" s="797"/>
      <c r="P26" s="838"/>
      <c r="Q26" s="315" t="e">
        <f t="shared" si="27"/>
        <v>#DIV/0!</v>
      </c>
      <c r="R26" s="490"/>
      <c r="S26" s="198"/>
      <c r="T26" s="822">
        <f t="shared" si="22"/>
        <v>0</v>
      </c>
      <c r="U26" s="822">
        <f t="shared" si="23"/>
        <v>0</v>
      </c>
      <c r="V26" s="822" t="e">
        <f t="shared" si="28"/>
        <v>#DIV/0!</v>
      </c>
      <c r="W26" s="822">
        <f t="shared" si="29"/>
        <v>0</v>
      </c>
      <c r="X26" s="822">
        <f t="shared" si="30"/>
        <v>1.5</v>
      </c>
      <c r="Y26" s="763"/>
      <c r="Z26" s="371"/>
      <c r="AA26" s="352"/>
      <c r="AB26" s="352"/>
      <c r="AC26" s="352"/>
      <c r="AD26" s="352"/>
      <c r="AE26" s="352"/>
      <c r="AF26" s="352"/>
      <c r="AG26" s="321"/>
      <c r="AH26" s="322"/>
      <c r="AI26" s="315"/>
      <c r="AJ26" s="317"/>
      <c r="AK26" s="763"/>
      <c r="AL26" s="371"/>
      <c r="AM26" s="315"/>
      <c r="AN26" s="317"/>
      <c r="AP26" s="766">
        <f t="shared" si="4"/>
        <v>0</v>
      </c>
      <c r="AQ26" s="766">
        <f t="shared" si="5"/>
        <v>2.9</v>
      </c>
      <c r="AR26" s="766">
        <f t="shared" si="6"/>
        <v>2.9</v>
      </c>
      <c r="AS26" s="766">
        <f t="shared" si="7"/>
        <v>2.9</v>
      </c>
      <c r="AT26" s="766">
        <f t="shared" si="8"/>
        <v>1.5</v>
      </c>
      <c r="AU26" s="766">
        <f t="shared" si="9"/>
        <v>1.5</v>
      </c>
      <c r="AV26" s="766">
        <f t="shared" si="10"/>
        <v>1.5</v>
      </c>
      <c r="AW26" s="766">
        <f t="shared" si="11"/>
        <v>1.4</v>
      </c>
      <c r="AX26" s="766">
        <f t="shared" si="12"/>
        <v>-1</v>
      </c>
      <c r="AY26" s="766">
        <f t="shared" si="13"/>
        <v>-1</v>
      </c>
      <c r="AZ26" s="766">
        <f t="shared" si="14"/>
        <v>0</v>
      </c>
      <c r="BA26" s="766">
        <f t="shared" si="15"/>
        <v>0</v>
      </c>
      <c r="BB26" s="766">
        <f t="shared" si="16"/>
        <v>0</v>
      </c>
      <c r="BC26" s="766">
        <f t="shared" si="17"/>
        <v>0</v>
      </c>
      <c r="BD26" s="766" t="e">
        <f t="shared" si="18"/>
        <v>#DIV/0!</v>
      </c>
      <c r="BE26" s="766">
        <f t="shared" si="19"/>
        <v>0</v>
      </c>
    </row>
    <row r="27" spans="1:57" s="100" customFormat="1" ht="10.5" customHeight="1">
      <c r="A27" s="200" t="s">
        <v>25</v>
      </c>
      <c r="B27" s="491" t="s">
        <v>25</v>
      </c>
      <c r="C27" s="546"/>
      <c r="D27" s="547">
        <v>35</v>
      </c>
      <c r="E27" s="519">
        <v>35.299999999999997</v>
      </c>
      <c r="F27" s="519">
        <v>34.799999999999997</v>
      </c>
      <c r="G27" s="519">
        <v>28.4</v>
      </c>
      <c r="H27" s="519">
        <v>29.4</v>
      </c>
      <c r="I27" s="519">
        <v>28.8</v>
      </c>
      <c r="J27" s="519">
        <v>27.8</v>
      </c>
      <c r="K27" s="324">
        <f t="shared" si="31"/>
        <v>-1</v>
      </c>
      <c r="L27" s="325">
        <f t="shared" si="32"/>
        <v>-1</v>
      </c>
      <c r="M27" s="493"/>
      <c r="N27" s="494"/>
      <c r="O27" s="527"/>
      <c r="P27" s="839"/>
      <c r="Q27" s="326" t="e">
        <f t="shared" si="27"/>
        <v>#DIV/0!</v>
      </c>
      <c r="R27" s="494"/>
      <c r="S27" s="198"/>
      <c r="T27" s="822">
        <f t="shared" si="22"/>
        <v>0</v>
      </c>
      <c r="U27" s="822">
        <f t="shared" si="23"/>
        <v>0</v>
      </c>
      <c r="V27" s="822" t="e">
        <f t="shared" si="28"/>
        <v>#DIV/0!</v>
      </c>
      <c r="W27" s="822">
        <f t="shared" si="29"/>
        <v>0</v>
      </c>
      <c r="X27" s="822">
        <f t="shared" si="30"/>
        <v>28.4</v>
      </c>
      <c r="Y27" s="764"/>
      <c r="Z27" s="372"/>
      <c r="AA27" s="354"/>
      <c r="AB27" s="354"/>
      <c r="AC27" s="354"/>
      <c r="AD27" s="354"/>
      <c r="AE27" s="354"/>
      <c r="AF27" s="354"/>
      <c r="AG27" s="324"/>
      <c r="AH27" s="325"/>
      <c r="AI27" s="326"/>
      <c r="AJ27" s="327"/>
      <c r="AK27" s="764"/>
      <c r="AL27" s="372"/>
      <c r="AM27" s="326"/>
      <c r="AN27" s="327"/>
      <c r="AP27" s="766">
        <f t="shared" si="4"/>
        <v>0</v>
      </c>
      <c r="AQ27" s="766">
        <f t="shared" si="5"/>
        <v>35</v>
      </c>
      <c r="AR27" s="766">
        <f t="shared" si="6"/>
        <v>35.299999999999997</v>
      </c>
      <c r="AS27" s="766">
        <f t="shared" si="7"/>
        <v>34.799999999999997</v>
      </c>
      <c r="AT27" s="766">
        <f t="shared" si="8"/>
        <v>28.4</v>
      </c>
      <c r="AU27" s="766">
        <f t="shared" si="9"/>
        <v>29.4</v>
      </c>
      <c r="AV27" s="766">
        <f t="shared" si="10"/>
        <v>28.8</v>
      </c>
      <c r="AW27" s="766">
        <f t="shared" si="11"/>
        <v>27.8</v>
      </c>
      <c r="AX27" s="766">
        <f t="shared" si="12"/>
        <v>-1</v>
      </c>
      <c r="AY27" s="766">
        <f t="shared" si="13"/>
        <v>-1</v>
      </c>
      <c r="AZ27" s="766">
        <f t="shared" si="14"/>
        <v>0</v>
      </c>
      <c r="BA27" s="766">
        <f t="shared" si="15"/>
        <v>0</v>
      </c>
      <c r="BB27" s="766">
        <f t="shared" si="16"/>
        <v>0</v>
      </c>
      <c r="BC27" s="766">
        <f t="shared" si="17"/>
        <v>0</v>
      </c>
      <c r="BD27" s="766" t="e">
        <f t="shared" si="18"/>
        <v>#DIV/0!</v>
      </c>
      <c r="BE27" s="766">
        <f t="shared" si="19"/>
        <v>0</v>
      </c>
    </row>
    <row r="28" spans="1:57" s="100" customFormat="1" ht="10.5" customHeight="1">
      <c r="A28" s="199" t="s">
        <v>17</v>
      </c>
      <c r="B28" s="481" t="s">
        <v>17</v>
      </c>
      <c r="C28" s="545"/>
      <c r="D28" s="544">
        <v>0.1</v>
      </c>
      <c r="E28" s="510">
        <v>0.2</v>
      </c>
      <c r="F28" s="510">
        <v>0.1</v>
      </c>
      <c r="G28" s="510">
        <v>0.1</v>
      </c>
      <c r="H28" s="510">
        <v>0.1</v>
      </c>
      <c r="I28" s="510">
        <v>0.2</v>
      </c>
      <c r="J28" s="510">
        <v>0.1</v>
      </c>
      <c r="K28" s="321"/>
      <c r="L28" s="322"/>
      <c r="M28" s="486"/>
      <c r="N28" s="490"/>
      <c r="O28" s="797"/>
      <c r="P28" s="838"/>
      <c r="Q28" s="315">
        <v>0</v>
      </c>
      <c r="R28" s="490"/>
      <c r="S28" s="198"/>
      <c r="T28" s="822">
        <f t="shared" si="22"/>
        <v>-1</v>
      </c>
      <c r="U28" s="822">
        <f t="shared" si="23"/>
        <v>-1</v>
      </c>
      <c r="V28" s="822" t="e">
        <f t="shared" si="28"/>
        <v>#DIV/0!</v>
      </c>
      <c r="W28" s="822">
        <f t="shared" si="29"/>
        <v>0</v>
      </c>
      <c r="X28" s="822">
        <f t="shared" si="30"/>
        <v>0.1</v>
      </c>
      <c r="Y28" s="763"/>
      <c r="Z28" s="371"/>
      <c r="AA28" s="352"/>
      <c r="AB28" s="352"/>
      <c r="AC28" s="352"/>
      <c r="AD28" s="352"/>
      <c r="AE28" s="352"/>
      <c r="AF28" s="352"/>
      <c r="AG28" s="321"/>
      <c r="AH28" s="322"/>
      <c r="AI28" s="315"/>
      <c r="AJ28" s="317"/>
      <c r="AK28" s="763"/>
      <c r="AL28" s="371"/>
      <c r="AM28" s="315"/>
      <c r="AN28" s="317"/>
      <c r="AP28" s="766">
        <f t="shared" si="4"/>
        <v>0</v>
      </c>
      <c r="AQ28" s="766">
        <f t="shared" si="5"/>
        <v>0.1</v>
      </c>
      <c r="AR28" s="766">
        <f t="shared" si="6"/>
        <v>0.2</v>
      </c>
      <c r="AS28" s="766">
        <f t="shared" si="7"/>
        <v>0.1</v>
      </c>
      <c r="AT28" s="766">
        <f t="shared" si="8"/>
        <v>0.1</v>
      </c>
      <c r="AU28" s="766">
        <f t="shared" si="9"/>
        <v>0.1</v>
      </c>
      <c r="AV28" s="766">
        <f t="shared" si="10"/>
        <v>0.2</v>
      </c>
      <c r="AW28" s="766">
        <f t="shared" si="11"/>
        <v>0.1</v>
      </c>
      <c r="AX28" s="766">
        <f t="shared" si="12"/>
        <v>0</v>
      </c>
      <c r="AY28" s="766">
        <f t="shared" si="13"/>
        <v>0</v>
      </c>
      <c r="AZ28" s="766">
        <f t="shared" si="14"/>
        <v>0</v>
      </c>
      <c r="BA28" s="766">
        <f t="shared" si="15"/>
        <v>0</v>
      </c>
      <c r="BB28" s="766">
        <f t="shared" si="16"/>
        <v>0</v>
      </c>
      <c r="BC28" s="766">
        <f t="shared" si="17"/>
        <v>0</v>
      </c>
      <c r="BD28" s="766">
        <f t="shared" si="18"/>
        <v>0</v>
      </c>
      <c r="BE28" s="766">
        <f t="shared" si="19"/>
        <v>0</v>
      </c>
    </row>
    <row r="29" spans="1:57" s="100" customFormat="1" ht="10.5" customHeight="1">
      <c r="A29" s="199" t="s">
        <v>16</v>
      </c>
      <c r="B29" s="481" t="s">
        <v>16</v>
      </c>
      <c r="C29" s="545"/>
      <c r="D29" s="544">
        <v>10.200000000000001</v>
      </c>
      <c r="E29" s="510">
        <v>10.8</v>
      </c>
      <c r="F29" s="510">
        <v>10.5</v>
      </c>
      <c r="G29" s="510">
        <v>8</v>
      </c>
      <c r="H29" s="510">
        <v>8.6</v>
      </c>
      <c r="I29" s="510">
        <v>8.8000000000000007</v>
      </c>
      <c r="J29" s="510">
        <v>8.1</v>
      </c>
      <c r="K29" s="321">
        <f t="shared" si="31"/>
        <v>-1</v>
      </c>
      <c r="L29" s="322">
        <f t="shared" si="32"/>
        <v>-1</v>
      </c>
      <c r="M29" s="486"/>
      <c r="N29" s="490"/>
      <c r="O29" s="797"/>
      <c r="P29" s="838"/>
      <c r="Q29" s="315" t="e">
        <f t="shared" si="27"/>
        <v>#DIV/0!</v>
      </c>
      <c r="R29" s="490"/>
      <c r="S29" s="198"/>
      <c r="T29" s="822">
        <f t="shared" si="22"/>
        <v>0</v>
      </c>
      <c r="U29" s="822">
        <f t="shared" si="23"/>
        <v>0</v>
      </c>
      <c r="V29" s="822" t="e">
        <f t="shared" si="28"/>
        <v>#DIV/0!</v>
      </c>
      <c r="W29" s="822">
        <f t="shared" si="29"/>
        <v>0</v>
      </c>
      <c r="X29" s="822">
        <f t="shared" si="30"/>
        <v>8</v>
      </c>
      <c r="Y29" s="763"/>
      <c r="Z29" s="371"/>
      <c r="AA29" s="352"/>
      <c r="AB29" s="352"/>
      <c r="AC29" s="352"/>
      <c r="AD29" s="352"/>
      <c r="AE29" s="352"/>
      <c r="AF29" s="352"/>
      <c r="AG29" s="321"/>
      <c r="AH29" s="322"/>
      <c r="AI29" s="315"/>
      <c r="AJ29" s="317"/>
      <c r="AK29" s="763"/>
      <c r="AL29" s="371"/>
      <c r="AM29" s="315"/>
      <c r="AN29" s="317"/>
      <c r="AP29" s="766">
        <f t="shared" si="4"/>
        <v>0</v>
      </c>
      <c r="AQ29" s="766">
        <f t="shared" si="5"/>
        <v>10.200000000000001</v>
      </c>
      <c r="AR29" s="766">
        <f t="shared" si="6"/>
        <v>10.8</v>
      </c>
      <c r="AS29" s="766">
        <f t="shared" si="7"/>
        <v>10.5</v>
      </c>
      <c r="AT29" s="766">
        <f t="shared" si="8"/>
        <v>8</v>
      </c>
      <c r="AU29" s="766">
        <f t="shared" si="9"/>
        <v>8.6</v>
      </c>
      <c r="AV29" s="766">
        <f t="shared" si="10"/>
        <v>8.8000000000000007</v>
      </c>
      <c r="AW29" s="766">
        <f t="shared" si="11"/>
        <v>8.1</v>
      </c>
      <c r="AX29" s="766">
        <f t="shared" si="12"/>
        <v>-1</v>
      </c>
      <c r="AY29" s="766">
        <f t="shared" si="13"/>
        <v>-1</v>
      </c>
      <c r="AZ29" s="766">
        <f t="shared" si="14"/>
        <v>0</v>
      </c>
      <c r="BA29" s="766">
        <f t="shared" si="15"/>
        <v>0</v>
      </c>
      <c r="BB29" s="766">
        <f t="shared" si="16"/>
        <v>0</v>
      </c>
      <c r="BC29" s="766">
        <f t="shared" si="17"/>
        <v>0</v>
      </c>
      <c r="BD29" s="766" t="e">
        <f t="shared" si="18"/>
        <v>#DIV/0!</v>
      </c>
      <c r="BE29" s="766">
        <f t="shared" si="19"/>
        <v>0</v>
      </c>
    </row>
    <row r="30" spans="1:57" s="100" customFormat="1" ht="10.5" customHeight="1">
      <c r="A30" s="200" t="s">
        <v>15</v>
      </c>
      <c r="B30" s="524" t="s">
        <v>15</v>
      </c>
      <c r="C30" s="546"/>
      <c r="D30" s="547">
        <v>10.3</v>
      </c>
      <c r="E30" s="519">
        <v>11</v>
      </c>
      <c r="F30" s="519">
        <v>10.6</v>
      </c>
      <c r="G30" s="519">
        <v>8.1</v>
      </c>
      <c r="H30" s="519">
        <v>8.6999999999999993</v>
      </c>
      <c r="I30" s="519">
        <v>9</v>
      </c>
      <c r="J30" s="519">
        <v>8.1999999999999993</v>
      </c>
      <c r="K30" s="336">
        <f t="shared" si="31"/>
        <v>-1</v>
      </c>
      <c r="L30" s="739">
        <f t="shared" si="32"/>
        <v>-1</v>
      </c>
      <c r="M30" s="493"/>
      <c r="N30" s="494"/>
      <c r="O30" s="527"/>
      <c r="P30" s="839"/>
      <c r="Q30" s="326" t="e">
        <f t="shared" si="27"/>
        <v>#DIV/0!</v>
      </c>
      <c r="R30" s="494"/>
      <c r="S30" s="198"/>
      <c r="T30" s="822">
        <f t="shared" si="22"/>
        <v>0</v>
      </c>
      <c r="U30" s="822">
        <f t="shared" si="23"/>
        <v>0</v>
      </c>
      <c r="V30" s="822" t="e">
        <f t="shared" si="28"/>
        <v>#DIV/0!</v>
      </c>
      <c r="W30" s="822">
        <f t="shared" si="29"/>
        <v>0</v>
      </c>
      <c r="X30" s="822">
        <f t="shared" si="30"/>
        <v>8.1</v>
      </c>
      <c r="Y30" s="765"/>
      <c r="Z30" s="373"/>
      <c r="AA30" s="356"/>
      <c r="AB30" s="356"/>
      <c r="AC30" s="356"/>
      <c r="AD30" s="356"/>
      <c r="AE30" s="356"/>
      <c r="AF30" s="356"/>
      <c r="AG30" s="336"/>
      <c r="AH30" s="739"/>
      <c r="AI30" s="337"/>
      <c r="AJ30" s="357"/>
      <c r="AK30" s="765"/>
      <c r="AL30" s="373"/>
      <c r="AM30" s="337"/>
      <c r="AN30" s="357"/>
      <c r="AP30" s="766">
        <f t="shared" si="4"/>
        <v>0</v>
      </c>
      <c r="AQ30" s="766">
        <f t="shared" si="5"/>
        <v>10.3</v>
      </c>
      <c r="AR30" s="766">
        <f t="shared" si="6"/>
        <v>11</v>
      </c>
      <c r="AS30" s="766">
        <f t="shared" si="7"/>
        <v>10.6</v>
      </c>
      <c r="AT30" s="766">
        <f t="shared" si="8"/>
        <v>8.1</v>
      </c>
      <c r="AU30" s="766">
        <f t="shared" si="9"/>
        <v>8.6999999999999993</v>
      </c>
      <c r="AV30" s="766">
        <f t="shared" si="10"/>
        <v>9</v>
      </c>
      <c r="AW30" s="766">
        <f t="shared" si="11"/>
        <v>8.1999999999999993</v>
      </c>
      <c r="AX30" s="766">
        <f t="shared" si="12"/>
        <v>-1</v>
      </c>
      <c r="AY30" s="766">
        <f t="shared" si="13"/>
        <v>-1</v>
      </c>
      <c r="AZ30" s="766">
        <f t="shared" si="14"/>
        <v>0</v>
      </c>
      <c r="BA30" s="766">
        <f t="shared" si="15"/>
        <v>0</v>
      </c>
      <c r="BB30" s="766">
        <f t="shared" si="16"/>
        <v>0</v>
      </c>
      <c r="BC30" s="766">
        <f t="shared" si="17"/>
        <v>0</v>
      </c>
      <c r="BD30" s="766" t="e">
        <f t="shared" si="18"/>
        <v>#DIV/0!</v>
      </c>
      <c r="BE30" s="766">
        <f t="shared" si="19"/>
        <v>0</v>
      </c>
    </row>
    <row r="31" spans="1:57" s="100" customFormat="1">
      <c r="A31" s="203"/>
      <c r="B31" s="1058" t="s">
        <v>153</v>
      </c>
      <c r="C31" s="1059"/>
      <c r="D31" s="1059"/>
      <c r="E31" s="1059"/>
      <c r="F31" s="1059"/>
      <c r="G31" s="1059"/>
      <c r="H31" s="1059"/>
      <c r="I31" s="1059"/>
      <c r="J31" s="1059"/>
      <c r="K31" s="1059"/>
      <c r="L31" s="1059"/>
      <c r="M31" s="1060"/>
      <c r="N31" s="1042"/>
      <c r="O31" s="1060"/>
      <c r="P31" s="761"/>
      <c r="Q31" s="1061"/>
      <c r="R31" s="1061"/>
      <c r="Y31" s="71"/>
      <c r="AN31" s="766"/>
      <c r="AO31" s="766">
        <f t="shared" ref="AO31:BB31" si="33">D31-X31</f>
        <v>0</v>
      </c>
      <c r="AP31" s="766">
        <f t="shared" si="33"/>
        <v>0</v>
      </c>
      <c r="AQ31" s="766">
        <f t="shared" si="33"/>
        <v>0</v>
      </c>
      <c r="AR31" s="766">
        <f t="shared" si="33"/>
        <v>0</v>
      </c>
      <c r="AS31" s="766">
        <f t="shared" si="33"/>
        <v>0</v>
      </c>
      <c r="AT31" s="766">
        <f t="shared" si="33"/>
        <v>0</v>
      </c>
      <c r="AU31" s="766">
        <f t="shared" si="33"/>
        <v>0</v>
      </c>
      <c r="AV31" s="766">
        <f t="shared" si="33"/>
        <v>0</v>
      </c>
      <c r="AW31" s="766">
        <f t="shared" si="33"/>
        <v>0</v>
      </c>
      <c r="AX31" s="766">
        <f t="shared" si="33"/>
        <v>0</v>
      </c>
      <c r="AY31" s="766">
        <f t="shared" si="33"/>
        <v>0</v>
      </c>
      <c r="AZ31" s="766">
        <f t="shared" si="33"/>
        <v>0</v>
      </c>
      <c r="BA31" s="766">
        <f t="shared" si="33"/>
        <v>0</v>
      </c>
      <c r="BB31" s="766">
        <f t="shared" si="33"/>
        <v>0</v>
      </c>
    </row>
    <row r="32" spans="1:57" s="207" customFormat="1" ht="12.75" customHeight="1">
      <c r="A32" s="213" t="str">
        <f>+"FXNorway"&amp;$A$1</f>
        <v>FXNorwayGroup</v>
      </c>
      <c r="B32" s="1295"/>
      <c r="C32" s="1295"/>
      <c r="D32" s="1295"/>
      <c r="E32" s="1295"/>
      <c r="F32" s="1295"/>
      <c r="G32" s="1295"/>
      <c r="H32" s="1295"/>
      <c r="I32" s="1295"/>
      <c r="J32" s="1295"/>
      <c r="K32" s="1295"/>
      <c r="L32" s="1295"/>
      <c r="M32" s="1295"/>
      <c r="N32" s="1295"/>
      <c r="O32" s="1295"/>
      <c r="P32" s="414"/>
      <c r="Q32" s="1"/>
      <c r="R32" s="1"/>
    </row>
    <row r="33" spans="1:18" s="100" customFormat="1">
      <c r="A33" s="50">
        <v>2</v>
      </c>
      <c r="B33" s="1290"/>
      <c r="C33" s="1290"/>
      <c r="D33" s="1290"/>
      <c r="E33" s="1290"/>
      <c r="F33" s="1290"/>
      <c r="G33" s="1290"/>
      <c r="H33" s="1290"/>
      <c r="I33" s="1290"/>
      <c r="J33" s="1290"/>
      <c r="K33" s="1290"/>
      <c r="L33" s="1290"/>
      <c r="M33" s="218"/>
      <c r="N33" s="218"/>
      <c r="O33" s="218"/>
      <c r="P33" s="218"/>
      <c r="Q33" s="53"/>
      <c r="R33" s="53"/>
    </row>
    <row r="34" spans="1:18" s="100" customFormat="1">
      <c r="A34" s="178">
        <v>3</v>
      </c>
      <c r="B34" s="799" t="s">
        <v>98</v>
      </c>
      <c r="C34" s="800">
        <f>(C5+C6+C7+C8-C9)+(C9+C12-C13)+(C13+C14-C16)</f>
        <v>0</v>
      </c>
      <c r="D34" s="800">
        <f t="shared" ref="D34:J34" si="34">(D5+D6+D7+D8-D9)+(D9+D12-D13)+(D13+D14-D16)</f>
        <v>0</v>
      </c>
      <c r="E34" s="800">
        <f t="shared" si="34"/>
        <v>0</v>
      </c>
      <c r="F34" s="800">
        <f t="shared" si="34"/>
        <v>0</v>
      </c>
      <c r="G34" s="800">
        <f t="shared" si="34"/>
        <v>0</v>
      </c>
      <c r="H34" s="800">
        <f t="shared" si="34"/>
        <v>0</v>
      </c>
      <c r="I34" s="800">
        <f t="shared" si="34"/>
        <v>0</v>
      </c>
      <c r="J34" s="800">
        <f t="shared" si="34"/>
        <v>0</v>
      </c>
      <c r="K34" s="799"/>
      <c r="L34" s="799"/>
      <c r="M34" s="53"/>
      <c r="N34" s="53"/>
      <c r="O34" s="800">
        <f>(O5+O6+O7+O8-O9)+(O9+O12-O13)+(O13+O14-O16)</f>
        <v>0</v>
      </c>
      <c r="P34" s="800">
        <f>(P5+P6+P7+P8-P9)+(P9+P12-P13)+(P13+P14-P16)</f>
        <v>0</v>
      </c>
      <c r="Q34" s="53"/>
      <c r="R34" s="53"/>
    </row>
    <row r="35" spans="1:18">
      <c r="B35" s="799" t="s">
        <v>99</v>
      </c>
      <c r="C35" s="800">
        <f>C24+C25+C26-C27+C28+C29-C30</f>
        <v>0</v>
      </c>
      <c r="D35" s="800">
        <f t="shared" ref="D35:J35" si="35">D24+D25+D26-D27+D28+D29-D30</f>
        <v>0</v>
      </c>
      <c r="E35" s="800">
        <f t="shared" si="35"/>
        <v>0</v>
      </c>
      <c r="F35" s="800">
        <f t="shared" si="35"/>
        <v>0</v>
      </c>
      <c r="G35" s="800">
        <f t="shared" si="35"/>
        <v>0</v>
      </c>
      <c r="H35" s="800">
        <f t="shared" si="35"/>
        <v>0</v>
      </c>
      <c r="I35" s="800">
        <f t="shared" si="35"/>
        <v>0</v>
      </c>
      <c r="J35" s="800">
        <f t="shared" si="35"/>
        <v>0</v>
      </c>
      <c r="K35" s="799"/>
      <c r="L35" s="799"/>
      <c r="M35" s="801"/>
      <c r="N35" s="801"/>
      <c r="O35" s="800">
        <f>O24+O25+O26-O27+O28+O29-O30</f>
        <v>0</v>
      </c>
      <c r="P35" s="800">
        <f>P24+P25+P26-P27+P28+P29-P30</f>
        <v>0</v>
      </c>
    </row>
    <row r="36" spans="1:18">
      <c r="B36" s="799"/>
      <c r="C36" s="800"/>
      <c r="D36" s="800"/>
      <c r="E36" s="800"/>
      <c r="F36" s="800"/>
      <c r="G36" s="800"/>
      <c r="H36" s="800"/>
      <c r="I36" s="800"/>
      <c r="J36" s="800"/>
      <c r="K36" s="799"/>
      <c r="L36" s="799"/>
      <c r="M36" s="801"/>
      <c r="N36" s="801"/>
      <c r="O36" s="800"/>
      <c r="P36" s="800"/>
    </row>
    <row r="37" spans="1:18">
      <c r="B37" s="799" t="s">
        <v>102</v>
      </c>
      <c r="C37" s="800">
        <f>C24+C25+C26-C27</f>
        <v>0</v>
      </c>
      <c r="D37" s="800">
        <f>D24+D25+D26-D27</f>
        <v>0</v>
      </c>
      <c r="E37" s="800">
        <f>E24+E25+E26-E27</f>
        <v>0</v>
      </c>
      <c r="F37" s="800">
        <f>F24+F25+F26-F27</f>
        <v>0</v>
      </c>
      <c r="G37" s="800">
        <f>G24+G25+G26-G27</f>
        <v>0</v>
      </c>
      <c r="H37" s="800"/>
      <c r="I37" s="800"/>
      <c r="J37" s="800"/>
      <c r="K37" s="799"/>
      <c r="L37" s="799"/>
      <c r="M37" s="801"/>
      <c r="N37" s="801"/>
      <c r="O37" s="800"/>
      <c r="P37" s="800"/>
    </row>
    <row r="38" spans="1:18">
      <c r="B38" s="799" t="s">
        <v>103</v>
      </c>
      <c r="C38" s="800">
        <f>C28+C29-C30</f>
        <v>0</v>
      </c>
      <c r="D38" s="800">
        <f>D28+D29-D30</f>
        <v>0</v>
      </c>
      <c r="E38" s="800">
        <f>E28+E29-E30</f>
        <v>0</v>
      </c>
      <c r="F38" s="800">
        <f>F28+F29-F30</f>
        <v>0</v>
      </c>
      <c r="G38" s="800">
        <f>G28+G29-G30</f>
        <v>0</v>
      </c>
      <c r="H38" s="800"/>
      <c r="I38" s="800"/>
      <c r="J38" s="800"/>
      <c r="K38" s="799"/>
      <c r="L38" s="799"/>
      <c r="M38" s="801"/>
      <c r="N38" s="801"/>
      <c r="O38" s="800"/>
      <c r="P38" s="800"/>
    </row>
    <row r="40" spans="1:18" hidden="1"/>
    <row r="41" spans="1:18" hidden="1"/>
    <row r="42" spans="1:18" hidden="1"/>
    <row r="43" spans="1:18" hidden="1"/>
    <row r="44" spans="1:18" hidden="1"/>
    <row r="45" spans="1:18" hidden="1"/>
    <row r="46" spans="1:18" hidden="1"/>
    <row r="47" spans="1:18" hidden="1"/>
    <row r="48" spans="1:18" hidden="1"/>
    <row r="49" spans="1:30" hidden="1"/>
    <row r="50" spans="1:30" hidden="1"/>
    <row r="51" spans="1:30" hidden="1"/>
    <row r="52" spans="1:30" hidden="1"/>
    <row r="53" spans="1:30" hidden="1"/>
    <row r="54" spans="1:30" hidden="1"/>
    <row r="55" spans="1:30" s="13" customFormat="1">
      <c r="A55" s="11"/>
    </row>
    <row r="56" spans="1:30" s="221" customFormat="1">
      <c r="A56" s="219"/>
      <c r="B56" s="220" t="s">
        <v>75</v>
      </c>
      <c r="C56" s="271"/>
      <c r="D56" s="271"/>
      <c r="E56" s="271"/>
      <c r="F56" s="271"/>
      <c r="G56" s="271"/>
      <c r="H56" s="271"/>
      <c r="I56" s="271"/>
      <c r="J56" s="271"/>
      <c r="K56" s="271"/>
      <c r="L56" s="271"/>
      <c r="M56" s="272"/>
      <c r="N56" s="273"/>
      <c r="T56" s="220" t="s">
        <v>86</v>
      </c>
      <c r="U56" s="220"/>
      <c r="V56" s="220"/>
      <c r="W56" s="220"/>
      <c r="X56" s="220"/>
      <c r="Y56" s="220"/>
    </row>
    <row r="57" spans="1:30" s="221" customFormat="1">
      <c r="A57" s="219"/>
      <c r="B57" s="240" t="s">
        <v>1</v>
      </c>
      <c r="C57" s="222" t="e">
        <f>D4</f>
        <v>#REF!</v>
      </c>
      <c r="D57" s="837" t="e">
        <f t="shared" ref="D57:I57" si="36">E4</f>
        <v>#REF!</v>
      </c>
      <c r="E57" s="837" t="e">
        <f t="shared" si="36"/>
        <v>#REF!</v>
      </c>
      <c r="F57" s="837" t="e">
        <f t="shared" si="36"/>
        <v>#REF!</v>
      </c>
      <c r="G57" s="837" t="e">
        <f t="shared" si="36"/>
        <v>#REF!</v>
      </c>
      <c r="H57" s="837" t="e">
        <f t="shared" si="36"/>
        <v>#REF!</v>
      </c>
      <c r="I57" s="837" t="e">
        <f t="shared" si="36"/>
        <v>#REF!</v>
      </c>
      <c r="J57" s="933"/>
      <c r="K57" s="219"/>
      <c r="L57" s="219"/>
      <c r="M57" s="219"/>
      <c r="N57" s="219"/>
      <c r="T57" s="224" t="s">
        <v>1</v>
      </c>
      <c r="U57" s="223"/>
      <c r="V57" s="837"/>
      <c r="W57" s="837"/>
      <c r="X57" s="175" t="e">
        <f t="shared" ref="X57:AD57" si="37">+C57</f>
        <v>#REF!</v>
      </c>
      <c r="Y57" s="175" t="e">
        <f t="shared" si="37"/>
        <v>#REF!</v>
      </c>
      <c r="Z57" s="223" t="e">
        <f t="shared" si="37"/>
        <v>#REF!</v>
      </c>
      <c r="AA57" s="223" t="e">
        <f t="shared" si="37"/>
        <v>#REF!</v>
      </c>
      <c r="AB57" s="223" t="e">
        <f t="shared" si="37"/>
        <v>#REF!</v>
      </c>
      <c r="AC57" s="223" t="e">
        <f t="shared" si="37"/>
        <v>#REF!</v>
      </c>
      <c r="AD57" s="223" t="e">
        <f t="shared" si="37"/>
        <v>#REF!</v>
      </c>
    </row>
    <row r="58" spans="1:30" s="221" customFormat="1">
      <c r="A58" s="219"/>
      <c r="B58" s="225" t="s">
        <v>7</v>
      </c>
      <c r="C58" s="1003">
        <v>129</v>
      </c>
      <c r="D58" s="1004">
        <v>122</v>
      </c>
      <c r="E58" s="997">
        <v>104</v>
      </c>
      <c r="F58" s="998">
        <v>101</v>
      </c>
      <c r="G58" s="998">
        <v>97</v>
      </c>
      <c r="H58" s="994">
        <v>97</v>
      </c>
      <c r="I58" s="999">
        <v>97</v>
      </c>
      <c r="J58" s="795"/>
      <c r="T58" s="225" t="s">
        <v>7</v>
      </c>
      <c r="U58" s="145"/>
      <c r="V58" s="261"/>
      <c r="W58" s="261"/>
      <c r="X58" s="114">
        <f>+D5-C58</f>
        <v>0</v>
      </c>
      <c r="Y58" s="68">
        <f t="shared" ref="Y58:Y83" si="38">+E5-D58</f>
        <v>0</v>
      </c>
      <c r="Z58" s="231">
        <f t="shared" ref="Z58:Z83" si="39">+F5-E58</f>
        <v>0</v>
      </c>
      <c r="AA58" s="231">
        <f t="shared" ref="AA58:AA83" si="40">+G5-F58</f>
        <v>0</v>
      </c>
      <c r="AB58" s="231">
        <f t="shared" ref="AB58:AB83" si="41">+H5-G58</f>
        <v>0</v>
      </c>
      <c r="AC58" s="231">
        <f t="shared" ref="AC58:AC83" si="42">+I5-H58</f>
        <v>0</v>
      </c>
      <c r="AD58" s="231">
        <f t="shared" ref="AD58:AD83" si="43">+J5-I58</f>
        <v>0</v>
      </c>
    </row>
    <row r="59" spans="1:30" s="221" customFormat="1">
      <c r="B59" s="225" t="s">
        <v>2</v>
      </c>
      <c r="C59" s="14">
        <v>14</v>
      </c>
      <c r="D59" s="44">
        <v>18</v>
      </c>
      <c r="E59" s="298">
        <v>16</v>
      </c>
      <c r="F59" s="71">
        <v>23</v>
      </c>
      <c r="G59" s="61">
        <v>22</v>
      </c>
      <c r="H59" s="219">
        <v>21</v>
      </c>
      <c r="I59" s="71">
        <v>18</v>
      </c>
      <c r="J59" s="72"/>
      <c r="T59" s="225" t="s">
        <v>2</v>
      </c>
      <c r="U59" s="241"/>
      <c r="V59" s="239"/>
      <c r="W59" s="239"/>
      <c r="X59" s="114">
        <f t="shared" ref="X59:X83" si="44">+D6-C59</f>
        <v>0</v>
      </c>
      <c r="Y59" s="71">
        <f t="shared" si="38"/>
        <v>0</v>
      </c>
      <c r="Z59" s="226">
        <f t="shared" si="39"/>
        <v>0</v>
      </c>
      <c r="AA59" s="226">
        <f t="shared" si="40"/>
        <v>0</v>
      </c>
      <c r="AB59" s="226">
        <f t="shared" si="41"/>
        <v>0</v>
      </c>
      <c r="AC59" s="226">
        <f t="shared" si="42"/>
        <v>0</v>
      </c>
      <c r="AD59" s="226">
        <f t="shared" si="43"/>
        <v>0</v>
      </c>
    </row>
    <row r="60" spans="1:30" s="221" customFormat="1">
      <c r="B60" s="225" t="s">
        <v>0</v>
      </c>
      <c r="C60" s="14">
        <v>1</v>
      </c>
      <c r="D60" s="44">
        <v>10</v>
      </c>
      <c r="E60" s="298">
        <v>7</v>
      </c>
      <c r="F60" s="71">
        <v>2</v>
      </c>
      <c r="G60" s="61">
        <v>5</v>
      </c>
      <c r="H60" s="219">
        <v>7</v>
      </c>
      <c r="I60" s="71">
        <v>2</v>
      </c>
      <c r="J60" s="72"/>
      <c r="T60" s="225" t="s">
        <v>0</v>
      </c>
      <c r="U60" s="241"/>
      <c r="V60" s="239"/>
      <c r="W60" s="239"/>
      <c r="X60" s="298">
        <f t="shared" si="44"/>
        <v>0</v>
      </c>
      <c r="Y60" s="71">
        <f t="shared" si="38"/>
        <v>0</v>
      </c>
      <c r="Z60" s="226">
        <f t="shared" si="39"/>
        <v>0</v>
      </c>
      <c r="AA60" s="226">
        <f t="shared" si="40"/>
        <v>0</v>
      </c>
      <c r="AB60" s="226">
        <f t="shared" si="41"/>
        <v>0</v>
      </c>
      <c r="AC60" s="226">
        <f t="shared" si="42"/>
        <v>0</v>
      </c>
      <c r="AD60" s="226">
        <f t="shared" si="43"/>
        <v>0</v>
      </c>
    </row>
    <row r="61" spans="1:30" s="221" customFormat="1">
      <c r="B61" s="225" t="s">
        <v>18</v>
      </c>
      <c r="C61" s="14">
        <v>4</v>
      </c>
      <c r="D61" s="44">
        <v>0</v>
      </c>
      <c r="E61" s="298">
        <v>0</v>
      </c>
      <c r="F61" s="71">
        <v>0</v>
      </c>
      <c r="G61" s="61">
        <v>0</v>
      </c>
      <c r="H61" s="219">
        <v>1</v>
      </c>
      <c r="I61" s="71">
        <v>2</v>
      </c>
      <c r="J61" s="72"/>
      <c r="T61" s="225" t="s">
        <v>18</v>
      </c>
      <c r="U61" s="241"/>
      <c r="V61" s="239"/>
      <c r="W61" s="239"/>
      <c r="X61" s="298">
        <f t="shared" si="44"/>
        <v>0</v>
      </c>
      <c r="Y61" s="71">
        <f t="shared" si="38"/>
        <v>0</v>
      </c>
      <c r="Z61" s="226">
        <f t="shared" si="39"/>
        <v>0</v>
      </c>
      <c r="AA61" s="226">
        <f t="shared" si="40"/>
        <v>0</v>
      </c>
      <c r="AB61" s="226">
        <f t="shared" si="41"/>
        <v>0</v>
      </c>
      <c r="AC61" s="226">
        <f t="shared" si="42"/>
        <v>0</v>
      </c>
      <c r="AD61" s="226">
        <f t="shared" si="43"/>
        <v>0</v>
      </c>
    </row>
    <row r="62" spans="1:30" s="221" customFormat="1">
      <c r="B62" s="228" t="s">
        <v>8</v>
      </c>
      <c r="C62" s="45">
        <v>148</v>
      </c>
      <c r="D62" s="80">
        <v>150</v>
      </c>
      <c r="E62" s="130">
        <v>127</v>
      </c>
      <c r="F62" s="80">
        <v>126</v>
      </c>
      <c r="G62" s="80">
        <v>124</v>
      </c>
      <c r="H62" s="219">
        <v>126</v>
      </c>
      <c r="I62" s="82">
        <v>119</v>
      </c>
      <c r="J62" s="1000"/>
      <c r="T62" s="228" t="s">
        <v>8</v>
      </c>
      <c r="U62" s="263"/>
      <c r="V62" s="245"/>
      <c r="W62" s="245"/>
      <c r="X62" s="80">
        <f t="shared" si="44"/>
        <v>0</v>
      </c>
      <c r="Y62" s="80">
        <f t="shared" si="38"/>
        <v>0</v>
      </c>
      <c r="Z62" s="245">
        <f t="shared" si="39"/>
        <v>0</v>
      </c>
      <c r="AA62" s="245">
        <f t="shared" si="40"/>
        <v>0</v>
      </c>
      <c r="AB62" s="245">
        <f t="shared" si="41"/>
        <v>0</v>
      </c>
      <c r="AC62" s="245">
        <f t="shared" si="42"/>
        <v>0</v>
      </c>
      <c r="AD62" s="245">
        <f t="shared" si="43"/>
        <v>0</v>
      </c>
    </row>
    <row r="63" spans="1:30" s="221" customFormat="1">
      <c r="B63" s="225" t="s">
        <v>3</v>
      </c>
      <c r="C63" s="14"/>
      <c r="D63" s="44"/>
      <c r="E63" s="298"/>
      <c r="F63" s="71"/>
      <c r="G63" s="61"/>
      <c r="H63" s="219"/>
      <c r="I63" s="71"/>
      <c r="J63" s="72"/>
      <c r="T63" s="225" t="s">
        <v>3</v>
      </c>
      <c r="U63" s="241"/>
      <c r="V63" s="239"/>
      <c r="W63" s="239"/>
      <c r="X63" s="298">
        <f t="shared" si="44"/>
        <v>0</v>
      </c>
      <c r="Y63" s="71">
        <f t="shared" si="38"/>
        <v>0</v>
      </c>
      <c r="Z63" s="226">
        <f t="shared" si="39"/>
        <v>0</v>
      </c>
      <c r="AA63" s="226">
        <f t="shared" si="40"/>
        <v>0</v>
      </c>
      <c r="AB63" s="226">
        <f t="shared" si="41"/>
        <v>0</v>
      </c>
      <c r="AC63" s="226">
        <f t="shared" si="42"/>
        <v>0</v>
      </c>
      <c r="AD63" s="226">
        <f t="shared" si="43"/>
        <v>0</v>
      </c>
    </row>
    <row r="64" spans="1:30" s="221" customFormat="1">
      <c r="B64" s="225" t="str">
        <f>B11</f>
        <v>Other exp. excl. depreciations</v>
      </c>
      <c r="C64" s="14"/>
      <c r="D64" s="44"/>
      <c r="E64" s="298"/>
      <c r="F64" s="71"/>
      <c r="G64" s="61"/>
      <c r="H64" s="219"/>
      <c r="I64" s="71"/>
      <c r="J64" s="72"/>
      <c r="T64" s="225" t="str">
        <f>B64</f>
        <v>Other exp. excl. depreciations</v>
      </c>
      <c r="U64" s="241"/>
      <c r="V64" s="239"/>
      <c r="W64" s="239"/>
      <c r="X64" s="298">
        <f t="shared" si="44"/>
        <v>0</v>
      </c>
      <c r="Y64" s="71">
        <f t="shared" si="38"/>
        <v>0</v>
      </c>
      <c r="Z64" s="226">
        <f t="shared" si="39"/>
        <v>0</v>
      </c>
      <c r="AA64" s="226">
        <f t="shared" si="40"/>
        <v>0</v>
      </c>
      <c r="AB64" s="226">
        <f t="shared" si="41"/>
        <v>0</v>
      </c>
      <c r="AC64" s="226">
        <f t="shared" si="42"/>
        <v>0</v>
      </c>
      <c r="AD64" s="226">
        <f t="shared" si="43"/>
        <v>0</v>
      </c>
    </row>
    <row r="65" spans="2:30" s="221" customFormat="1">
      <c r="B65" s="228" t="s">
        <v>24</v>
      </c>
      <c r="C65" s="45">
        <v>-81</v>
      </c>
      <c r="D65" s="46">
        <v>-75</v>
      </c>
      <c r="E65" s="101">
        <v>-85</v>
      </c>
      <c r="F65" s="82">
        <v>-56</v>
      </c>
      <c r="G65" s="80">
        <v>-64</v>
      </c>
      <c r="H65" s="219">
        <v>-61</v>
      </c>
      <c r="I65" s="82">
        <v>-76</v>
      </c>
      <c r="J65" s="1000"/>
      <c r="T65" s="228" t="s">
        <v>24</v>
      </c>
      <c r="U65" s="242"/>
      <c r="V65" s="243"/>
      <c r="W65" s="243"/>
      <c r="X65" s="101">
        <f t="shared" si="44"/>
        <v>0</v>
      </c>
      <c r="Y65" s="82">
        <f t="shared" si="38"/>
        <v>0</v>
      </c>
      <c r="Z65" s="245">
        <f t="shared" si="39"/>
        <v>0</v>
      </c>
      <c r="AA65" s="245">
        <f t="shared" si="40"/>
        <v>0</v>
      </c>
      <c r="AB65" s="245">
        <f t="shared" si="41"/>
        <v>0</v>
      </c>
      <c r="AC65" s="245">
        <f t="shared" si="42"/>
        <v>0</v>
      </c>
      <c r="AD65" s="245">
        <f t="shared" si="43"/>
        <v>0</v>
      </c>
    </row>
    <row r="66" spans="2:30" s="221" customFormat="1">
      <c r="B66" s="228" t="s">
        <v>13</v>
      </c>
      <c r="C66" s="45">
        <v>67</v>
      </c>
      <c r="D66" s="46">
        <v>75</v>
      </c>
      <c r="E66" s="101">
        <v>42</v>
      </c>
      <c r="F66" s="82">
        <v>70</v>
      </c>
      <c r="G66" s="82">
        <v>60</v>
      </c>
      <c r="H66" s="219">
        <v>65</v>
      </c>
      <c r="I66" s="82">
        <v>43</v>
      </c>
      <c r="J66" s="1000"/>
      <c r="T66" s="228" t="s">
        <v>13</v>
      </c>
      <c r="U66" s="242"/>
      <c r="V66" s="243"/>
      <c r="W66" s="243"/>
      <c r="X66" s="101">
        <f t="shared" si="44"/>
        <v>0</v>
      </c>
      <c r="Y66" s="82">
        <f t="shared" si="38"/>
        <v>0</v>
      </c>
      <c r="Z66" s="244">
        <f t="shared" si="39"/>
        <v>0</v>
      </c>
      <c r="AA66" s="244">
        <f t="shared" si="40"/>
        <v>0</v>
      </c>
      <c r="AB66" s="244">
        <f t="shared" si="41"/>
        <v>0</v>
      </c>
      <c r="AC66" s="244">
        <f t="shared" si="42"/>
        <v>0</v>
      </c>
      <c r="AD66" s="244">
        <f t="shared" si="43"/>
        <v>0</v>
      </c>
    </row>
    <row r="67" spans="2:30" s="221" customFormat="1">
      <c r="B67" s="225" t="s">
        <v>23</v>
      </c>
      <c r="C67" s="14">
        <v>-19</v>
      </c>
      <c r="D67" s="44">
        <v>-6</v>
      </c>
      <c r="E67" s="298">
        <v>-10</v>
      </c>
      <c r="F67" s="71">
        <v>0</v>
      </c>
      <c r="G67" s="68">
        <v>0</v>
      </c>
      <c r="H67" s="219">
        <v>-2</v>
      </c>
      <c r="I67" s="82">
        <v>0</v>
      </c>
      <c r="J67" s="1000"/>
      <c r="T67" s="225" t="s">
        <v>23</v>
      </c>
      <c r="U67" s="241"/>
      <c r="V67" s="239"/>
      <c r="W67" s="239"/>
      <c r="X67" s="298">
        <f t="shared" si="44"/>
        <v>0</v>
      </c>
      <c r="Y67" s="71">
        <f t="shared" si="38"/>
        <v>0</v>
      </c>
      <c r="Z67" s="231">
        <f t="shared" si="39"/>
        <v>0</v>
      </c>
      <c r="AA67" s="231">
        <f t="shared" si="40"/>
        <v>0</v>
      </c>
      <c r="AB67" s="231">
        <f t="shared" si="41"/>
        <v>0</v>
      </c>
      <c r="AC67" s="231">
        <f t="shared" si="42"/>
        <v>0</v>
      </c>
      <c r="AD67" s="231">
        <f t="shared" si="43"/>
        <v>0</v>
      </c>
    </row>
    <row r="68" spans="2:30" s="221" customFormat="1">
      <c r="B68" s="225" t="str">
        <f>B15</f>
        <v>Imp. of sec. fin. non-cur. ass.</v>
      </c>
      <c r="C68" s="14"/>
      <c r="D68" s="44"/>
      <c r="E68" s="298"/>
      <c r="F68" s="71"/>
      <c r="G68" s="68"/>
      <c r="H68" s="219"/>
      <c r="I68" s="82"/>
      <c r="J68" s="1000"/>
      <c r="T68" s="225" t="str">
        <f>B68</f>
        <v>Imp. of sec. fin. non-cur. ass.</v>
      </c>
      <c r="U68" s="241"/>
      <c r="V68" s="239"/>
      <c r="W68" s="239"/>
      <c r="X68" s="298"/>
      <c r="Y68" s="71"/>
      <c r="Z68" s="231"/>
      <c r="AA68" s="231"/>
      <c r="AB68" s="231"/>
      <c r="AC68" s="231"/>
      <c r="AD68" s="231"/>
    </row>
    <row r="69" spans="2:30" s="221" customFormat="1">
      <c r="B69" s="229" t="s">
        <v>4</v>
      </c>
      <c r="C69" s="47">
        <v>48</v>
      </c>
      <c r="D69" s="48">
        <v>69</v>
      </c>
      <c r="E69" s="102">
        <v>32</v>
      </c>
      <c r="F69" s="88">
        <v>70</v>
      </c>
      <c r="G69" s="86">
        <v>60</v>
      </c>
      <c r="H69" s="275">
        <v>63</v>
      </c>
      <c r="I69" s="88">
        <v>43</v>
      </c>
      <c r="J69" s="1005"/>
      <c r="T69" s="229" t="s">
        <v>4</v>
      </c>
      <c r="U69" s="264"/>
      <c r="V69" s="265"/>
      <c r="W69" s="265"/>
      <c r="X69" s="102">
        <f t="shared" si="44"/>
        <v>0</v>
      </c>
      <c r="Y69" s="88">
        <f t="shared" si="38"/>
        <v>0</v>
      </c>
      <c r="Z69" s="247">
        <f t="shared" si="39"/>
        <v>0</v>
      </c>
      <c r="AA69" s="247">
        <f t="shared" si="40"/>
        <v>0</v>
      </c>
      <c r="AB69" s="247">
        <f t="shared" si="41"/>
        <v>0</v>
      </c>
      <c r="AC69" s="247">
        <f t="shared" si="42"/>
        <v>0</v>
      </c>
      <c r="AD69" s="247">
        <f t="shared" si="43"/>
        <v>0</v>
      </c>
    </row>
    <row r="70" spans="2:30" s="221" customFormat="1">
      <c r="B70" s="225" t="s">
        <v>9</v>
      </c>
      <c r="C70" s="1001">
        <v>54.7</v>
      </c>
      <c r="D70" s="1009">
        <v>50</v>
      </c>
      <c r="E70" s="999">
        <v>66.900000000000006</v>
      </c>
      <c r="F70" s="999">
        <v>44.4</v>
      </c>
      <c r="G70" s="999">
        <v>51.6</v>
      </c>
      <c r="H70" s="994">
        <v>48.4</v>
      </c>
      <c r="I70" s="1007">
        <v>63.9</v>
      </c>
      <c r="J70" s="1008"/>
      <c r="T70" s="225" t="s">
        <v>9</v>
      </c>
      <c r="U70" s="235"/>
      <c r="V70" s="226"/>
      <c r="W70" s="226"/>
      <c r="X70" s="61">
        <f t="shared" si="44"/>
        <v>0</v>
      </c>
      <c r="Y70" s="61">
        <f t="shared" si="38"/>
        <v>0</v>
      </c>
      <c r="Z70" s="226">
        <f t="shared" si="39"/>
        <v>0</v>
      </c>
      <c r="AA70" s="226">
        <f t="shared" si="40"/>
        <v>0</v>
      </c>
      <c r="AB70" s="226">
        <f t="shared" si="41"/>
        <v>0</v>
      </c>
      <c r="AC70" s="226">
        <f t="shared" si="42"/>
        <v>0</v>
      </c>
      <c r="AD70" s="226">
        <f t="shared" si="43"/>
        <v>0</v>
      </c>
    </row>
    <row r="71" spans="2:30" s="221" customFormat="1">
      <c r="B71" s="225" t="s">
        <v>106</v>
      </c>
      <c r="C71" s="90">
        <v>6.9949122653146807</v>
      </c>
      <c r="D71" s="22">
        <v>10.030412118263584</v>
      </c>
      <c r="E71" s="61">
        <v>5.4949007603283295</v>
      </c>
      <c r="F71" s="61">
        <v>13.180707263172586</v>
      </c>
      <c r="G71" s="61">
        <v>11.682139652012163</v>
      </c>
      <c r="H71" s="219">
        <v>12.557219432989653</v>
      </c>
      <c r="I71" s="82">
        <v>9.094025291553768</v>
      </c>
      <c r="J71" s="1000"/>
      <c r="T71" s="225" t="s">
        <v>5</v>
      </c>
      <c r="U71" s="235"/>
      <c r="V71" s="226"/>
      <c r="W71" s="226"/>
      <c r="X71" s="61">
        <f t="shared" si="44"/>
        <v>0</v>
      </c>
      <c r="Y71" s="61">
        <f t="shared" si="38"/>
        <v>0</v>
      </c>
      <c r="Z71" s="226">
        <f t="shared" si="39"/>
        <v>0</v>
      </c>
      <c r="AA71" s="226">
        <f t="shared" si="40"/>
        <v>0</v>
      </c>
      <c r="AB71" s="226">
        <f t="shared" si="41"/>
        <v>0</v>
      </c>
      <c r="AC71" s="226">
        <f t="shared" si="42"/>
        <v>0</v>
      </c>
      <c r="AD71" s="226">
        <f t="shared" si="43"/>
        <v>0</v>
      </c>
    </row>
    <row r="72" spans="2:30" s="221" customFormat="1">
      <c r="B72" s="225" t="s">
        <v>5</v>
      </c>
      <c r="C72" s="90"/>
      <c r="D72" s="22"/>
      <c r="E72" s="61"/>
      <c r="F72" s="61"/>
      <c r="G72" s="61"/>
      <c r="H72" s="219"/>
      <c r="I72" s="82"/>
      <c r="J72" s="1000"/>
      <c r="T72" s="225" t="s">
        <v>5</v>
      </c>
      <c r="U72" s="235"/>
      <c r="V72" s="226"/>
      <c r="W72" s="226"/>
      <c r="X72" s="61">
        <f t="shared" si="44"/>
        <v>0</v>
      </c>
      <c r="Y72" s="61">
        <f t="shared" si="38"/>
        <v>0</v>
      </c>
      <c r="Z72" s="226">
        <f t="shared" si="39"/>
        <v>0</v>
      </c>
      <c r="AA72" s="226">
        <f t="shared" si="40"/>
        <v>0</v>
      </c>
      <c r="AB72" s="226">
        <f t="shared" si="41"/>
        <v>0</v>
      </c>
      <c r="AC72" s="226">
        <f t="shared" si="42"/>
        <v>0</v>
      </c>
      <c r="AD72" s="226">
        <f t="shared" si="43"/>
        <v>0</v>
      </c>
    </row>
    <row r="73" spans="2:30" s="221" customFormat="1">
      <c r="B73" s="225" t="s">
        <v>28</v>
      </c>
      <c r="C73" s="38">
        <v>1948</v>
      </c>
      <c r="D73" s="30">
        <v>2067</v>
      </c>
      <c r="E73" s="68">
        <v>2050</v>
      </c>
      <c r="F73" s="68">
        <v>1610</v>
      </c>
      <c r="G73" s="68">
        <v>1590</v>
      </c>
      <c r="H73" s="219">
        <v>1551</v>
      </c>
      <c r="I73" s="82">
        <v>1491</v>
      </c>
      <c r="J73" s="1000"/>
      <c r="T73" s="225" t="s">
        <v>28</v>
      </c>
      <c r="U73" s="230"/>
      <c r="V73" s="231"/>
      <c r="W73" s="231"/>
      <c r="X73" s="68">
        <f t="shared" si="44"/>
        <v>0</v>
      </c>
      <c r="Y73" s="68">
        <f t="shared" si="38"/>
        <v>0</v>
      </c>
      <c r="Z73" s="231">
        <f t="shared" si="39"/>
        <v>0</v>
      </c>
      <c r="AA73" s="231">
        <f t="shared" si="40"/>
        <v>0</v>
      </c>
      <c r="AB73" s="231">
        <f t="shared" si="41"/>
        <v>0</v>
      </c>
      <c r="AC73" s="231">
        <f t="shared" si="42"/>
        <v>0</v>
      </c>
      <c r="AD73" s="231">
        <f t="shared" si="43"/>
        <v>0</v>
      </c>
    </row>
    <row r="74" spans="2:30" s="221" customFormat="1">
      <c r="B74" s="301" t="s">
        <v>90</v>
      </c>
      <c r="C74" s="38">
        <v>11564</v>
      </c>
      <c r="D74" s="30">
        <v>11602</v>
      </c>
      <c r="E74" s="68">
        <v>11438</v>
      </c>
      <c r="F74" s="68">
        <v>8378</v>
      </c>
      <c r="G74" s="68">
        <v>5144</v>
      </c>
      <c r="H74" s="219">
        <v>4993</v>
      </c>
      <c r="I74" s="82">
        <v>4801</v>
      </c>
      <c r="J74" s="1000"/>
      <c r="T74" s="301" t="s">
        <v>90</v>
      </c>
      <c r="U74" s="230"/>
      <c r="V74" s="231"/>
      <c r="W74" s="231"/>
      <c r="X74" s="68">
        <f t="shared" si="44"/>
        <v>0</v>
      </c>
      <c r="Y74" s="68">
        <f t="shared" si="38"/>
        <v>0</v>
      </c>
      <c r="Z74" s="231">
        <f t="shared" si="39"/>
        <v>0</v>
      </c>
      <c r="AA74" s="231">
        <f t="shared" si="40"/>
        <v>0</v>
      </c>
      <c r="AB74" s="231">
        <f t="shared" si="41"/>
        <v>0</v>
      </c>
      <c r="AC74" s="231">
        <f t="shared" si="42"/>
        <v>0</v>
      </c>
      <c r="AD74" s="231">
        <f t="shared" si="43"/>
        <v>0</v>
      </c>
    </row>
    <row r="75" spans="2:30" s="221" customFormat="1">
      <c r="B75" s="232" t="s">
        <v>14</v>
      </c>
      <c r="C75" s="39">
        <v>917</v>
      </c>
      <c r="D75" s="40">
        <v>946</v>
      </c>
      <c r="E75" s="69">
        <v>963</v>
      </c>
      <c r="F75" s="69">
        <v>802</v>
      </c>
      <c r="G75" s="69">
        <v>818</v>
      </c>
      <c r="H75" s="275">
        <v>806</v>
      </c>
      <c r="I75" s="88">
        <v>809</v>
      </c>
      <c r="J75" s="1005"/>
      <c r="T75" s="232" t="s">
        <v>14</v>
      </c>
      <c r="U75" s="233"/>
      <c r="V75" s="234"/>
      <c r="W75" s="234"/>
      <c r="X75" s="69">
        <f t="shared" si="44"/>
        <v>0</v>
      </c>
      <c r="Y75" s="69">
        <f t="shared" si="38"/>
        <v>0</v>
      </c>
      <c r="Z75" s="234">
        <f t="shared" si="39"/>
        <v>0</v>
      </c>
      <c r="AA75" s="234">
        <f t="shared" si="40"/>
        <v>0</v>
      </c>
      <c r="AB75" s="234">
        <f t="shared" si="41"/>
        <v>0</v>
      </c>
      <c r="AC75" s="234">
        <f t="shared" si="42"/>
        <v>0</v>
      </c>
      <c r="AD75" s="234">
        <f t="shared" si="43"/>
        <v>0</v>
      </c>
    </row>
    <row r="76" spans="2:30" s="221" customFormat="1">
      <c r="B76" s="228" t="s">
        <v>22</v>
      </c>
      <c r="C76" s="1006"/>
      <c r="D76" s="466"/>
      <c r="E76" s="467"/>
      <c r="F76" s="467"/>
      <c r="G76" s="467"/>
      <c r="H76" s="994"/>
      <c r="I76" s="1007"/>
      <c r="J76" s="1008"/>
      <c r="T76" s="228" t="s">
        <v>22</v>
      </c>
      <c r="U76" s="238"/>
      <c r="V76" s="219"/>
      <c r="W76" s="219"/>
      <c r="X76" s="71">
        <f t="shared" si="44"/>
        <v>0</v>
      </c>
      <c r="Y76" s="71">
        <f t="shared" si="38"/>
        <v>0</v>
      </c>
      <c r="Z76" s="219">
        <f t="shared" si="39"/>
        <v>0</v>
      </c>
      <c r="AA76" s="219">
        <f t="shared" si="40"/>
        <v>0</v>
      </c>
      <c r="AB76" s="219">
        <f t="shared" si="41"/>
        <v>0</v>
      </c>
      <c r="AC76" s="219">
        <f t="shared" si="42"/>
        <v>0</v>
      </c>
      <c r="AD76" s="219">
        <f t="shared" si="43"/>
        <v>0</v>
      </c>
    </row>
    <row r="77" spans="2:30" s="221" customFormat="1">
      <c r="B77" s="225" t="s">
        <v>19</v>
      </c>
      <c r="C77" s="73">
        <v>0</v>
      </c>
      <c r="D77" s="92">
        <v>0</v>
      </c>
      <c r="E77" s="74">
        <v>0</v>
      </c>
      <c r="F77" s="74">
        <v>0</v>
      </c>
      <c r="G77" s="74">
        <v>0</v>
      </c>
      <c r="H77" s="219">
        <v>0</v>
      </c>
      <c r="I77" s="82">
        <v>0</v>
      </c>
      <c r="J77" s="1000"/>
      <c r="T77" s="225" t="s">
        <v>19</v>
      </c>
      <c r="U77" s="248"/>
      <c r="V77" s="249"/>
      <c r="W77" s="249"/>
      <c r="X77" s="74">
        <f t="shared" si="44"/>
        <v>0</v>
      </c>
      <c r="Y77" s="74">
        <f t="shared" si="38"/>
        <v>0</v>
      </c>
      <c r="Z77" s="249">
        <f t="shared" si="39"/>
        <v>0</v>
      </c>
      <c r="AA77" s="249">
        <f t="shared" si="40"/>
        <v>0</v>
      </c>
      <c r="AB77" s="249">
        <f t="shared" si="41"/>
        <v>0</v>
      </c>
      <c r="AC77" s="249">
        <f t="shared" si="42"/>
        <v>0</v>
      </c>
      <c r="AD77" s="249">
        <f t="shared" si="43"/>
        <v>0</v>
      </c>
    </row>
    <row r="78" spans="2:30" s="221" customFormat="1">
      <c r="B78" s="225" t="s">
        <v>20</v>
      </c>
      <c r="C78" s="168">
        <v>32.1</v>
      </c>
      <c r="D78" s="92">
        <v>32.4</v>
      </c>
      <c r="E78" s="74">
        <v>31.9</v>
      </c>
      <c r="F78" s="74">
        <v>26.9</v>
      </c>
      <c r="G78" s="74">
        <v>27.9</v>
      </c>
      <c r="H78" s="219">
        <v>27.3</v>
      </c>
      <c r="I78" s="82">
        <v>26.400000000000002</v>
      </c>
      <c r="J78" s="1000"/>
      <c r="T78" s="225" t="s">
        <v>20</v>
      </c>
      <c r="U78" s="248"/>
      <c r="V78" s="249"/>
      <c r="W78" s="249"/>
      <c r="X78" s="74">
        <f t="shared" si="44"/>
        <v>0</v>
      </c>
      <c r="Y78" s="74">
        <f t="shared" si="38"/>
        <v>0</v>
      </c>
      <c r="Z78" s="249">
        <f t="shared" si="39"/>
        <v>0</v>
      </c>
      <c r="AA78" s="249">
        <f t="shared" si="40"/>
        <v>0</v>
      </c>
      <c r="AB78" s="249">
        <f t="shared" si="41"/>
        <v>0</v>
      </c>
      <c r="AC78" s="249">
        <f t="shared" si="42"/>
        <v>0</v>
      </c>
      <c r="AD78" s="249">
        <f t="shared" si="43"/>
        <v>0</v>
      </c>
    </row>
    <row r="79" spans="2:30" s="221" customFormat="1">
      <c r="B79" s="225" t="s">
        <v>21</v>
      </c>
      <c r="C79" s="168">
        <v>2.9</v>
      </c>
      <c r="D79" s="92">
        <v>2.9</v>
      </c>
      <c r="E79" s="74">
        <v>2.9</v>
      </c>
      <c r="F79" s="74">
        <v>1.5</v>
      </c>
      <c r="G79" s="74">
        <v>1.5</v>
      </c>
      <c r="H79" s="219">
        <v>1.5</v>
      </c>
      <c r="I79" s="82">
        <v>1.4</v>
      </c>
      <c r="J79" s="1000"/>
      <c r="T79" s="225" t="s">
        <v>21</v>
      </c>
      <c r="U79" s="248"/>
      <c r="V79" s="249"/>
      <c r="W79" s="249"/>
      <c r="X79" s="74">
        <f t="shared" si="44"/>
        <v>0</v>
      </c>
      <c r="Y79" s="74">
        <f t="shared" si="38"/>
        <v>0</v>
      </c>
      <c r="Z79" s="249">
        <f t="shared" si="39"/>
        <v>0</v>
      </c>
      <c r="AA79" s="249">
        <f t="shared" si="40"/>
        <v>0</v>
      </c>
      <c r="AB79" s="249">
        <f t="shared" si="41"/>
        <v>0</v>
      </c>
      <c r="AC79" s="249">
        <f t="shared" si="42"/>
        <v>0</v>
      </c>
      <c r="AD79" s="249">
        <f t="shared" si="43"/>
        <v>0</v>
      </c>
    </row>
    <row r="80" spans="2:30" s="221" customFormat="1">
      <c r="B80" s="228" t="s">
        <v>25</v>
      </c>
      <c r="C80" s="169">
        <v>35</v>
      </c>
      <c r="D80" s="141">
        <v>35.299999999999997</v>
      </c>
      <c r="E80" s="75">
        <v>34.799999999999997</v>
      </c>
      <c r="F80" s="75">
        <v>28.4</v>
      </c>
      <c r="G80" s="75">
        <v>29.4</v>
      </c>
      <c r="H80" s="219">
        <v>28.8</v>
      </c>
      <c r="I80" s="82">
        <v>27.8</v>
      </c>
      <c r="J80" s="1000"/>
      <c r="T80" s="228" t="s">
        <v>25</v>
      </c>
      <c r="U80" s="253"/>
      <c r="V80" s="254"/>
      <c r="W80" s="254"/>
      <c r="X80" s="75">
        <f t="shared" si="44"/>
        <v>0</v>
      </c>
      <c r="Y80" s="75">
        <f t="shared" si="38"/>
        <v>0</v>
      </c>
      <c r="Z80" s="254">
        <f t="shared" si="39"/>
        <v>0</v>
      </c>
      <c r="AA80" s="254">
        <f t="shared" si="40"/>
        <v>0</v>
      </c>
      <c r="AB80" s="254">
        <f t="shared" si="41"/>
        <v>0</v>
      </c>
      <c r="AC80" s="254">
        <f t="shared" si="42"/>
        <v>0</v>
      </c>
      <c r="AD80" s="254">
        <f t="shared" si="43"/>
        <v>0</v>
      </c>
    </row>
    <row r="81" spans="1:30" s="221" customFormat="1">
      <c r="B81" s="225" t="s">
        <v>17</v>
      </c>
      <c r="C81" s="168">
        <v>0.1</v>
      </c>
      <c r="D81" s="92">
        <v>0.2</v>
      </c>
      <c r="E81" s="74">
        <v>0.1</v>
      </c>
      <c r="F81" s="74">
        <v>0.1</v>
      </c>
      <c r="G81" s="74">
        <v>0.1</v>
      </c>
      <c r="H81" s="219">
        <v>0.2</v>
      </c>
      <c r="I81" s="82">
        <v>0.1</v>
      </c>
      <c r="J81" s="1000"/>
      <c r="T81" s="225" t="s">
        <v>17</v>
      </c>
      <c r="U81" s="248"/>
      <c r="V81" s="249"/>
      <c r="W81" s="249"/>
      <c r="X81" s="74">
        <f t="shared" si="44"/>
        <v>0</v>
      </c>
      <c r="Y81" s="74">
        <f t="shared" si="38"/>
        <v>0</v>
      </c>
      <c r="Z81" s="249">
        <f t="shared" si="39"/>
        <v>0</v>
      </c>
      <c r="AA81" s="249">
        <f t="shared" si="40"/>
        <v>0</v>
      </c>
      <c r="AB81" s="249">
        <f t="shared" si="41"/>
        <v>0</v>
      </c>
      <c r="AC81" s="249">
        <f t="shared" si="42"/>
        <v>0</v>
      </c>
      <c r="AD81" s="249">
        <f t="shared" si="43"/>
        <v>0</v>
      </c>
    </row>
    <row r="82" spans="1:30" s="221" customFormat="1">
      <c r="B82" s="225" t="s">
        <v>16</v>
      </c>
      <c r="C82" s="168">
        <v>10.200000000000001</v>
      </c>
      <c r="D82" s="92">
        <v>10.8</v>
      </c>
      <c r="E82" s="74">
        <v>10.5</v>
      </c>
      <c r="F82" s="74">
        <v>8</v>
      </c>
      <c r="G82" s="74">
        <v>8.6</v>
      </c>
      <c r="H82" s="219">
        <v>8.8000000000000007</v>
      </c>
      <c r="I82" s="82">
        <v>8.1</v>
      </c>
      <c r="J82" s="1000"/>
      <c r="T82" s="225" t="s">
        <v>16</v>
      </c>
      <c r="U82" s="248"/>
      <c r="V82" s="249"/>
      <c r="W82" s="249"/>
      <c r="X82" s="74">
        <f t="shared" si="44"/>
        <v>0</v>
      </c>
      <c r="Y82" s="74">
        <f t="shared" si="38"/>
        <v>0</v>
      </c>
      <c r="Z82" s="249">
        <f t="shared" si="39"/>
        <v>0</v>
      </c>
      <c r="AA82" s="249">
        <f t="shared" si="40"/>
        <v>0</v>
      </c>
      <c r="AB82" s="249">
        <f t="shared" si="41"/>
        <v>0</v>
      </c>
      <c r="AC82" s="249">
        <f t="shared" si="42"/>
        <v>0</v>
      </c>
      <c r="AD82" s="249">
        <f t="shared" si="43"/>
        <v>0</v>
      </c>
    </row>
    <row r="83" spans="1:30" s="221" customFormat="1">
      <c r="B83" s="229" t="s">
        <v>15</v>
      </c>
      <c r="C83" s="170">
        <v>10.3</v>
      </c>
      <c r="D83" s="152">
        <v>11</v>
      </c>
      <c r="E83" s="76">
        <v>10.6</v>
      </c>
      <c r="F83" s="76">
        <v>8.1</v>
      </c>
      <c r="G83" s="76">
        <v>8.6999999999999993</v>
      </c>
      <c r="H83" s="275">
        <v>9</v>
      </c>
      <c r="I83" s="88">
        <v>8.1999999999999993</v>
      </c>
      <c r="J83" s="1005"/>
      <c r="T83" s="229" t="s">
        <v>15</v>
      </c>
      <c r="U83" s="256"/>
      <c r="V83" s="257"/>
      <c r="W83" s="257"/>
      <c r="X83" s="76">
        <f t="shared" si="44"/>
        <v>0</v>
      </c>
      <c r="Y83" s="76">
        <f t="shared" si="38"/>
        <v>0</v>
      </c>
      <c r="Z83" s="257">
        <f t="shared" si="39"/>
        <v>0</v>
      </c>
      <c r="AA83" s="257">
        <f t="shared" si="40"/>
        <v>0</v>
      </c>
      <c r="AB83" s="257">
        <f t="shared" si="41"/>
        <v>0</v>
      </c>
      <c r="AC83" s="257">
        <f t="shared" si="42"/>
        <v>0</v>
      </c>
      <c r="AD83" s="257">
        <f t="shared" si="43"/>
        <v>0</v>
      </c>
    </row>
    <row r="84" spans="1:30" s="221" customFormat="1">
      <c r="C84" s="248"/>
      <c r="D84" s="249"/>
      <c r="E84" s="219"/>
      <c r="F84" s="219"/>
      <c r="G84" s="219"/>
      <c r="H84" s="219"/>
      <c r="I84" s="82"/>
      <c r="J84" s="82"/>
      <c r="AC84" s="226"/>
    </row>
    <row r="85" spans="1:30" s="221" customFormat="1">
      <c r="A85" s="219"/>
      <c r="I85" s="82"/>
      <c r="J85" s="82"/>
      <c r="N85" s="262"/>
      <c r="AC85" s="226"/>
    </row>
    <row r="86" spans="1:30" s="221" customFormat="1">
      <c r="I86" s="82"/>
      <c r="J86" s="82"/>
    </row>
    <row r="87" spans="1:30" s="221" customFormat="1"/>
    <row r="88" spans="1:30" s="221" customFormat="1"/>
    <row r="89" spans="1:30" s="221" customFormat="1"/>
    <row r="90" spans="1:30" s="221" customFormat="1"/>
    <row r="91" spans="1:30" s="221" customFormat="1"/>
    <row r="92" spans="1:30" s="221" customFormat="1"/>
    <row r="93" spans="1:30" s="221" customFormat="1"/>
    <row r="94" spans="1:30" s="221" customFormat="1"/>
    <row r="95" spans="1:30" s="221" customFormat="1"/>
    <row r="96" spans="1:30" s="221" customFormat="1"/>
    <row r="97" s="221" customFormat="1"/>
    <row r="98" s="221" customFormat="1"/>
    <row r="99" s="221" customFormat="1"/>
    <row r="100" s="221" customFormat="1"/>
    <row r="101" s="221" customFormat="1"/>
    <row r="102" s="221" customFormat="1"/>
    <row r="103" s="221" customFormat="1"/>
    <row r="104" s="221" customFormat="1"/>
    <row r="105" s="221" customFormat="1"/>
    <row r="106" s="221" customFormat="1"/>
    <row r="107" s="221" customFormat="1"/>
    <row r="108" s="221" customFormat="1"/>
  </sheetData>
  <mergeCells count="5">
    <mergeCell ref="B33:L33"/>
    <mergeCell ref="M3:N3"/>
    <mergeCell ref="O3:O4"/>
    <mergeCell ref="P3:P4"/>
    <mergeCell ref="B32:O32"/>
  </mergeCells>
  <phoneticPr fontId="22"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4">
    <tabColor rgb="FF92D050"/>
    <pageSetUpPr fitToPage="1"/>
  </sheetPr>
  <dimension ref="A1:BE108"/>
  <sheetViews>
    <sheetView topLeftCell="B1" zoomScale="90" zoomScaleNormal="90" workbookViewId="0">
      <selection activeCell="D24" sqref="D24:J30"/>
    </sheetView>
  </sheetViews>
  <sheetFormatPr defaultColWidth="9.33203125" defaultRowHeight="12" outlineLevelRow="1" outlineLevelCol="1"/>
  <cols>
    <col min="1" max="1" width="23.33203125" style="52" customWidth="1"/>
    <col min="2" max="2" width="29.109375" style="53" customWidth="1"/>
    <col min="3" max="3" width="7.6640625" style="13" customWidth="1"/>
    <col min="4" max="7" width="7.33203125" style="53" customWidth="1"/>
    <col min="8" max="10" width="6.6640625" style="53" customWidth="1" outlineLevel="1"/>
    <col min="11" max="14" width="7" style="53" customWidth="1"/>
    <col min="15" max="17" width="7.44140625" style="53" customWidth="1" outlineLevel="1"/>
    <col min="18" max="18" width="7" style="53" customWidth="1" outlineLevel="1"/>
    <col min="19" max="19" width="6.109375" style="53" customWidth="1"/>
    <col min="20" max="20" width="7.109375" style="53" customWidth="1"/>
    <col min="21" max="22" width="6.109375" style="53" customWidth="1"/>
    <col min="23" max="24" width="7.33203125" style="53" customWidth="1"/>
    <col min="25" max="16384" width="9.33203125" style="53"/>
  </cols>
  <sheetData>
    <row r="1" spans="1:57" s="100" customFormat="1" ht="10.5" customHeight="1">
      <c r="A1" s="196" t="s">
        <v>82</v>
      </c>
      <c r="B1" s="197">
        <v>2</v>
      </c>
      <c r="C1" s="197">
        <f t="shared" ref="C1:L1" si="0">+B1+1</f>
        <v>3</v>
      </c>
      <c r="D1" s="197">
        <f t="shared" si="0"/>
        <v>4</v>
      </c>
      <c r="E1" s="197">
        <f t="shared" si="0"/>
        <v>5</v>
      </c>
      <c r="F1" s="197">
        <f t="shared" si="0"/>
        <v>6</v>
      </c>
      <c r="G1" s="197">
        <f t="shared" si="0"/>
        <v>7</v>
      </c>
      <c r="H1" s="197">
        <f t="shared" si="0"/>
        <v>8</v>
      </c>
      <c r="I1" s="197">
        <f t="shared" si="0"/>
        <v>9</v>
      </c>
      <c r="J1" s="197">
        <f t="shared" si="0"/>
        <v>10</v>
      </c>
      <c r="K1" s="197">
        <f t="shared" si="0"/>
        <v>11</v>
      </c>
      <c r="L1" s="197">
        <f t="shared" si="0"/>
        <v>12</v>
      </c>
      <c r="M1" s="197">
        <f t="shared" ref="M1:R1" si="1">+L1+1</f>
        <v>13</v>
      </c>
      <c r="N1" s="197">
        <f t="shared" si="1"/>
        <v>14</v>
      </c>
      <c r="O1" s="197">
        <f t="shared" si="1"/>
        <v>15</v>
      </c>
      <c r="P1" s="197">
        <f t="shared" si="1"/>
        <v>16</v>
      </c>
      <c r="Q1" s="452">
        <f t="shared" si="1"/>
        <v>17</v>
      </c>
      <c r="R1" s="452">
        <f t="shared" si="1"/>
        <v>18</v>
      </c>
      <c r="S1" s="197">
        <v>23</v>
      </c>
      <c r="T1" s="197">
        <v>24</v>
      </c>
      <c r="U1" s="197">
        <v>25</v>
      </c>
      <c r="V1" s="197"/>
      <c r="W1" s="197"/>
      <c r="X1" s="197">
        <v>26</v>
      </c>
      <c r="Y1" s="197">
        <v>27</v>
      </c>
      <c r="Z1" s="197">
        <v>28</v>
      </c>
      <c r="AA1" s="197">
        <v>29</v>
      </c>
      <c r="AB1" s="197">
        <v>30</v>
      </c>
      <c r="AC1" s="197">
        <v>31</v>
      </c>
      <c r="AD1" s="197">
        <v>32</v>
      </c>
      <c r="AE1" s="197">
        <v>33</v>
      </c>
      <c r="AF1" s="197">
        <v>34</v>
      </c>
      <c r="AG1" s="197">
        <v>35</v>
      </c>
      <c r="AH1" s="197">
        <v>36</v>
      </c>
      <c r="AI1" s="197">
        <v>37</v>
      </c>
      <c r="AJ1" s="197">
        <v>38</v>
      </c>
    </row>
    <row r="2" spans="1:57" s="100" customFormat="1" ht="10.5" customHeight="1">
      <c r="A2" s="196"/>
      <c r="B2" s="331" t="s">
        <v>142</v>
      </c>
      <c r="C2" s="376"/>
      <c r="D2" s="320"/>
      <c r="E2" s="320"/>
      <c r="F2" s="320"/>
      <c r="G2" s="320"/>
      <c r="H2" s="320"/>
      <c r="I2" s="320"/>
      <c r="J2" s="320"/>
      <c r="K2" s="320"/>
      <c r="L2" s="320"/>
      <c r="M2" s="305"/>
      <c r="N2" s="306"/>
      <c r="O2" s="306"/>
      <c r="P2" s="306"/>
      <c r="Q2" s="306"/>
      <c r="R2" s="306"/>
      <c r="Y2" s="100" t="s">
        <v>136</v>
      </c>
    </row>
    <row r="3" spans="1:57" s="100" customFormat="1" ht="10.5" customHeight="1">
      <c r="A3" s="196"/>
      <c r="B3" s="445"/>
      <c r="C3" s="443"/>
      <c r="D3" s="442"/>
      <c r="E3" s="442"/>
      <c r="F3" s="442"/>
      <c r="G3" s="442"/>
      <c r="H3" s="442"/>
      <c r="I3" s="442"/>
      <c r="J3" s="444"/>
      <c r="K3" s="442"/>
      <c r="L3" s="444"/>
      <c r="M3" s="1280" t="s">
        <v>108</v>
      </c>
      <c r="N3" s="1281"/>
      <c r="O3" s="1282" t="e">
        <f>+VLOOKUP($A4,#REF!,M$1+1,FALSE)</f>
        <v>#REF!</v>
      </c>
      <c r="P3" s="1284" t="e">
        <f>+VLOOKUP($A4,#REF!,N$1+1,FALSE)</f>
        <v>#REF!</v>
      </c>
      <c r="Q3" s="1043" t="e">
        <f>'PeB NO'!Q3</f>
        <v>#REF!</v>
      </c>
      <c r="R3" s="930" t="e">
        <f>'PeB NO'!R3</f>
        <v>#REF!</v>
      </c>
      <c r="AI3" s="100" t="s">
        <v>108</v>
      </c>
      <c r="AK3" s="100" t="e">
        <f>O3</f>
        <v>#REF!</v>
      </c>
      <c r="AL3" s="100" t="e">
        <f>P3</f>
        <v>#REF!</v>
      </c>
      <c r="AM3" s="100" t="e">
        <f>Q3</f>
        <v>#REF!</v>
      </c>
      <c r="AN3" s="100" t="e">
        <f>R3</f>
        <v>#REF!</v>
      </c>
    </row>
    <row r="4" spans="1:57" s="100" customFormat="1" ht="13.5" customHeight="1">
      <c r="A4" s="179" t="str">
        <f>+"headingqy"&amp;$A$1</f>
        <v>headingqyGroup</v>
      </c>
      <c r="B4" s="451" t="e">
        <f>+VLOOKUP($A4,#REF!,B$1+1,FALSE)</f>
        <v>#REF!</v>
      </c>
      <c r="C4" s="1081" t="e">
        <f>+VLOOKUP($A4,#REF!,C$1+1,FALSE)</f>
        <v>#REF!</v>
      </c>
      <c r="D4" s="1082" t="e">
        <f>+VLOOKUP($A4,#REF!,D$1+1,FALSE)</f>
        <v>#REF!</v>
      </c>
      <c r="E4" s="1082" t="e">
        <f>+VLOOKUP($A4,#REF!,E$1+1,FALSE)</f>
        <v>#REF!</v>
      </c>
      <c r="F4" s="1082" t="e">
        <f>+VLOOKUP($A4,#REF!,F$1+1,FALSE)</f>
        <v>#REF!</v>
      </c>
      <c r="G4" s="1082" t="e">
        <f>+VLOOKUP($A4,#REF!,G$1+1,FALSE)</f>
        <v>#REF!</v>
      </c>
      <c r="H4" s="1082" t="e">
        <f>+VLOOKUP($A4,#REF!,H$1+1,FALSE)</f>
        <v>#REF!</v>
      </c>
      <c r="I4" s="1082" t="e">
        <f>+VLOOKUP($A4,#REF!,I$1+1,FALSE)</f>
        <v>#REF!</v>
      </c>
      <c r="J4" s="1083" t="e">
        <f>+VLOOKUP($A4,#REF!,J$1+1,FALSE)</f>
        <v>#REF!</v>
      </c>
      <c r="K4" s="461" t="e">
        <f>+VLOOKUP($A4,#REF!,K$1+1,FALSE)</f>
        <v>#REF!</v>
      </c>
      <c r="L4" s="441" t="e">
        <f>+VLOOKUP($A4,#REF!,L$1+1,FALSE)</f>
        <v>#REF!</v>
      </c>
      <c r="M4" s="440" t="e">
        <f>+K4</f>
        <v>#REF!</v>
      </c>
      <c r="N4" s="441" t="e">
        <f>L4</f>
        <v>#REF!</v>
      </c>
      <c r="O4" s="1283"/>
      <c r="P4" s="1285"/>
      <c r="Q4" s="928" t="str">
        <f>"14 vs
"&amp;"EUR"</f>
        <v>14 vs
EUR</v>
      </c>
      <c r="R4" s="929" t="str">
        <f>"13
"&amp;"Local"</f>
        <v>13
Local</v>
      </c>
      <c r="S4" s="198"/>
      <c r="T4" s="71"/>
      <c r="Y4" s="447" t="e">
        <f>C4</f>
        <v>#REF!</v>
      </c>
      <c r="Z4" s="448" t="e">
        <f t="shared" ref="Z4:AN4" si="2">D4</f>
        <v>#REF!</v>
      </c>
      <c r="AA4" s="448" t="e">
        <f t="shared" si="2"/>
        <v>#REF!</v>
      </c>
      <c r="AB4" s="448" t="e">
        <f t="shared" si="2"/>
        <v>#REF!</v>
      </c>
      <c r="AC4" s="448" t="e">
        <f t="shared" si="2"/>
        <v>#REF!</v>
      </c>
      <c r="AD4" s="448" t="e">
        <f t="shared" si="2"/>
        <v>#REF!</v>
      </c>
      <c r="AE4" s="448" t="e">
        <f t="shared" si="2"/>
        <v>#REF!</v>
      </c>
      <c r="AF4" s="448" t="e">
        <f t="shared" si="2"/>
        <v>#REF!</v>
      </c>
      <c r="AG4" s="440" t="e">
        <f t="shared" si="2"/>
        <v>#REF!</v>
      </c>
      <c r="AH4" s="441" t="e">
        <f t="shared" si="2"/>
        <v>#REF!</v>
      </c>
      <c r="AI4" s="440" t="e">
        <f t="shared" si="2"/>
        <v>#REF!</v>
      </c>
      <c r="AJ4" s="441" t="e">
        <f t="shared" si="2"/>
        <v>#REF!</v>
      </c>
      <c r="AK4" s="440"/>
      <c r="AL4" s="441"/>
      <c r="AM4" s="440" t="str">
        <f t="shared" si="2"/>
        <v>14 vs
EUR</v>
      </c>
      <c r="AN4" s="441" t="str">
        <f t="shared" si="2"/>
        <v>13
Local</v>
      </c>
    </row>
    <row r="5" spans="1:57" s="100" customFormat="1" ht="10.5" customHeight="1">
      <c r="A5" s="199" t="s">
        <v>7</v>
      </c>
      <c r="B5" s="481" t="s">
        <v>7</v>
      </c>
      <c r="C5" s="530"/>
      <c r="D5" s="529">
        <v>173</v>
      </c>
      <c r="E5" s="482">
        <v>172</v>
      </c>
      <c r="F5" s="483">
        <v>175</v>
      </c>
      <c r="G5" s="483">
        <v>180</v>
      </c>
      <c r="H5" s="484">
        <v>174</v>
      </c>
      <c r="I5" s="484">
        <v>180</v>
      </c>
      <c r="J5" s="484">
        <v>207</v>
      </c>
      <c r="K5" s="711">
        <f>((C5-D5)/D5)</f>
        <v>-1</v>
      </c>
      <c r="L5" s="727">
        <f>((C5-G5)/G5)</f>
        <v>-1</v>
      </c>
      <c r="M5" s="486"/>
      <c r="N5" s="470"/>
      <c r="O5" s="473"/>
      <c r="P5" s="482"/>
      <c r="Q5" s="742" t="e">
        <f>((O5-P5)/P5)</f>
        <v>#DIV/0!</v>
      </c>
      <c r="R5" s="487"/>
      <c r="S5" s="198"/>
      <c r="T5" s="848">
        <f>((C5-D5)/D5)-K5</f>
        <v>0</v>
      </c>
      <c r="U5" s="848">
        <f>((C5-G5)/G5)-L5</f>
        <v>0</v>
      </c>
      <c r="V5" s="848" t="e">
        <f t="shared" ref="V5:V16" si="3">((O5-P5)/P5)-Q5</f>
        <v>#DIV/0!</v>
      </c>
      <c r="W5" s="848">
        <f>C5+D5+E5+F5-O5</f>
        <v>520</v>
      </c>
      <c r="X5" s="848">
        <f>G5+H5+I5+J5-P5</f>
        <v>741</v>
      </c>
      <c r="Y5" s="753"/>
      <c r="Z5" s="367"/>
      <c r="AA5" s="312"/>
      <c r="AB5" s="313"/>
      <c r="AC5" s="313"/>
      <c r="AD5" s="314"/>
      <c r="AE5" s="314"/>
      <c r="AF5" s="314"/>
      <c r="AG5" s="711"/>
      <c r="AH5" s="727"/>
      <c r="AI5" s="315"/>
      <c r="AJ5" s="712"/>
      <c r="AK5" s="748"/>
      <c r="AL5" s="755"/>
      <c r="AM5" s="742"/>
      <c r="AN5" s="712"/>
      <c r="AP5" s="766">
        <f t="shared" ref="AP5:AP30" si="4">C5-Y5</f>
        <v>0</v>
      </c>
      <c r="AQ5" s="766">
        <f t="shared" ref="AQ5:AQ30" si="5">D5-Z5</f>
        <v>173</v>
      </c>
      <c r="AR5" s="766">
        <f t="shared" ref="AR5:AR30" si="6">E5-AA5</f>
        <v>172</v>
      </c>
      <c r="AS5" s="766">
        <f t="shared" ref="AS5:AS30" si="7">F5-AB5</f>
        <v>175</v>
      </c>
      <c r="AT5" s="766">
        <f t="shared" ref="AT5:AT30" si="8">G5-AC5</f>
        <v>180</v>
      </c>
      <c r="AU5" s="766">
        <f t="shared" ref="AU5:AU30" si="9">H5-AD5</f>
        <v>174</v>
      </c>
      <c r="AV5" s="766">
        <f t="shared" ref="AV5:AV30" si="10">I5-AE5</f>
        <v>180</v>
      </c>
      <c r="AW5" s="766">
        <f t="shared" ref="AW5:AW30" si="11">J5-AF5</f>
        <v>207</v>
      </c>
      <c r="AX5" s="766">
        <f t="shared" ref="AX5:AX30" si="12">K5-AG5</f>
        <v>-1</v>
      </c>
      <c r="AY5" s="766">
        <f t="shared" ref="AY5:AY30" si="13">L5-AH5</f>
        <v>-1</v>
      </c>
      <c r="AZ5" s="766">
        <f t="shared" ref="AZ5:AZ30" si="14">M5-AI5</f>
        <v>0</v>
      </c>
      <c r="BA5" s="766">
        <f t="shared" ref="BA5:BA30" si="15">N5-AJ5</f>
        <v>0</v>
      </c>
      <c r="BB5" s="766">
        <f t="shared" ref="BB5:BB30" si="16">O5-AK5</f>
        <v>0</v>
      </c>
      <c r="BC5" s="766">
        <f t="shared" ref="BC5:BC30" si="17">P5-AL5</f>
        <v>0</v>
      </c>
      <c r="BD5" s="766" t="e">
        <f t="shared" ref="BD5:BD30" si="18">Q5-AM5</f>
        <v>#DIV/0!</v>
      </c>
      <c r="BE5" s="766">
        <f t="shared" ref="BE5:BE30" si="19">R5-AN5</f>
        <v>0</v>
      </c>
    </row>
    <row r="6" spans="1:57" s="100" customFormat="1" ht="10.5" customHeight="1">
      <c r="A6" s="199" t="s">
        <v>2</v>
      </c>
      <c r="B6" s="481" t="s">
        <v>2</v>
      </c>
      <c r="C6" s="530"/>
      <c r="D6" s="529">
        <v>55</v>
      </c>
      <c r="E6" s="488">
        <v>53</v>
      </c>
      <c r="F6" s="489">
        <v>54</v>
      </c>
      <c r="G6" s="484">
        <v>55</v>
      </c>
      <c r="H6" s="489">
        <v>57</v>
      </c>
      <c r="I6" s="489">
        <v>57</v>
      </c>
      <c r="J6" s="489">
        <v>58</v>
      </c>
      <c r="K6" s="321">
        <f>((C6-D6)/D6)</f>
        <v>-1</v>
      </c>
      <c r="L6" s="322">
        <f t="shared" ref="L6:L16" si="20">((C6-G6)/G6)</f>
        <v>-1</v>
      </c>
      <c r="M6" s="486"/>
      <c r="N6" s="490"/>
      <c r="O6" s="473"/>
      <c r="P6" s="488"/>
      <c r="Q6" s="315" t="e">
        <f t="shared" ref="Q6:Q16" si="21">((O6-P6)/P6)</f>
        <v>#DIV/0!</v>
      </c>
      <c r="R6" s="490"/>
      <c r="S6" s="198"/>
      <c r="T6" s="848">
        <f t="shared" ref="T6:T30" si="22">((C6-D6)/D6)-K6</f>
        <v>0</v>
      </c>
      <c r="U6" s="848">
        <f>((C6-G6)/G6)-L6</f>
        <v>0</v>
      </c>
      <c r="V6" s="848" t="e">
        <f t="shared" si="3"/>
        <v>#DIV/0!</v>
      </c>
      <c r="W6" s="848">
        <f>C6+D6+E6+F6-O6</f>
        <v>162</v>
      </c>
      <c r="X6" s="848">
        <f t="shared" ref="X6:X16" si="23">G6+H6+I6+J6-P6</f>
        <v>227</v>
      </c>
      <c r="Y6" s="368"/>
      <c r="Z6" s="367"/>
      <c r="AA6" s="319"/>
      <c r="AB6" s="320"/>
      <c r="AC6" s="314"/>
      <c r="AD6" s="320"/>
      <c r="AE6" s="320"/>
      <c r="AF6" s="320"/>
      <c r="AG6" s="321"/>
      <c r="AH6" s="322"/>
      <c r="AI6" s="315"/>
      <c r="AJ6" s="317"/>
      <c r="AK6" s="428"/>
      <c r="AL6" s="755"/>
      <c r="AM6" s="315"/>
      <c r="AN6" s="317"/>
      <c r="AP6" s="766">
        <f t="shared" si="4"/>
        <v>0</v>
      </c>
      <c r="AQ6" s="766">
        <f t="shared" si="5"/>
        <v>55</v>
      </c>
      <c r="AR6" s="766">
        <f t="shared" si="6"/>
        <v>53</v>
      </c>
      <c r="AS6" s="766">
        <f t="shared" si="7"/>
        <v>54</v>
      </c>
      <c r="AT6" s="766">
        <f t="shared" si="8"/>
        <v>55</v>
      </c>
      <c r="AU6" s="766">
        <f t="shared" si="9"/>
        <v>57</v>
      </c>
      <c r="AV6" s="766">
        <f t="shared" si="10"/>
        <v>57</v>
      </c>
      <c r="AW6" s="766">
        <f t="shared" si="11"/>
        <v>58</v>
      </c>
      <c r="AX6" s="766">
        <f t="shared" si="12"/>
        <v>-1</v>
      </c>
      <c r="AY6" s="766">
        <f t="shared" si="13"/>
        <v>-1</v>
      </c>
      <c r="AZ6" s="766">
        <f t="shared" si="14"/>
        <v>0</v>
      </c>
      <c r="BA6" s="766">
        <f t="shared" si="15"/>
        <v>0</v>
      </c>
      <c r="BB6" s="766">
        <f t="shared" si="16"/>
        <v>0</v>
      </c>
      <c r="BC6" s="766">
        <f t="shared" si="17"/>
        <v>0</v>
      </c>
      <c r="BD6" s="766" t="e">
        <f t="shared" si="18"/>
        <v>#DIV/0!</v>
      </c>
      <c r="BE6" s="766">
        <f t="shared" si="19"/>
        <v>0</v>
      </c>
    </row>
    <row r="7" spans="1:57" s="100" customFormat="1" ht="10.5" customHeight="1">
      <c r="A7" s="199" t="s">
        <v>0</v>
      </c>
      <c r="B7" s="481" t="s">
        <v>0</v>
      </c>
      <c r="C7" s="530"/>
      <c r="D7" s="529">
        <v>4</v>
      </c>
      <c r="E7" s="488">
        <v>4</v>
      </c>
      <c r="F7" s="489">
        <v>4</v>
      </c>
      <c r="G7" s="484">
        <v>12</v>
      </c>
      <c r="H7" s="489">
        <v>5</v>
      </c>
      <c r="I7" s="489">
        <v>4</v>
      </c>
      <c r="J7" s="489">
        <v>3</v>
      </c>
      <c r="K7" s="321"/>
      <c r="L7" s="322"/>
      <c r="M7" s="486"/>
      <c r="N7" s="490"/>
      <c r="O7" s="473"/>
      <c r="P7" s="488"/>
      <c r="Q7" s="315"/>
      <c r="R7" s="490"/>
      <c r="S7" s="198"/>
      <c r="T7" s="848">
        <f t="shared" si="22"/>
        <v>-1</v>
      </c>
      <c r="U7" s="848">
        <f>((C7-G7)/G7)-L7</f>
        <v>-1</v>
      </c>
      <c r="V7" s="848" t="e">
        <f>((O7-P7)/P7)-Q7</f>
        <v>#DIV/0!</v>
      </c>
      <c r="W7" s="848">
        <f>C7+D7+E7+F7-O7</f>
        <v>12</v>
      </c>
      <c r="X7" s="848">
        <f t="shared" si="23"/>
        <v>24</v>
      </c>
      <c r="Y7" s="368"/>
      <c r="Z7" s="367"/>
      <c r="AA7" s="319"/>
      <c r="AB7" s="320"/>
      <c r="AC7" s="314"/>
      <c r="AD7" s="320"/>
      <c r="AE7" s="320"/>
      <c r="AF7" s="320"/>
      <c r="AG7" s="321"/>
      <c r="AH7" s="322"/>
      <c r="AI7" s="315"/>
      <c r="AJ7" s="317"/>
      <c r="AK7" s="428"/>
      <c r="AL7" s="755"/>
      <c r="AM7" s="315"/>
      <c r="AN7" s="317"/>
      <c r="AP7" s="766">
        <f t="shared" si="4"/>
        <v>0</v>
      </c>
      <c r="AQ7" s="766">
        <f t="shared" si="5"/>
        <v>4</v>
      </c>
      <c r="AR7" s="766">
        <f t="shared" si="6"/>
        <v>4</v>
      </c>
      <c r="AS7" s="766">
        <f t="shared" si="7"/>
        <v>4</v>
      </c>
      <c r="AT7" s="766">
        <f t="shared" si="8"/>
        <v>12</v>
      </c>
      <c r="AU7" s="766">
        <f t="shared" si="9"/>
        <v>5</v>
      </c>
      <c r="AV7" s="766">
        <f t="shared" si="10"/>
        <v>4</v>
      </c>
      <c r="AW7" s="766">
        <f t="shared" si="11"/>
        <v>3</v>
      </c>
      <c r="AX7" s="766">
        <f t="shared" si="12"/>
        <v>0</v>
      </c>
      <c r="AY7" s="766">
        <f t="shared" si="13"/>
        <v>0</v>
      </c>
      <c r="AZ7" s="766">
        <f t="shared" si="14"/>
        <v>0</v>
      </c>
      <c r="BA7" s="766">
        <f t="shared" si="15"/>
        <v>0</v>
      </c>
      <c r="BB7" s="766">
        <f t="shared" si="16"/>
        <v>0</v>
      </c>
      <c r="BC7" s="766">
        <f t="shared" si="17"/>
        <v>0</v>
      </c>
      <c r="BD7" s="766">
        <f t="shared" si="18"/>
        <v>0</v>
      </c>
      <c r="BE7" s="766">
        <f t="shared" si="19"/>
        <v>0</v>
      </c>
    </row>
    <row r="8" spans="1:57" s="100" customFormat="1" ht="10.5" customHeight="1">
      <c r="A8" s="199" t="s">
        <v>18</v>
      </c>
      <c r="B8" s="481" t="s">
        <v>18</v>
      </c>
      <c r="C8" s="530"/>
      <c r="D8" s="529">
        <v>0</v>
      </c>
      <c r="E8" s="488">
        <v>0</v>
      </c>
      <c r="F8" s="489">
        <v>0</v>
      </c>
      <c r="G8" s="484">
        <v>0</v>
      </c>
      <c r="H8" s="489">
        <v>0</v>
      </c>
      <c r="I8" s="489">
        <v>0</v>
      </c>
      <c r="J8" s="489">
        <v>5</v>
      </c>
      <c r="K8" s="321"/>
      <c r="L8" s="322"/>
      <c r="M8" s="486"/>
      <c r="N8" s="531"/>
      <c r="O8" s="473"/>
      <c r="P8" s="488"/>
      <c r="Q8" s="315"/>
      <c r="R8" s="490"/>
      <c r="S8" s="198"/>
      <c r="T8" s="848"/>
      <c r="U8" s="848"/>
      <c r="V8" s="848"/>
      <c r="W8" s="848"/>
      <c r="X8" s="848"/>
      <c r="Y8" s="368"/>
      <c r="Z8" s="367"/>
      <c r="AA8" s="319"/>
      <c r="AB8" s="320"/>
      <c r="AC8" s="314"/>
      <c r="AD8" s="320"/>
      <c r="AE8" s="320"/>
      <c r="AF8" s="320"/>
      <c r="AG8" s="321"/>
      <c r="AH8" s="322"/>
      <c r="AI8" s="315"/>
      <c r="AJ8" s="756"/>
      <c r="AK8" s="428"/>
      <c r="AL8" s="755"/>
      <c r="AM8" s="315"/>
      <c r="AN8" s="317"/>
      <c r="AP8" s="766">
        <f t="shared" si="4"/>
        <v>0</v>
      </c>
      <c r="AQ8" s="766">
        <f t="shared" si="5"/>
        <v>0</v>
      </c>
      <c r="AR8" s="766">
        <f t="shared" si="6"/>
        <v>0</v>
      </c>
      <c r="AS8" s="766">
        <f t="shared" si="7"/>
        <v>0</v>
      </c>
      <c r="AT8" s="766">
        <f t="shared" si="8"/>
        <v>0</v>
      </c>
      <c r="AU8" s="766">
        <f t="shared" si="9"/>
        <v>0</v>
      </c>
      <c r="AV8" s="766">
        <f t="shared" si="10"/>
        <v>0</v>
      </c>
      <c r="AW8" s="766">
        <f t="shared" si="11"/>
        <v>5</v>
      </c>
      <c r="AX8" s="766">
        <f t="shared" si="12"/>
        <v>0</v>
      </c>
      <c r="AY8" s="766">
        <f t="shared" si="13"/>
        <v>0</v>
      </c>
      <c r="AZ8" s="766">
        <f t="shared" si="14"/>
        <v>0</v>
      </c>
      <c r="BA8" s="766">
        <f t="shared" si="15"/>
        <v>0</v>
      </c>
      <c r="BB8" s="766">
        <f t="shared" si="16"/>
        <v>0</v>
      </c>
      <c r="BC8" s="766">
        <f t="shared" si="17"/>
        <v>0</v>
      </c>
      <c r="BD8" s="766">
        <f t="shared" si="18"/>
        <v>0</v>
      </c>
      <c r="BE8" s="766">
        <f t="shared" si="19"/>
        <v>0</v>
      </c>
    </row>
    <row r="9" spans="1:57" s="100" customFormat="1" ht="10.5" customHeight="1">
      <c r="A9" s="200" t="s">
        <v>8</v>
      </c>
      <c r="B9" s="491" t="s">
        <v>8</v>
      </c>
      <c r="C9" s="532"/>
      <c r="D9" s="480">
        <v>232</v>
      </c>
      <c r="E9" s="477">
        <v>229</v>
      </c>
      <c r="F9" s="480">
        <v>233</v>
      </c>
      <c r="G9" s="480">
        <v>247</v>
      </c>
      <c r="H9" s="496">
        <v>236</v>
      </c>
      <c r="I9" s="496">
        <v>241</v>
      </c>
      <c r="J9" s="496">
        <v>273</v>
      </c>
      <c r="K9" s="324">
        <f>((C9-D9)/D9)</f>
        <v>-1</v>
      </c>
      <c r="L9" s="325">
        <f t="shared" si="20"/>
        <v>-1</v>
      </c>
      <c r="M9" s="493"/>
      <c r="N9" s="494"/>
      <c r="O9" s="475"/>
      <c r="P9" s="480"/>
      <c r="Q9" s="326" t="e">
        <f t="shared" si="21"/>
        <v>#DIV/0!</v>
      </c>
      <c r="R9" s="494"/>
      <c r="S9" s="198"/>
      <c r="T9" s="848">
        <f t="shared" si="22"/>
        <v>0</v>
      </c>
      <c r="U9" s="848">
        <f t="shared" ref="U9:U30" si="24">((C9-G9)/G9)-L9</f>
        <v>0</v>
      </c>
      <c r="V9" s="848" t="e">
        <f t="shared" si="3"/>
        <v>#DIV/0!</v>
      </c>
      <c r="W9" s="848">
        <f>C9+D9+E9+F9-O9</f>
        <v>694</v>
      </c>
      <c r="X9" s="848">
        <f t="shared" si="23"/>
        <v>997</v>
      </c>
      <c r="Y9" s="714"/>
      <c r="Z9" s="323"/>
      <c r="AA9" s="744"/>
      <c r="AB9" s="323"/>
      <c r="AC9" s="323"/>
      <c r="AD9" s="331"/>
      <c r="AE9" s="331"/>
      <c r="AF9" s="331"/>
      <c r="AG9" s="324"/>
      <c r="AH9" s="325"/>
      <c r="AI9" s="326"/>
      <c r="AJ9" s="327"/>
      <c r="AK9" s="743"/>
      <c r="AL9" s="323"/>
      <c r="AM9" s="326"/>
      <c r="AN9" s="327"/>
      <c r="AP9" s="766">
        <f t="shared" si="4"/>
        <v>0</v>
      </c>
      <c r="AQ9" s="766">
        <f t="shared" si="5"/>
        <v>232</v>
      </c>
      <c r="AR9" s="766">
        <f t="shared" si="6"/>
        <v>229</v>
      </c>
      <c r="AS9" s="766">
        <f t="shared" si="7"/>
        <v>233</v>
      </c>
      <c r="AT9" s="766">
        <f t="shared" si="8"/>
        <v>247</v>
      </c>
      <c r="AU9" s="766">
        <f t="shared" si="9"/>
        <v>236</v>
      </c>
      <c r="AV9" s="766">
        <f t="shared" si="10"/>
        <v>241</v>
      </c>
      <c r="AW9" s="766">
        <f t="shared" si="11"/>
        <v>273</v>
      </c>
      <c r="AX9" s="766">
        <f t="shared" si="12"/>
        <v>-1</v>
      </c>
      <c r="AY9" s="766">
        <f t="shared" si="13"/>
        <v>-1</v>
      </c>
      <c r="AZ9" s="766">
        <f t="shared" si="14"/>
        <v>0</v>
      </c>
      <c r="BA9" s="766">
        <f t="shared" si="15"/>
        <v>0</v>
      </c>
      <c r="BB9" s="766">
        <f t="shared" si="16"/>
        <v>0</v>
      </c>
      <c r="BC9" s="766">
        <f t="shared" si="17"/>
        <v>0</v>
      </c>
      <c r="BD9" s="766" t="e">
        <f t="shared" si="18"/>
        <v>#DIV/0!</v>
      </c>
      <c r="BE9" s="766">
        <f t="shared" si="19"/>
        <v>0</v>
      </c>
    </row>
    <row r="10" spans="1:57" s="100" customFormat="1" ht="10.5" customHeight="1">
      <c r="A10" s="199" t="s">
        <v>3</v>
      </c>
      <c r="B10" s="1131" t="s">
        <v>3</v>
      </c>
      <c r="C10" s="1161"/>
      <c r="D10" s="1162"/>
      <c r="E10" s="1163"/>
      <c r="F10" s="1147"/>
      <c r="G10" s="1164"/>
      <c r="H10" s="1147"/>
      <c r="I10" s="1147"/>
      <c r="J10" s="1147"/>
      <c r="K10" s="1137"/>
      <c r="L10" s="1138"/>
      <c r="M10" s="1148"/>
      <c r="N10" s="1149"/>
      <c r="O10" s="1140"/>
      <c r="P10" s="1163"/>
      <c r="Q10" s="1151"/>
      <c r="R10" s="1149"/>
      <c r="S10" s="1158"/>
      <c r="T10" s="1165"/>
      <c r="U10" s="1165"/>
      <c r="V10" s="1165"/>
      <c r="W10" s="848"/>
      <c r="X10" s="1165"/>
      <c r="Y10" s="368"/>
      <c r="Z10" s="367"/>
      <c r="AA10" s="319"/>
      <c r="AB10" s="320"/>
      <c r="AC10" s="314"/>
      <c r="AD10" s="320"/>
      <c r="AE10" s="320"/>
      <c r="AF10" s="320"/>
      <c r="AG10" s="321"/>
      <c r="AH10" s="322"/>
      <c r="AI10" s="315"/>
      <c r="AJ10" s="317"/>
      <c r="AK10" s="428"/>
      <c r="AL10" s="755"/>
      <c r="AM10" s="315"/>
      <c r="AN10" s="317"/>
      <c r="AP10" s="766">
        <f t="shared" si="4"/>
        <v>0</v>
      </c>
      <c r="AQ10" s="766">
        <f t="shared" si="5"/>
        <v>0</v>
      </c>
      <c r="AR10" s="766">
        <f t="shared" si="6"/>
        <v>0</v>
      </c>
      <c r="AS10" s="766">
        <f t="shared" si="7"/>
        <v>0</v>
      </c>
      <c r="AT10" s="766">
        <f t="shared" si="8"/>
        <v>0</v>
      </c>
      <c r="AU10" s="766">
        <f t="shared" si="9"/>
        <v>0</v>
      </c>
      <c r="AV10" s="766">
        <f t="shared" si="10"/>
        <v>0</v>
      </c>
      <c r="AW10" s="766">
        <f t="shared" si="11"/>
        <v>0</v>
      </c>
      <c r="AX10" s="766">
        <f t="shared" si="12"/>
        <v>0</v>
      </c>
      <c r="AY10" s="766">
        <f t="shared" si="13"/>
        <v>0</v>
      </c>
      <c r="AZ10" s="766">
        <f t="shared" si="14"/>
        <v>0</v>
      </c>
      <c r="BA10" s="766">
        <f t="shared" si="15"/>
        <v>0</v>
      </c>
      <c r="BB10" s="766">
        <f t="shared" si="16"/>
        <v>0</v>
      </c>
      <c r="BC10" s="766">
        <f t="shared" si="17"/>
        <v>0</v>
      </c>
      <c r="BD10" s="766">
        <f t="shared" si="18"/>
        <v>0</v>
      </c>
      <c r="BE10" s="766">
        <f t="shared" si="19"/>
        <v>0</v>
      </c>
    </row>
    <row r="11" spans="1:57" s="100" customFormat="1" ht="10.5" customHeight="1">
      <c r="A11" s="199" t="s">
        <v>84</v>
      </c>
      <c r="B11" s="1131" t="s">
        <v>88</v>
      </c>
      <c r="C11" s="1161"/>
      <c r="D11" s="1162"/>
      <c r="E11" s="1163"/>
      <c r="F11" s="1147"/>
      <c r="G11" s="1164"/>
      <c r="H11" s="1147"/>
      <c r="I11" s="1147"/>
      <c r="J11" s="1147"/>
      <c r="K11" s="1137"/>
      <c r="L11" s="1138"/>
      <c r="M11" s="1148"/>
      <c r="N11" s="1149"/>
      <c r="O11" s="1140"/>
      <c r="P11" s="1163"/>
      <c r="Q11" s="1151"/>
      <c r="R11" s="1149"/>
      <c r="S11" s="1158"/>
      <c r="T11" s="1165"/>
      <c r="U11" s="1165"/>
      <c r="V11" s="1165"/>
      <c r="W11" s="848"/>
      <c r="X11" s="1165"/>
      <c r="Y11" s="368"/>
      <c r="Z11" s="367"/>
      <c r="AA11" s="319"/>
      <c r="AB11" s="320"/>
      <c r="AC11" s="314"/>
      <c r="AD11" s="320"/>
      <c r="AE11" s="320"/>
      <c r="AF11" s="320"/>
      <c r="AG11" s="321"/>
      <c r="AH11" s="322"/>
      <c r="AI11" s="315"/>
      <c r="AJ11" s="317"/>
      <c r="AK11" s="428"/>
      <c r="AL11" s="755"/>
      <c r="AM11" s="315"/>
      <c r="AN11" s="317"/>
      <c r="AP11" s="766">
        <f t="shared" si="4"/>
        <v>0</v>
      </c>
      <c r="AQ11" s="766">
        <f t="shared" si="5"/>
        <v>0</v>
      </c>
      <c r="AR11" s="766">
        <f t="shared" si="6"/>
        <v>0</v>
      </c>
      <c r="AS11" s="766">
        <f t="shared" si="7"/>
        <v>0</v>
      </c>
      <c r="AT11" s="766">
        <f t="shared" si="8"/>
        <v>0</v>
      </c>
      <c r="AU11" s="766">
        <f t="shared" si="9"/>
        <v>0</v>
      </c>
      <c r="AV11" s="766">
        <f t="shared" si="10"/>
        <v>0</v>
      </c>
      <c r="AW11" s="766">
        <f t="shared" si="11"/>
        <v>0</v>
      </c>
      <c r="AX11" s="766">
        <f t="shared" si="12"/>
        <v>0</v>
      </c>
      <c r="AY11" s="766">
        <f t="shared" si="13"/>
        <v>0</v>
      </c>
      <c r="AZ11" s="766">
        <f t="shared" si="14"/>
        <v>0</v>
      </c>
      <c r="BA11" s="766">
        <f t="shared" si="15"/>
        <v>0</v>
      </c>
      <c r="BB11" s="766">
        <f t="shared" si="16"/>
        <v>0</v>
      </c>
      <c r="BC11" s="766">
        <f t="shared" si="17"/>
        <v>0</v>
      </c>
      <c r="BD11" s="766">
        <f t="shared" si="18"/>
        <v>0</v>
      </c>
      <c r="BE11" s="766">
        <f t="shared" si="19"/>
        <v>0</v>
      </c>
    </row>
    <row r="12" spans="1:57" s="100" customFormat="1" ht="10.5" customHeight="1">
      <c r="A12" s="200" t="s">
        <v>24</v>
      </c>
      <c r="B12" s="491" t="s">
        <v>24</v>
      </c>
      <c r="C12" s="532"/>
      <c r="D12" s="533">
        <v>-117</v>
      </c>
      <c r="E12" s="495">
        <v>-116</v>
      </c>
      <c r="F12" s="496">
        <v>-155</v>
      </c>
      <c r="G12" s="480">
        <v>-120</v>
      </c>
      <c r="H12" s="496">
        <v>-114</v>
      </c>
      <c r="I12" s="496">
        <v>-117</v>
      </c>
      <c r="J12" s="496">
        <v>-159</v>
      </c>
      <c r="K12" s="324">
        <f>((C12-D12)/D12)</f>
        <v>-1</v>
      </c>
      <c r="L12" s="325">
        <f t="shared" si="20"/>
        <v>-1</v>
      </c>
      <c r="M12" s="493"/>
      <c r="N12" s="494"/>
      <c r="O12" s="476"/>
      <c r="P12" s="495"/>
      <c r="Q12" s="326" t="e">
        <f t="shared" si="21"/>
        <v>#DIV/0!</v>
      </c>
      <c r="R12" s="494"/>
      <c r="S12" s="198"/>
      <c r="T12" s="848">
        <f t="shared" si="22"/>
        <v>0</v>
      </c>
      <c r="U12" s="848">
        <f t="shared" si="24"/>
        <v>0</v>
      </c>
      <c r="V12" s="848" t="e">
        <f t="shared" si="3"/>
        <v>#DIV/0!</v>
      </c>
      <c r="W12" s="848">
        <f>C12+D12+E12+F12-O12</f>
        <v>-388</v>
      </c>
      <c r="X12" s="848">
        <f t="shared" si="23"/>
        <v>-510</v>
      </c>
      <c r="Y12" s="714"/>
      <c r="Z12" s="718"/>
      <c r="AA12" s="330"/>
      <c r="AB12" s="331"/>
      <c r="AC12" s="323"/>
      <c r="AD12" s="331"/>
      <c r="AE12" s="331"/>
      <c r="AF12" s="331"/>
      <c r="AG12" s="324"/>
      <c r="AH12" s="325"/>
      <c r="AI12" s="326"/>
      <c r="AJ12" s="327"/>
      <c r="AK12" s="743"/>
      <c r="AL12" s="757"/>
      <c r="AM12" s="326"/>
      <c r="AN12" s="327"/>
      <c r="AP12" s="766">
        <f t="shared" si="4"/>
        <v>0</v>
      </c>
      <c r="AQ12" s="766">
        <f t="shared" si="5"/>
        <v>-117</v>
      </c>
      <c r="AR12" s="766">
        <f t="shared" si="6"/>
        <v>-116</v>
      </c>
      <c r="AS12" s="766">
        <f t="shared" si="7"/>
        <v>-155</v>
      </c>
      <c r="AT12" s="766">
        <f t="shared" si="8"/>
        <v>-120</v>
      </c>
      <c r="AU12" s="766">
        <f t="shared" si="9"/>
        <v>-114</v>
      </c>
      <c r="AV12" s="766">
        <f t="shared" si="10"/>
        <v>-117</v>
      </c>
      <c r="AW12" s="766">
        <f t="shared" si="11"/>
        <v>-159</v>
      </c>
      <c r="AX12" s="766">
        <f t="shared" si="12"/>
        <v>-1</v>
      </c>
      <c r="AY12" s="766">
        <f t="shared" si="13"/>
        <v>-1</v>
      </c>
      <c r="AZ12" s="766">
        <f t="shared" si="14"/>
        <v>0</v>
      </c>
      <c r="BA12" s="766">
        <f t="shared" si="15"/>
        <v>0</v>
      </c>
      <c r="BB12" s="766">
        <f t="shared" si="16"/>
        <v>0</v>
      </c>
      <c r="BC12" s="766">
        <f t="shared" si="17"/>
        <v>0</v>
      </c>
      <c r="BD12" s="766" t="e">
        <f t="shared" si="18"/>
        <v>#DIV/0!</v>
      </c>
      <c r="BE12" s="766">
        <f t="shared" si="19"/>
        <v>0</v>
      </c>
    </row>
    <row r="13" spans="1:57" s="100" customFormat="1" ht="10.5" customHeight="1">
      <c r="A13" s="200" t="s">
        <v>13</v>
      </c>
      <c r="B13" s="491" t="s">
        <v>13</v>
      </c>
      <c r="C13" s="532"/>
      <c r="D13" s="533">
        <v>115</v>
      </c>
      <c r="E13" s="495">
        <v>113</v>
      </c>
      <c r="F13" s="496">
        <v>78</v>
      </c>
      <c r="G13" s="496">
        <v>127</v>
      </c>
      <c r="H13" s="496">
        <v>122</v>
      </c>
      <c r="I13" s="496">
        <v>124</v>
      </c>
      <c r="J13" s="496">
        <v>114</v>
      </c>
      <c r="K13" s="324">
        <f>((C13-D13)/D13)</f>
        <v>-1</v>
      </c>
      <c r="L13" s="325">
        <f t="shared" si="20"/>
        <v>-1</v>
      </c>
      <c r="M13" s="493"/>
      <c r="N13" s="494"/>
      <c r="O13" s="476"/>
      <c r="P13" s="495"/>
      <c r="Q13" s="326" t="e">
        <f t="shared" si="21"/>
        <v>#DIV/0!</v>
      </c>
      <c r="R13" s="494"/>
      <c r="S13" s="198"/>
      <c r="T13" s="848">
        <f t="shared" si="22"/>
        <v>0</v>
      </c>
      <c r="U13" s="848">
        <f t="shared" si="24"/>
        <v>0</v>
      </c>
      <c r="V13" s="848" t="e">
        <f t="shared" si="3"/>
        <v>#DIV/0!</v>
      </c>
      <c r="W13" s="848">
        <f>C13+D13+E13+F13-O13</f>
        <v>306</v>
      </c>
      <c r="X13" s="848">
        <f t="shared" si="23"/>
        <v>487</v>
      </c>
      <c r="Y13" s="714"/>
      <c r="Z13" s="718"/>
      <c r="AA13" s="330"/>
      <c r="AB13" s="331"/>
      <c r="AC13" s="331"/>
      <c r="AD13" s="331"/>
      <c r="AE13" s="331"/>
      <c r="AF13" s="331"/>
      <c r="AG13" s="324"/>
      <c r="AH13" s="325"/>
      <c r="AI13" s="326"/>
      <c r="AJ13" s="327"/>
      <c r="AK13" s="743"/>
      <c r="AL13" s="757"/>
      <c r="AM13" s="326"/>
      <c r="AN13" s="327"/>
      <c r="AP13" s="766">
        <f t="shared" si="4"/>
        <v>0</v>
      </c>
      <c r="AQ13" s="766">
        <f t="shared" si="5"/>
        <v>115</v>
      </c>
      <c r="AR13" s="766">
        <f t="shared" si="6"/>
        <v>113</v>
      </c>
      <c r="AS13" s="766">
        <f t="shared" si="7"/>
        <v>78</v>
      </c>
      <c r="AT13" s="766">
        <f t="shared" si="8"/>
        <v>127</v>
      </c>
      <c r="AU13" s="766">
        <f t="shared" si="9"/>
        <v>122</v>
      </c>
      <c r="AV13" s="766">
        <f t="shared" si="10"/>
        <v>124</v>
      </c>
      <c r="AW13" s="766">
        <f t="shared" si="11"/>
        <v>114</v>
      </c>
      <c r="AX13" s="766">
        <f t="shared" si="12"/>
        <v>-1</v>
      </c>
      <c r="AY13" s="766">
        <f t="shared" si="13"/>
        <v>-1</v>
      </c>
      <c r="AZ13" s="766">
        <f t="shared" si="14"/>
        <v>0</v>
      </c>
      <c r="BA13" s="766">
        <f t="shared" si="15"/>
        <v>0</v>
      </c>
      <c r="BB13" s="766">
        <f t="shared" si="16"/>
        <v>0</v>
      </c>
      <c r="BC13" s="766">
        <f t="shared" si="17"/>
        <v>0</v>
      </c>
      <c r="BD13" s="766" t="e">
        <f t="shared" si="18"/>
        <v>#DIV/0!</v>
      </c>
      <c r="BE13" s="766">
        <f t="shared" si="19"/>
        <v>0</v>
      </c>
    </row>
    <row r="14" spans="1:57" s="100" customFormat="1" ht="10.5" customHeight="1">
      <c r="A14" s="199" t="s">
        <v>23</v>
      </c>
      <c r="B14" s="481" t="s">
        <v>23</v>
      </c>
      <c r="C14" s="530"/>
      <c r="D14" s="529">
        <v>-16</v>
      </c>
      <c r="E14" s="488">
        <v>-6</v>
      </c>
      <c r="F14" s="489">
        <v>-12</v>
      </c>
      <c r="G14" s="483">
        <v>-6</v>
      </c>
      <c r="H14" s="489">
        <v>-6</v>
      </c>
      <c r="I14" s="489">
        <v>-2</v>
      </c>
      <c r="J14" s="489">
        <v>-4</v>
      </c>
      <c r="K14" s="321"/>
      <c r="L14" s="322"/>
      <c r="M14" s="497"/>
      <c r="N14" s="490"/>
      <c r="O14" s="473"/>
      <c r="P14" s="488"/>
      <c r="Q14" s="315"/>
      <c r="R14" s="490"/>
      <c r="S14" s="198"/>
      <c r="T14" s="848"/>
      <c r="U14" s="848"/>
      <c r="V14" s="848"/>
      <c r="W14" s="848">
        <f>C14+D14+E14+F14-O14</f>
        <v>-34</v>
      </c>
      <c r="X14" s="848">
        <f t="shared" si="23"/>
        <v>-18</v>
      </c>
      <c r="Y14" s="368"/>
      <c r="Z14" s="367"/>
      <c r="AA14" s="319"/>
      <c r="AB14" s="320"/>
      <c r="AC14" s="313"/>
      <c r="AD14" s="320"/>
      <c r="AE14" s="320"/>
      <c r="AF14" s="320"/>
      <c r="AG14" s="321"/>
      <c r="AH14" s="322"/>
      <c r="AI14" s="332"/>
      <c r="AJ14" s="317"/>
      <c r="AK14" s="428"/>
      <c r="AL14" s="755"/>
      <c r="AM14" s="315"/>
      <c r="AN14" s="317"/>
      <c r="AP14" s="766">
        <f t="shared" si="4"/>
        <v>0</v>
      </c>
      <c r="AQ14" s="766">
        <f t="shared" si="5"/>
        <v>-16</v>
      </c>
      <c r="AR14" s="766">
        <f t="shared" si="6"/>
        <v>-6</v>
      </c>
      <c r="AS14" s="766">
        <f t="shared" si="7"/>
        <v>-12</v>
      </c>
      <c r="AT14" s="766">
        <f t="shared" si="8"/>
        <v>-6</v>
      </c>
      <c r="AU14" s="766">
        <f t="shared" si="9"/>
        <v>-6</v>
      </c>
      <c r="AV14" s="766">
        <f t="shared" si="10"/>
        <v>-2</v>
      </c>
      <c r="AW14" s="766">
        <f t="shared" si="11"/>
        <v>-4</v>
      </c>
      <c r="AX14" s="766">
        <f t="shared" si="12"/>
        <v>0</v>
      </c>
      <c r="AY14" s="766">
        <f t="shared" si="13"/>
        <v>0</v>
      </c>
      <c r="AZ14" s="766">
        <f t="shared" si="14"/>
        <v>0</v>
      </c>
      <c r="BA14" s="766">
        <f t="shared" si="15"/>
        <v>0</v>
      </c>
      <c r="BB14" s="766">
        <f t="shared" si="16"/>
        <v>0</v>
      </c>
      <c r="BC14" s="766">
        <f t="shared" si="17"/>
        <v>0</v>
      </c>
      <c r="BD14" s="766">
        <f t="shared" si="18"/>
        <v>0</v>
      </c>
      <c r="BE14" s="766">
        <f t="shared" si="19"/>
        <v>0</v>
      </c>
    </row>
    <row r="15" spans="1:57" s="100" customFormat="1" ht="10.5" hidden="1" customHeight="1" outlineLevel="1">
      <c r="A15" s="210" t="s">
        <v>126</v>
      </c>
      <c r="B15" s="481" t="s">
        <v>126</v>
      </c>
      <c r="C15" s="530"/>
      <c r="D15" s="529"/>
      <c r="E15" s="488"/>
      <c r="F15" s="489"/>
      <c r="G15" s="483"/>
      <c r="H15" s="489"/>
      <c r="I15" s="489"/>
      <c r="J15" s="489"/>
      <c r="K15" s="321" t="e">
        <v>#N/A</v>
      </c>
      <c r="L15" s="322" t="e">
        <f t="shared" si="20"/>
        <v>#DIV/0!</v>
      </c>
      <c r="M15" s="497"/>
      <c r="N15" s="490"/>
      <c r="O15" s="473"/>
      <c r="P15" s="488"/>
      <c r="Q15" s="315" t="e">
        <f>((O15-P15)/P15)</f>
        <v>#DIV/0!</v>
      </c>
      <c r="R15" s="490"/>
      <c r="S15" s="198"/>
      <c r="T15" s="848" t="e">
        <f>((C15-D15)/D15)-K15</f>
        <v>#DIV/0!</v>
      </c>
      <c r="U15" s="848" t="e">
        <f>((C15-G15)/G15)-L15</f>
        <v>#DIV/0!</v>
      </c>
      <c r="V15" s="848" t="e">
        <f>((O15-P15)/P15)-Q15</f>
        <v>#DIV/0!</v>
      </c>
      <c r="W15" s="848">
        <f>C15+D15+E15-O15</f>
        <v>0</v>
      </c>
      <c r="X15" s="848">
        <f t="shared" si="23"/>
        <v>0</v>
      </c>
      <c r="Y15" s="368"/>
      <c r="Z15" s="367"/>
      <c r="AA15" s="319"/>
      <c r="AB15" s="320"/>
      <c r="AC15" s="313"/>
      <c r="AD15" s="320"/>
      <c r="AE15" s="320"/>
      <c r="AF15" s="320"/>
      <c r="AG15" s="321"/>
      <c r="AH15" s="322"/>
      <c r="AI15" s="332"/>
      <c r="AJ15" s="317"/>
      <c r="AK15" s="428"/>
      <c r="AL15" s="755"/>
      <c r="AM15" s="315"/>
      <c r="AN15" s="317"/>
      <c r="AP15" s="766">
        <f t="shared" ref="AP15:BE15" si="25">C15-Y15</f>
        <v>0</v>
      </c>
      <c r="AQ15" s="766">
        <f t="shared" si="25"/>
        <v>0</v>
      </c>
      <c r="AR15" s="766">
        <f t="shared" si="25"/>
        <v>0</v>
      </c>
      <c r="AS15" s="766">
        <f t="shared" si="25"/>
        <v>0</v>
      </c>
      <c r="AT15" s="766">
        <f t="shared" si="25"/>
        <v>0</v>
      </c>
      <c r="AU15" s="766">
        <f t="shared" si="25"/>
        <v>0</v>
      </c>
      <c r="AV15" s="766">
        <f t="shared" si="25"/>
        <v>0</v>
      </c>
      <c r="AW15" s="766">
        <f t="shared" si="25"/>
        <v>0</v>
      </c>
      <c r="AX15" s="766" t="e">
        <f t="shared" si="25"/>
        <v>#N/A</v>
      </c>
      <c r="AY15" s="766" t="e">
        <f t="shared" si="25"/>
        <v>#DIV/0!</v>
      </c>
      <c r="AZ15" s="766">
        <f t="shared" si="25"/>
        <v>0</v>
      </c>
      <c r="BA15" s="766">
        <f t="shared" si="25"/>
        <v>0</v>
      </c>
      <c r="BB15" s="766">
        <f t="shared" si="25"/>
        <v>0</v>
      </c>
      <c r="BC15" s="766">
        <f t="shared" si="25"/>
        <v>0</v>
      </c>
      <c r="BD15" s="766" t="e">
        <f t="shared" si="25"/>
        <v>#DIV/0!</v>
      </c>
      <c r="BE15" s="766">
        <f t="shared" si="25"/>
        <v>0</v>
      </c>
    </row>
    <row r="16" spans="1:57" s="100" customFormat="1" ht="10.5" customHeight="1" collapsed="1">
      <c r="A16" s="200" t="s">
        <v>4</v>
      </c>
      <c r="B16" s="498" t="s">
        <v>4</v>
      </c>
      <c r="C16" s="534"/>
      <c r="D16" s="535">
        <v>99</v>
      </c>
      <c r="E16" s="500">
        <v>107</v>
      </c>
      <c r="F16" s="501">
        <v>66</v>
      </c>
      <c r="G16" s="502">
        <v>121</v>
      </c>
      <c r="H16" s="501">
        <v>116</v>
      </c>
      <c r="I16" s="501">
        <v>122</v>
      </c>
      <c r="J16" s="501">
        <v>110</v>
      </c>
      <c r="K16" s="336">
        <f>((C16-D16)/D16)</f>
        <v>-1</v>
      </c>
      <c r="L16" s="739">
        <f t="shared" si="20"/>
        <v>-1</v>
      </c>
      <c r="M16" s="504"/>
      <c r="N16" s="505"/>
      <c r="O16" s="499"/>
      <c r="P16" s="500"/>
      <c r="Q16" s="337" t="e">
        <f t="shared" si="21"/>
        <v>#DIV/0!</v>
      </c>
      <c r="R16" s="506"/>
      <c r="S16" s="198"/>
      <c r="T16" s="848">
        <f t="shared" si="22"/>
        <v>0</v>
      </c>
      <c r="U16" s="848">
        <f t="shared" si="24"/>
        <v>0</v>
      </c>
      <c r="V16" s="848" t="e">
        <f t="shared" si="3"/>
        <v>#DIV/0!</v>
      </c>
      <c r="W16" s="848">
        <f>C16+D16+E16+F16-O16</f>
        <v>272</v>
      </c>
      <c r="X16" s="848">
        <f t="shared" si="23"/>
        <v>469</v>
      </c>
      <c r="Y16" s="721"/>
      <c r="Z16" s="722"/>
      <c r="AA16" s="334"/>
      <c r="AB16" s="302"/>
      <c r="AC16" s="335"/>
      <c r="AD16" s="302"/>
      <c r="AE16" s="302"/>
      <c r="AF16" s="302"/>
      <c r="AG16" s="336"/>
      <c r="AH16" s="739"/>
      <c r="AI16" s="337"/>
      <c r="AJ16" s="338"/>
      <c r="AK16" s="745"/>
      <c r="AL16" s="758"/>
      <c r="AM16" s="337"/>
      <c r="AN16" s="357"/>
      <c r="AP16" s="766">
        <f t="shared" si="4"/>
        <v>0</v>
      </c>
      <c r="AQ16" s="766">
        <f t="shared" si="5"/>
        <v>99</v>
      </c>
      <c r="AR16" s="766">
        <f t="shared" si="6"/>
        <v>107</v>
      </c>
      <c r="AS16" s="766">
        <f t="shared" si="7"/>
        <v>66</v>
      </c>
      <c r="AT16" s="766">
        <f t="shared" si="8"/>
        <v>121</v>
      </c>
      <c r="AU16" s="766">
        <f t="shared" si="9"/>
        <v>116</v>
      </c>
      <c r="AV16" s="766">
        <f t="shared" si="10"/>
        <v>122</v>
      </c>
      <c r="AW16" s="766">
        <f t="shared" si="11"/>
        <v>110</v>
      </c>
      <c r="AX16" s="766">
        <f t="shared" si="12"/>
        <v>-1</v>
      </c>
      <c r="AY16" s="766">
        <f t="shared" si="13"/>
        <v>-1</v>
      </c>
      <c r="AZ16" s="766">
        <f t="shared" si="14"/>
        <v>0</v>
      </c>
      <c r="BA16" s="766">
        <f t="shared" si="15"/>
        <v>0</v>
      </c>
      <c r="BB16" s="766">
        <f t="shared" si="16"/>
        <v>0</v>
      </c>
      <c r="BC16" s="766">
        <f t="shared" si="17"/>
        <v>0</v>
      </c>
      <c r="BD16" s="766" t="e">
        <f t="shared" si="18"/>
        <v>#DIV/0!</v>
      </c>
      <c r="BE16" s="766">
        <f t="shared" si="19"/>
        <v>0</v>
      </c>
    </row>
    <row r="17" spans="1:57" s="100" customFormat="1" ht="10.5" customHeight="1">
      <c r="A17" s="199" t="s">
        <v>9</v>
      </c>
      <c r="B17" s="481" t="s">
        <v>9</v>
      </c>
      <c r="C17" s="507"/>
      <c r="D17" s="536">
        <v>50.4</v>
      </c>
      <c r="E17" s="484">
        <v>50.7</v>
      </c>
      <c r="F17" s="484">
        <v>66.5</v>
      </c>
      <c r="G17" s="484">
        <v>48.6</v>
      </c>
      <c r="H17" s="484">
        <v>48.3</v>
      </c>
      <c r="I17" s="484">
        <v>48.5</v>
      </c>
      <c r="J17" s="484">
        <v>58.2</v>
      </c>
      <c r="K17" s="315"/>
      <c r="L17" s="317"/>
      <c r="M17" s="486"/>
      <c r="N17" s="490"/>
      <c r="O17" s="507"/>
      <c r="P17" s="484"/>
      <c r="Q17" s="742"/>
      <c r="R17" s="508"/>
      <c r="S17" s="198"/>
      <c r="T17" s="848"/>
      <c r="U17" s="848"/>
      <c r="V17" s="848"/>
      <c r="W17" s="848"/>
      <c r="X17" s="920"/>
      <c r="Y17" s="340"/>
      <c r="Z17" s="720"/>
      <c r="AA17" s="314"/>
      <c r="AB17" s="314"/>
      <c r="AC17" s="314"/>
      <c r="AD17" s="314"/>
      <c r="AE17" s="314"/>
      <c r="AF17" s="314"/>
      <c r="AG17" s="315"/>
      <c r="AH17" s="317"/>
      <c r="AI17" s="315"/>
      <c r="AJ17" s="317"/>
      <c r="AK17" s="340"/>
      <c r="AL17" s="720"/>
      <c r="AM17" s="315"/>
      <c r="AN17" s="344"/>
      <c r="AP17" s="766">
        <f t="shared" si="4"/>
        <v>0</v>
      </c>
      <c r="AQ17" s="766">
        <f t="shared" si="5"/>
        <v>50.4</v>
      </c>
      <c r="AR17" s="766">
        <f t="shared" si="6"/>
        <v>50.7</v>
      </c>
      <c r="AS17" s="766">
        <f t="shared" si="7"/>
        <v>66.5</v>
      </c>
      <c r="AT17" s="766">
        <f t="shared" si="8"/>
        <v>48.6</v>
      </c>
      <c r="AU17" s="766">
        <f t="shared" si="9"/>
        <v>48.3</v>
      </c>
      <c r="AV17" s="766">
        <f t="shared" si="10"/>
        <v>48.5</v>
      </c>
      <c r="AW17" s="766">
        <f t="shared" si="11"/>
        <v>58.2</v>
      </c>
      <c r="AX17" s="766">
        <f t="shared" si="12"/>
        <v>0</v>
      </c>
      <c r="AY17" s="766">
        <f t="shared" si="13"/>
        <v>0</v>
      </c>
      <c r="AZ17" s="766">
        <f t="shared" si="14"/>
        <v>0</v>
      </c>
      <c r="BA17" s="766">
        <f t="shared" si="15"/>
        <v>0</v>
      </c>
      <c r="BB17" s="766">
        <f t="shared" si="16"/>
        <v>0</v>
      </c>
      <c r="BC17" s="766">
        <f t="shared" si="17"/>
        <v>0</v>
      </c>
      <c r="BD17" s="766">
        <f t="shared" si="18"/>
        <v>0</v>
      </c>
      <c r="BE17" s="766">
        <f t="shared" si="19"/>
        <v>0</v>
      </c>
    </row>
    <row r="18" spans="1:57" s="100" customFormat="1" ht="10.5" customHeight="1">
      <c r="A18" s="199" t="s">
        <v>5</v>
      </c>
      <c r="B18" s="481" t="s">
        <v>106</v>
      </c>
      <c r="C18" s="507"/>
      <c r="D18" s="536">
        <v>10.692022608337471</v>
      </c>
      <c r="E18" s="484">
        <v>11.499022488489185</v>
      </c>
      <c r="F18" s="484">
        <v>7.0303436794123266</v>
      </c>
      <c r="G18" s="484">
        <v>12.575114403481482</v>
      </c>
      <c r="H18" s="484">
        <v>12.562999029794462</v>
      </c>
      <c r="I18" s="484">
        <v>13.509582189675182</v>
      </c>
      <c r="J18" s="484">
        <v>12.004222614104764</v>
      </c>
      <c r="K18" s="315"/>
      <c r="L18" s="317"/>
      <c r="M18" s="803"/>
      <c r="N18" s="804"/>
      <c r="O18" s="507"/>
      <c r="P18" s="484"/>
      <c r="Q18" s="315"/>
      <c r="R18" s="508"/>
      <c r="S18" s="198"/>
      <c r="T18" s="848"/>
      <c r="U18" s="848"/>
      <c r="V18" s="848"/>
      <c r="W18" s="848"/>
      <c r="X18" s="920"/>
      <c r="Y18" s="340"/>
      <c r="Z18" s="720"/>
      <c r="AA18" s="314"/>
      <c r="AB18" s="314"/>
      <c r="AC18" s="314"/>
      <c r="AD18" s="314"/>
      <c r="AE18" s="314"/>
      <c r="AF18" s="314"/>
      <c r="AG18" s="315"/>
      <c r="AH18" s="317"/>
      <c r="AI18" s="315"/>
      <c r="AJ18" s="317"/>
      <c r="AK18" s="340"/>
      <c r="AL18" s="720"/>
      <c r="AM18" s="315"/>
      <c r="AN18" s="344"/>
      <c r="AP18" s="766">
        <f t="shared" ref="AP18:BE18" si="26">C18-Y18</f>
        <v>0</v>
      </c>
      <c r="AQ18" s="766">
        <f t="shared" si="26"/>
        <v>10.692022608337471</v>
      </c>
      <c r="AR18" s="766">
        <f t="shared" si="26"/>
        <v>11.499022488489185</v>
      </c>
      <c r="AS18" s="766">
        <f t="shared" si="26"/>
        <v>7.0303436794123266</v>
      </c>
      <c r="AT18" s="766">
        <f t="shared" si="26"/>
        <v>12.575114403481482</v>
      </c>
      <c r="AU18" s="766">
        <f t="shared" si="26"/>
        <v>12.562999029794462</v>
      </c>
      <c r="AV18" s="766">
        <f t="shared" si="26"/>
        <v>13.509582189675182</v>
      </c>
      <c r="AW18" s="766">
        <f t="shared" si="26"/>
        <v>12.004222614104764</v>
      </c>
      <c r="AX18" s="766">
        <f t="shared" si="26"/>
        <v>0</v>
      </c>
      <c r="AY18" s="766">
        <f t="shared" si="26"/>
        <v>0</v>
      </c>
      <c r="AZ18" s="766">
        <f t="shared" si="26"/>
        <v>0</v>
      </c>
      <c r="BA18" s="766">
        <f t="shared" si="26"/>
        <v>0</v>
      </c>
      <c r="BB18" s="766">
        <f t="shared" si="26"/>
        <v>0</v>
      </c>
      <c r="BC18" s="766">
        <f t="shared" si="26"/>
        <v>0</v>
      </c>
      <c r="BD18" s="766">
        <f t="shared" si="26"/>
        <v>0</v>
      </c>
      <c r="BE18" s="766">
        <f t="shared" si="26"/>
        <v>0</v>
      </c>
    </row>
    <row r="19" spans="1:57" s="100" customFormat="1" ht="10.5" hidden="1" customHeight="1" outlineLevel="1">
      <c r="A19" s="199" t="s">
        <v>5</v>
      </c>
      <c r="B19" s="481" t="s">
        <v>5</v>
      </c>
      <c r="C19" s="507"/>
      <c r="D19" s="536"/>
      <c r="E19" s="484"/>
      <c r="F19" s="484"/>
      <c r="G19" s="484"/>
      <c r="H19" s="484"/>
      <c r="I19" s="484"/>
      <c r="J19" s="484"/>
      <c r="K19" s="315">
        <v>0</v>
      </c>
      <c r="L19" s="317">
        <v>0</v>
      </c>
      <c r="M19" s="803"/>
      <c r="N19" s="804"/>
      <c r="O19" s="507"/>
      <c r="P19" s="484"/>
      <c r="Q19" s="315">
        <v>0</v>
      </c>
      <c r="R19" s="508"/>
      <c r="S19" s="198"/>
      <c r="T19" s="848"/>
      <c r="U19" s="848"/>
      <c r="V19" s="848"/>
      <c r="W19" s="848"/>
      <c r="X19" s="920"/>
      <c r="Y19" s="340"/>
      <c r="Z19" s="720"/>
      <c r="AA19" s="314"/>
      <c r="AB19" s="314"/>
      <c r="AC19" s="314"/>
      <c r="AD19" s="314"/>
      <c r="AE19" s="314"/>
      <c r="AF19" s="314"/>
      <c r="AG19" s="315"/>
      <c r="AH19" s="317"/>
      <c r="AI19" s="315"/>
      <c r="AJ19" s="317"/>
      <c r="AK19" s="340"/>
      <c r="AL19" s="720"/>
      <c r="AM19" s="315"/>
      <c r="AN19" s="344"/>
      <c r="AP19" s="766">
        <f t="shared" si="4"/>
        <v>0</v>
      </c>
      <c r="AQ19" s="766">
        <f t="shared" si="5"/>
        <v>0</v>
      </c>
      <c r="AR19" s="766">
        <f t="shared" si="6"/>
        <v>0</v>
      </c>
      <c r="AS19" s="766">
        <f t="shared" si="7"/>
        <v>0</v>
      </c>
      <c r="AT19" s="766">
        <f t="shared" si="8"/>
        <v>0</v>
      </c>
      <c r="AU19" s="766">
        <f t="shared" si="9"/>
        <v>0</v>
      </c>
      <c r="AV19" s="766">
        <f t="shared" si="10"/>
        <v>0</v>
      </c>
      <c r="AW19" s="766">
        <f t="shared" si="11"/>
        <v>0</v>
      </c>
      <c r="AX19" s="766">
        <f t="shared" si="12"/>
        <v>0</v>
      </c>
      <c r="AY19" s="766">
        <f t="shared" si="13"/>
        <v>0</v>
      </c>
      <c r="AZ19" s="766">
        <f t="shared" si="14"/>
        <v>0</v>
      </c>
      <c r="BA19" s="766">
        <f t="shared" si="15"/>
        <v>0</v>
      </c>
      <c r="BB19" s="766">
        <f t="shared" si="16"/>
        <v>0</v>
      </c>
      <c r="BC19" s="766">
        <f t="shared" si="17"/>
        <v>0</v>
      </c>
      <c r="BD19" s="766">
        <f t="shared" si="18"/>
        <v>0</v>
      </c>
      <c r="BE19" s="766">
        <f t="shared" si="19"/>
        <v>0</v>
      </c>
    </row>
    <row r="20" spans="1:57" s="100" customFormat="1" ht="10.5" customHeight="1" collapsed="1">
      <c r="A20" s="199" t="s">
        <v>28</v>
      </c>
      <c r="B20" s="481" t="s">
        <v>28</v>
      </c>
      <c r="C20" s="474"/>
      <c r="D20" s="537">
        <v>2649</v>
      </c>
      <c r="E20" s="483">
        <v>2800</v>
      </c>
      <c r="F20" s="483">
        <v>2761</v>
      </c>
      <c r="G20" s="483">
        <v>2968</v>
      </c>
      <c r="H20" s="483">
        <v>2896</v>
      </c>
      <c r="I20" s="483">
        <v>2725</v>
      </c>
      <c r="J20" s="483">
        <v>2743</v>
      </c>
      <c r="K20" s="321">
        <f>((C20-D20)/D20)</f>
        <v>-1</v>
      </c>
      <c r="L20" s="322">
        <f>((C20-G20)/G20)</f>
        <v>-1</v>
      </c>
      <c r="M20" s="486"/>
      <c r="N20" s="490"/>
      <c r="O20" s="474"/>
      <c r="P20" s="483"/>
      <c r="Q20" s="315" t="e">
        <f t="shared" ref="Q20:Q30" si="27">((O20-P20)/P20)</f>
        <v>#DIV/0!</v>
      </c>
      <c r="R20" s="490"/>
      <c r="S20" s="198"/>
      <c r="T20" s="848">
        <f t="shared" si="22"/>
        <v>0</v>
      </c>
      <c r="U20" s="848">
        <f t="shared" si="24"/>
        <v>0</v>
      </c>
      <c r="V20" s="848" t="e">
        <f>((O20-P20)/P20)-Q20</f>
        <v>#DIV/0!</v>
      </c>
      <c r="W20" s="848">
        <f>C20-O20</f>
        <v>0</v>
      </c>
      <c r="X20" s="848">
        <f>G20-P20</f>
        <v>2968</v>
      </c>
      <c r="Y20" s="343"/>
      <c r="Z20" s="369"/>
      <c r="AA20" s="313"/>
      <c r="AB20" s="313"/>
      <c r="AC20" s="313"/>
      <c r="AD20" s="313"/>
      <c r="AE20" s="313"/>
      <c r="AF20" s="313"/>
      <c r="AG20" s="321"/>
      <c r="AH20" s="322"/>
      <c r="AI20" s="315"/>
      <c r="AJ20" s="317"/>
      <c r="AK20" s="343"/>
      <c r="AL20" s="369"/>
      <c r="AM20" s="315"/>
      <c r="AN20" s="360"/>
      <c r="AP20" s="766">
        <f t="shared" si="4"/>
        <v>0</v>
      </c>
      <c r="AQ20" s="766">
        <f t="shared" si="5"/>
        <v>2649</v>
      </c>
      <c r="AR20" s="766">
        <f t="shared" si="6"/>
        <v>2800</v>
      </c>
      <c r="AS20" s="766">
        <f t="shared" si="7"/>
        <v>2761</v>
      </c>
      <c r="AT20" s="766">
        <f t="shared" si="8"/>
        <v>2968</v>
      </c>
      <c r="AU20" s="766">
        <f t="shared" si="9"/>
        <v>2896</v>
      </c>
      <c r="AV20" s="766">
        <f t="shared" si="10"/>
        <v>2725</v>
      </c>
      <c r="AW20" s="766">
        <f t="shared" si="11"/>
        <v>2743</v>
      </c>
      <c r="AX20" s="766">
        <f t="shared" si="12"/>
        <v>-1</v>
      </c>
      <c r="AY20" s="766">
        <f t="shared" si="13"/>
        <v>-1</v>
      </c>
      <c r="AZ20" s="766">
        <f t="shared" si="14"/>
        <v>0</v>
      </c>
      <c r="BA20" s="766">
        <f t="shared" si="15"/>
        <v>0</v>
      </c>
      <c r="BB20" s="766">
        <f t="shared" si="16"/>
        <v>0</v>
      </c>
      <c r="BC20" s="766">
        <f t="shared" si="17"/>
        <v>0</v>
      </c>
      <c r="BD20" s="766" t="e">
        <f t="shared" si="18"/>
        <v>#DIV/0!</v>
      </c>
      <c r="BE20" s="766">
        <f t="shared" si="19"/>
        <v>0</v>
      </c>
    </row>
    <row r="21" spans="1:57" s="100" customFormat="1" ht="10.5" customHeight="1">
      <c r="A21" s="199" t="s">
        <v>27</v>
      </c>
      <c r="B21" s="479" t="s">
        <v>90</v>
      </c>
      <c r="C21" s="474"/>
      <c r="D21" s="537">
        <v>15552</v>
      </c>
      <c r="E21" s="483">
        <v>15581</v>
      </c>
      <c r="F21" s="483">
        <v>15356</v>
      </c>
      <c r="G21" s="483">
        <v>15428</v>
      </c>
      <c r="H21" s="483">
        <v>5393</v>
      </c>
      <c r="I21" s="483">
        <v>4767</v>
      </c>
      <c r="J21" s="483">
        <v>4781</v>
      </c>
      <c r="K21" s="321"/>
      <c r="L21" s="322"/>
      <c r="M21" s="486"/>
      <c r="N21" s="490"/>
      <c r="O21" s="474"/>
      <c r="P21" s="483"/>
      <c r="Q21" s="315"/>
      <c r="R21" s="490"/>
      <c r="S21" s="198"/>
      <c r="T21" s="848">
        <f>((C21-D21)/D21)-K21</f>
        <v>-1</v>
      </c>
      <c r="U21" s="848">
        <f t="shared" si="24"/>
        <v>-1</v>
      </c>
      <c r="V21" s="848" t="e">
        <f>((O21-P21)/P21)-Q21</f>
        <v>#DIV/0!</v>
      </c>
      <c r="W21" s="848">
        <f>C21-O21</f>
        <v>0</v>
      </c>
      <c r="X21" s="848">
        <f>G21-P21</f>
        <v>15428</v>
      </c>
      <c r="Y21" s="343"/>
      <c r="Z21" s="369"/>
      <c r="AA21" s="313"/>
      <c r="AB21" s="313"/>
      <c r="AC21" s="313"/>
      <c r="AD21" s="313"/>
      <c r="AE21" s="313"/>
      <c r="AF21" s="313"/>
      <c r="AG21" s="321"/>
      <c r="AH21" s="322"/>
      <c r="AI21" s="315"/>
      <c r="AJ21" s="317"/>
      <c r="AK21" s="343"/>
      <c r="AL21" s="369"/>
      <c r="AM21" s="315"/>
      <c r="AN21" s="360"/>
      <c r="AP21" s="766">
        <f t="shared" si="4"/>
        <v>0</v>
      </c>
      <c r="AQ21" s="766">
        <f t="shared" si="5"/>
        <v>15552</v>
      </c>
      <c r="AR21" s="766">
        <f t="shared" si="6"/>
        <v>15581</v>
      </c>
      <c r="AS21" s="766">
        <f t="shared" si="7"/>
        <v>15356</v>
      </c>
      <c r="AT21" s="766">
        <f t="shared" si="8"/>
        <v>15428</v>
      </c>
      <c r="AU21" s="766">
        <f t="shared" si="9"/>
        <v>5393</v>
      </c>
      <c r="AV21" s="766">
        <f t="shared" si="10"/>
        <v>4767</v>
      </c>
      <c r="AW21" s="766">
        <f t="shared" si="11"/>
        <v>4781</v>
      </c>
      <c r="AX21" s="766">
        <f t="shared" si="12"/>
        <v>0</v>
      </c>
      <c r="AY21" s="766">
        <f t="shared" si="13"/>
        <v>0</v>
      </c>
      <c r="AZ21" s="766">
        <f t="shared" si="14"/>
        <v>0</v>
      </c>
      <c r="BA21" s="766">
        <f t="shared" si="15"/>
        <v>0</v>
      </c>
      <c r="BB21" s="766">
        <f t="shared" si="16"/>
        <v>0</v>
      </c>
      <c r="BC21" s="766">
        <f t="shared" si="17"/>
        <v>0</v>
      </c>
      <c r="BD21" s="766">
        <f t="shared" si="18"/>
        <v>0</v>
      </c>
      <c r="BE21" s="766">
        <f t="shared" si="19"/>
        <v>0</v>
      </c>
    </row>
    <row r="22" spans="1:57" s="100" customFormat="1" ht="10.5" customHeight="1">
      <c r="A22" s="199" t="s">
        <v>14</v>
      </c>
      <c r="B22" s="511" t="s">
        <v>14</v>
      </c>
      <c r="C22" s="512"/>
      <c r="D22" s="538">
        <v>1841</v>
      </c>
      <c r="E22" s="513">
        <v>1911</v>
      </c>
      <c r="F22" s="513">
        <v>1926</v>
      </c>
      <c r="G22" s="513">
        <v>1894</v>
      </c>
      <c r="H22" s="513">
        <v>1896</v>
      </c>
      <c r="I22" s="513">
        <v>1935</v>
      </c>
      <c r="J22" s="513">
        <v>1948</v>
      </c>
      <c r="K22" s="735">
        <f>((C22-D22)/D22)</f>
        <v>-1</v>
      </c>
      <c r="L22" s="736">
        <f>((C22-G22)/G22)</f>
        <v>-1</v>
      </c>
      <c r="M22" s="539"/>
      <c r="N22" s="540"/>
      <c r="O22" s="512"/>
      <c r="P22" s="513"/>
      <c r="Q22" s="348" t="e">
        <f t="shared" si="27"/>
        <v>#DIV/0!</v>
      </c>
      <c r="R22" s="515"/>
      <c r="S22" s="198"/>
      <c r="T22" s="848">
        <f t="shared" si="22"/>
        <v>0</v>
      </c>
      <c r="U22" s="848">
        <f t="shared" si="24"/>
        <v>0</v>
      </c>
      <c r="V22" s="848" t="e">
        <f>((O22-P22)/P22)-Q22</f>
        <v>#DIV/0!</v>
      </c>
      <c r="W22" s="848">
        <f>C22-O22</f>
        <v>0</v>
      </c>
      <c r="X22" s="848">
        <f>G22-P22</f>
        <v>1894</v>
      </c>
      <c r="Y22" s="346"/>
      <c r="Z22" s="370"/>
      <c r="AA22" s="347"/>
      <c r="AB22" s="347"/>
      <c r="AC22" s="347"/>
      <c r="AD22" s="347"/>
      <c r="AE22" s="347"/>
      <c r="AF22" s="347"/>
      <c r="AG22" s="735"/>
      <c r="AH22" s="736"/>
      <c r="AI22" s="759"/>
      <c r="AJ22" s="760"/>
      <c r="AK22" s="346"/>
      <c r="AL22" s="370"/>
      <c r="AM22" s="348"/>
      <c r="AN22" s="747"/>
      <c r="AP22" s="766">
        <f t="shared" si="4"/>
        <v>0</v>
      </c>
      <c r="AQ22" s="766">
        <f t="shared" si="5"/>
        <v>1841</v>
      </c>
      <c r="AR22" s="766">
        <f t="shared" si="6"/>
        <v>1911</v>
      </c>
      <c r="AS22" s="766">
        <f t="shared" si="7"/>
        <v>1926</v>
      </c>
      <c r="AT22" s="766">
        <f t="shared" si="8"/>
        <v>1894</v>
      </c>
      <c r="AU22" s="766">
        <f t="shared" si="9"/>
        <v>1896</v>
      </c>
      <c r="AV22" s="766">
        <f t="shared" si="10"/>
        <v>1935</v>
      </c>
      <c r="AW22" s="766">
        <f t="shared" si="11"/>
        <v>1948</v>
      </c>
      <c r="AX22" s="766">
        <f t="shared" si="12"/>
        <v>-1</v>
      </c>
      <c r="AY22" s="766">
        <f t="shared" si="13"/>
        <v>-1</v>
      </c>
      <c r="AZ22" s="766">
        <f t="shared" si="14"/>
        <v>0</v>
      </c>
      <c r="BA22" s="766">
        <f t="shared" si="15"/>
        <v>0</v>
      </c>
      <c r="BB22" s="766">
        <f t="shared" si="16"/>
        <v>0</v>
      </c>
      <c r="BC22" s="766">
        <f t="shared" si="17"/>
        <v>0</v>
      </c>
      <c r="BD22" s="766" t="e">
        <f t="shared" si="18"/>
        <v>#DIV/0!</v>
      </c>
      <c r="BE22" s="766">
        <f t="shared" si="19"/>
        <v>0</v>
      </c>
    </row>
    <row r="23" spans="1:57" s="100" customFormat="1" ht="10.5" customHeight="1">
      <c r="A23" s="200" t="s">
        <v>22</v>
      </c>
      <c r="B23" s="491" t="s">
        <v>22</v>
      </c>
      <c r="C23" s="541"/>
      <c r="D23" s="542"/>
      <c r="E23" s="489"/>
      <c r="F23" s="489"/>
      <c r="G23" s="489"/>
      <c r="H23" s="489"/>
      <c r="I23" s="489"/>
      <c r="J23" s="489"/>
      <c r="K23" s="315"/>
      <c r="L23" s="317"/>
      <c r="M23" s="486"/>
      <c r="N23" s="490"/>
      <c r="O23" s="474"/>
      <c r="P23" s="483"/>
      <c r="Q23" s="315"/>
      <c r="R23" s="508"/>
      <c r="S23" s="198"/>
      <c r="T23" s="848"/>
      <c r="U23" s="848"/>
      <c r="V23" s="848"/>
      <c r="W23" s="848"/>
      <c r="X23" s="848"/>
      <c r="Y23" s="738"/>
      <c r="Z23" s="761"/>
      <c r="AA23" s="320"/>
      <c r="AB23" s="320"/>
      <c r="AC23" s="320"/>
      <c r="AD23" s="320"/>
      <c r="AE23" s="320"/>
      <c r="AF23" s="320"/>
      <c r="AG23" s="315"/>
      <c r="AH23" s="317"/>
      <c r="AI23" s="315"/>
      <c r="AJ23" s="317"/>
      <c r="AK23" s="738"/>
      <c r="AL23" s="761"/>
      <c r="AM23" s="311"/>
      <c r="AN23" s="344"/>
      <c r="AP23" s="766">
        <f t="shared" si="4"/>
        <v>0</v>
      </c>
      <c r="AQ23" s="766">
        <f t="shared" si="5"/>
        <v>0</v>
      </c>
      <c r="AR23" s="766">
        <f t="shared" si="6"/>
        <v>0</v>
      </c>
      <c r="AS23" s="766">
        <f t="shared" si="7"/>
        <v>0</v>
      </c>
      <c r="AT23" s="766">
        <f t="shared" si="8"/>
        <v>0</v>
      </c>
      <c r="AU23" s="766">
        <f t="shared" si="9"/>
        <v>0</v>
      </c>
      <c r="AV23" s="766">
        <f t="shared" si="10"/>
        <v>0</v>
      </c>
      <c r="AW23" s="766">
        <f t="shared" si="11"/>
        <v>0</v>
      </c>
      <c r="AX23" s="766">
        <f t="shared" si="12"/>
        <v>0</v>
      </c>
      <c r="AY23" s="766">
        <f t="shared" si="13"/>
        <v>0</v>
      </c>
      <c r="AZ23" s="766">
        <f t="shared" si="14"/>
        <v>0</v>
      </c>
      <c r="BA23" s="766">
        <f t="shared" si="15"/>
        <v>0</v>
      </c>
      <c r="BB23" s="766">
        <f t="shared" si="16"/>
        <v>0</v>
      </c>
      <c r="BC23" s="766">
        <f t="shared" si="17"/>
        <v>0</v>
      </c>
      <c r="BD23" s="766">
        <f t="shared" si="18"/>
        <v>0</v>
      </c>
      <c r="BE23" s="766">
        <f t="shared" si="19"/>
        <v>0</v>
      </c>
    </row>
    <row r="24" spans="1:57" s="100" customFormat="1" ht="10.5" customHeight="1">
      <c r="A24" s="199" t="s">
        <v>19</v>
      </c>
      <c r="B24" s="481" t="s">
        <v>19</v>
      </c>
      <c r="C24" s="543"/>
      <c r="D24" s="544">
        <v>0.8</v>
      </c>
      <c r="E24" s="510">
        <v>0.8</v>
      </c>
      <c r="F24" s="510">
        <v>0.8</v>
      </c>
      <c r="G24" s="510">
        <v>0.8</v>
      </c>
      <c r="H24" s="510">
        <v>0.7</v>
      </c>
      <c r="I24" s="510">
        <v>0.7</v>
      </c>
      <c r="J24" s="510">
        <v>0.7</v>
      </c>
      <c r="K24" s="321">
        <f t="shared" ref="K24:K29" si="28">((C24-D24)/D24)</f>
        <v>-1</v>
      </c>
      <c r="L24" s="322">
        <f t="shared" ref="L24:L29" si="29">((C24-G24)/G24)</f>
        <v>-1</v>
      </c>
      <c r="M24" s="486"/>
      <c r="N24" s="490"/>
      <c r="O24" s="797"/>
      <c r="P24" s="838"/>
      <c r="Q24" s="315" t="e">
        <f t="shared" si="27"/>
        <v>#DIV/0!</v>
      </c>
      <c r="R24" s="490"/>
      <c r="S24" s="198"/>
      <c r="T24" s="848">
        <f>((C24-D24)/D24)-K24</f>
        <v>0</v>
      </c>
      <c r="U24" s="848">
        <f>((C24-G24)/G24)-L24</f>
        <v>0</v>
      </c>
      <c r="V24" s="848" t="e">
        <f t="shared" ref="V24:V30" si="30">((O24-P24)/P24)-Q24</f>
        <v>#DIV/0!</v>
      </c>
      <c r="W24" s="848">
        <f t="shared" ref="W24:W30" si="31">C24-O24</f>
        <v>0</v>
      </c>
      <c r="X24" s="848">
        <f t="shared" ref="X24:X30" si="32">G24-P24</f>
        <v>0.8</v>
      </c>
      <c r="Y24" s="762"/>
      <c r="Z24" s="371"/>
      <c r="AA24" s="352"/>
      <c r="AB24" s="352"/>
      <c r="AC24" s="352"/>
      <c r="AD24" s="352"/>
      <c r="AE24" s="352"/>
      <c r="AF24" s="352"/>
      <c r="AG24" s="321"/>
      <c r="AH24" s="322"/>
      <c r="AI24" s="315"/>
      <c r="AJ24" s="317"/>
      <c r="AK24" s="762"/>
      <c r="AL24" s="371"/>
      <c r="AM24" s="315"/>
      <c r="AN24" s="317"/>
      <c r="AP24" s="766">
        <f t="shared" si="4"/>
        <v>0</v>
      </c>
      <c r="AQ24" s="766">
        <f t="shared" si="5"/>
        <v>0.8</v>
      </c>
      <c r="AR24" s="766">
        <f t="shared" si="6"/>
        <v>0.8</v>
      </c>
      <c r="AS24" s="766">
        <f t="shared" si="7"/>
        <v>0.8</v>
      </c>
      <c r="AT24" s="766">
        <f t="shared" si="8"/>
        <v>0.8</v>
      </c>
      <c r="AU24" s="766">
        <f t="shared" si="9"/>
        <v>0.7</v>
      </c>
      <c r="AV24" s="766">
        <f t="shared" si="10"/>
        <v>0.7</v>
      </c>
      <c r="AW24" s="766">
        <f t="shared" si="11"/>
        <v>0.7</v>
      </c>
      <c r="AX24" s="766">
        <f t="shared" si="12"/>
        <v>-1</v>
      </c>
      <c r="AY24" s="766">
        <f t="shared" si="13"/>
        <v>-1</v>
      </c>
      <c r="AZ24" s="766">
        <f t="shared" si="14"/>
        <v>0</v>
      </c>
      <c r="BA24" s="766">
        <f t="shared" si="15"/>
        <v>0</v>
      </c>
      <c r="BB24" s="766">
        <f t="shared" si="16"/>
        <v>0</v>
      </c>
      <c r="BC24" s="766">
        <f t="shared" si="17"/>
        <v>0</v>
      </c>
      <c r="BD24" s="766" t="e">
        <f t="shared" si="18"/>
        <v>#DIV/0!</v>
      </c>
      <c r="BE24" s="766">
        <f t="shared" si="19"/>
        <v>0</v>
      </c>
    </row>
    <row r="25" spans="1:57" s="100" customFormat="1" ht="10.5" customHeight="1">
      <c r="A25" s="199" t="s">
        <v>20</v>
      </c>
      <c r="B25" s="481" t="s">
        <v>20</v>
      </c>
      <c r="C25" s="545"/>
      <c r="D25" s="544">
        <v>40.700000000000003</v>
      </c>
      <c r="E25" s="510">
        <v>40.6</v>
      </c>
      <c r="F25" s="510">
        <v>40.700000000000003</v>
      </c>
      <c r="G25" s="510">
        <v>41.1</v>
      </c>
      <c r="H25" s="510">
        <v>40.799999999999997</v>
      </c>
      <c r="I25" s="510">
        <v>39.999999999999993</v>
      </c>
      <c r="J25" s="510">
        <v>40.599999999999994</v>
      </c>
      <c r="K25" s="321">
        <f t="shared" si="28"/>
        <v>-1</v>
      </c>
      <c r="L25" s="322">
        <f t="shared" si="29"/>
        <v>-1</v>
      </c>
      <c r="M25" s="486"/>
      <c r="N25" s="490"/>
      <c r="O25" s="797"/>
      <c r="P25" s="838"/>
      <c r="Q25" s="315" t="e">
        <f t="shared" si="27"/>
        <v>#DIV/0!</v>
      </c>
      <c r="R25" s="490"/>
      <c r="S25" s="198"/>
      <c r="T25" s="848">
        <f>((C25-D25)/D25)-K25</f>
        <v>0</v>
      </c>
      <c r="U25" s="848">
        <f>((C25-G25)/G25)-L25</f>
        <v>0</v>
      </c>
      <c r="V25" s="848" t="e">
        <f t="shared" si="30"/>
        <v>#DIV/0!</v>
      </c>
      <c r="W25" s="848">
        <f t="shared" si="31"/>
        <v>0</v>
      </c>
      <c r="X25" s="848">
        <f t="shared" si="32"/>
        <v>41.1</v>
      </c>
      <c r="Y25" s="763"/>
      <c r="Z25" s="371"/>
      <c r="AA25" s="352"/>
      <c r="AB25" s="352"/>
      <c r="AC25" s="352"/>
      <c r="AD25" s="352"/>
      <c r="AE25" s="352"/>
      <c r="AF25" s="352"/>
      <c r="AG25" s="321"/>
      <c r="AH25" s="322"/>
      <c r="AI25" s="315"/>
      <c r="AJ25" s="317"/>
      <c r="AK25" s="763"/>
      <c r="AL25" s="371"/>
      <c r="AM25" s="315"/>
      <c r="AN25" s="317"/>
      <c r="AP25" s="766">
        <f t="shared" si="4"/>
        <v>0</v>
      </c>
      <c r="AQ25" s="766">
        <f t="shared" si="5"/>
        <v>40.700000000000003</v>
      </c>
      <c r="AR25" s="766">
        <f t="shared" si="6"/>
        <v>40.6</v>
      </c>
      <c r="AS25" s="766">
        <f t="shared" si="7"/>
        <v>40.700000000000003</v>
      </c>
      <c r="AT25" s="766">
        <f t="shared" si="8"/>
        <v>41.1</v>
      </c>
      <c r="AU25" s="766">
        <f t="shared" si="9"/>
        <v>40.799999999999997</v>
      </c>
      <c r="AV25" s="766">
        <f t="shared" si="10"/>
        <v>39.999999999999993</v>
      </c>
      <c r="AW25" s="766">
        <f t="shared" si="11"/>
        <v>40.599999999999994</v>
      </c>
      <c r="AX25" s="766">
        <f t="shared" si="12"/>
        <v>-1</v>
      </c>
      <c r="AY25" s="766">
        <f t="shared" si="13"/>
        <v>-1</v>
      </c>
      <c r="AZ25" s="766">
        <f t="shared" si="14"/>
        <v>0</v>
      </c>
      <c r="BA25" s="766">
        <f t="shared" si="15"/>
        <v>0</v>
      </c>
      <c r="BB25" s="766">
        <f t="shared" si="16"/>
        <v>0</v>
      </c>
      <c r="BC25" s="766">
        <f t="shared" si="17"/>
        <v>0</v>
      </c>
      <c r="BD25" s="766" t="e">
        <f t="shared" si="18"/>
        <v>#DIV/0!</v>
      </c>
      <c r="BE25" s="766">
        <f t="shared" si="19"/>
        <v>0</v>
      </c>
    </row>
    <row r="26" spans="1:57" s="100" customFormat="1" ht="10.5" customHeight="1">
      <c r="A26" s="199" t="s">
        <v>21</v>
      </c>
      <c r="B26" s="481" t="s">
        <v>21</v>
      </c>
      <c r="C26" s="545"/>
      <c r="D26" s="544">
        <v>3.3</v>
      </c>
      <c r="E26" s="510">
        <v>3.4</v>
      </c>
      <c r="F26" s="510">
        <v>3.4</v>
      </c>
      <c r="G26" s="510">
        <v>3.6</v>
      </c>
      <c r="H26" s="510">
        <v>3.6</v>
      </c>
      <c r="I26" s="510">
        <v>3.6</v>
      </c>
      <c r="J26" s="510">
        <v>3.6</v>
      </c>
      <c r="K26" s="321">
        <f t="shared" si="28"/>
        <v>-1</v>
      </c>
      <c r="L26" s="322">
        <f t="shared" si="29"/>
        <v>-1</v>
      </c>
      <c r="M26" s="486"/>
      <c r="N26" s="490"/>
      <c r="O26" s="797"/>
      <c r="P26" s="838"/>
      <c r="Q26" s="315" t="e">
        <f t="shared" si="27"/>
        <v>#DIV/0!</v>
      </c>
      <c r="R26" s="490"/>
      <c r="S26" s="198"/>
      <c r="T26" s="848">
        <f t="shared" si="22"/>
        <v>0</v>
      </c>
      <c r="U26" s="848">
        <f t="shared" si="24"/>
        <v>0</v>
      </c>
      <c r="V26" s="848" t="e">
        <f t="shared" si="30"/>
        <v>#DIV/0!</v>
      </c>
      <c r="W26" s="848">
        <f t="shared" si="31"/>
        <v>0</v>
      </c>
      <c r="X26" s="848">
        <f t="shared" si="32"/>
        <v>3.6</v>
      </c>
      <c r="Y26" s="763"/>
      <c r="Z26" s="371"/>
      <c r="AA26" s="352"/>
      <c r="AB26" s="352"/>
      <c r="AC26" s="352"/>
      <c r="AD26" s="352"/>
      <c r="AE26" s="352"/>
      <c r="AF26" s="352"/>
      <c r="AG26" s="321"/>
      <c r="AH26" s="322"/>
      <c r="AI26" s="315"/>
      <c r="AJ26" s="317"/>
      <c r="AK26" s="763"/>
      <c r="AL26" s="371"/>
      <c r="AM26" s="315"/>
      <c r="AN26" s="317"/>
      <c r="AP26" s="766">
        <f t="shared" si="4"/>
        <v>0</v>
      </c>
      <c r="AQ26" s="766">
        <f t="shared" si="5"/>
        <v>3.3</v>
      </c>
      <c r="AR26" s="766">
        <f t="shared" si="6"/>
        <v>3.4</v>
      </c>
      <c r="AS26" s="766">
        <f t="shared" si="7"/>
        <v>3.4</v>
      </c>
      <c r="AT26" s="766">
        <f t="shared" si="8"/>
        <v>3.6</v>
      </c>
      <c r="AU26" s="766">
        <f t="shared" si="9"/>
        <v>3.6</v>
      </c>
      <c r="AV26" s="766">
        <f t="shared" si="10"/>
        <v>3.6</v>
      </c>
      <c r="AW26" s="766">
        <f t="shared" si="11"/>
        <v>3.6</v>
      </c>
      <c r="AX26" s="766">
        <f t="shared" si="12"/>
        <v>-1</v>
      </c>
      <c r="AY26" s="766">
        <f t="shared" si="13"/>
        <v>-1</v>
      </c>
      <c r="AZ26" s="766">
        <f t="shared" si="14"/>
        <v>0</v>
      </c>
      <c r="BA26" s="766">
        <f t="shared" si="15"/>
        <v>0</v>
      </c>
      <c r="BB26" s="766">
        <f t="shared" si="16"/>
        <v>0</v>
      </c>
      <c r="BC26" s="766">
        <f t="shared" si="17"/>
        <v>0</v>
      </c>
      <c r="BD26" s="766" t="e">
        <f t="shared" si="18"/>
        <v>#DIV/0!</v>
      </c>
      <c r="BE26" s="766">
        <f t="shared" si="19"/>
        <v>0</v>
      </c>
    </row>
    <row r="27" spans="1:57" s="100" customFormat="1" ht="10.5" customHeight="1">
      <c r="A27" s="200" t="s">
        <v>25</v>
      </c>
      <c r="B27" s="491" t="s">
        <v>25</v>
      </c>
      <c r="C27" s="546"/>
      <c r="D27" s="547">
        <v>44.8</v>
      </c>
      <c r="E27" s="519">
        <v>44.8</v>
      </c>
      <c r="F27" s="519">
        <v>44.9</v>
      </c>
      <c r="G27" s="519">
        <v>45.5</v>
      </c>
      <c r="H27" s="519">
        <v>45.1</v>
      </c>
      <c r="I27" s="519">
        <v>44.3</v>
      </c>
      <c r="J27" s="519">
        <v>44.9</v>
      </c>
      <c r="K27" s="324">
        <f t="shared" si="28"/>
        <v>-1</v>
      </c>
      <c r="L27" s="325">
        <f t="shared" si="29"/>
        <v>-1</v>
      </c>
      <c r="M27" s="493"/>
      <c r="N27" s="494"/>
      <c r="O27" s="527"/>
      <c r="P27" s="839"/>
      <c r="Q27" s="326" t="e">
        <f t="shared" si="27"/>
        <v>#DIV/0!</v>
      </c>
      <c r="R27" s="494"/>
      <c r="S27" s="198"/>
      <c r="T27" s="848">
        <f t="shared" si="22"/>
        <v>0</v>
      </c>
      <c r="U27" s="848">
        <f t="shared" si="24"/>
        <v>0</v>
      </c>
      <c r="V27" s="848" t="e">
        <f t="shared" si="30"/>
        <v>#DIV/0!</v>
      </c>
      <c r="W27" s="848">
        <f t="shared" si="31"/>
        <v>0</v>
      </c>
      <c r="X27" s="848">
        <f>G27-P27</f>
        <v>45.5</v>
      </c>
      <c r="Y27" s="764"/>
      <c r="Z27" s="372"/>
      <c r="AA27" s="354"/>
      <c r="AB27" s="354"/>
      <c r="AC27" s="354"/>
      <c r="AD27" s="354"/>
      <c r="AE27" s="354"/>
      <c r="AF27" s="354"/>
      <c r="AG27" s="324"/>
      <c r="AH27" s="325"/>
      <c r="AI27" s="326"/>
      <c r="AJ27" s="327"/>
      <c r="AK27" s="764"/>
      <c r="AL27" s="372"/>
      <c r="AM27" s="326"/>
      <c r="AN27" s="327"/>
      <c r="AP27" s="766">
        <f t="shared" si="4"/>
        <v>0</v>
      </c>
      <c r="AQ27" s="766">
        <f t="shared" si="5"/>
        <v>44.8</v>
      </c>
      <c r="AR27" s="766">
        <f t="shared" si="6"/>
        <v>44.8</v>
      </c>
      <c r="AS27" s="766">
        <f t="shared" si="7"/>
        <v>44.9</v>
      </c>
      <c r="AT27" s="766">
        <f t="shared" si="8"/>
        <v>45.5</v>
      </c>
      <c r="AU27" s="766">
        <f t="shared" si="9"/>
        <v>45.1</v>
      </c>
      <c r="AV27" s="766">
        <f t="shared" si="10"/>
        <v>44.3</v>
      </c>
      <c r="AW27" s="766">
        <f t="shared" si="11"/>
        <v>44.9</v>
      </c>
      <c r="AX27" s="766">
        <f t="shared" si="12"/>
        <v>-1</v>
      </c>
      <c r="AY27" s="766">
        <f t="shared" si="13"/>
        <v>-1</v>
      </c>
      <c r="AZ27" s="766">
        <f t="shared" si="14"/>
        <v>0</v>
      </c>
      <c r="BA27" s="766">
        <f t="shared" si="15"/>
        <v>0</v>
      </c>
      <c r="BB27" s="766">
        <f t="shared" si="16"/>
        <v>0</v>
      </c>
      <c r="BC27" s="766">
        <f t="shared" si="17"/>
        <v>0</v>
      </c>
      <c r="BD27" s="766" t="e">
        <f t="shared" si="18"/>
        <v>#DIV/0!</v>
      </c>
      <c r="BE27" s="766">
        <f t="shared" si="19"/>
        <v>0</v>
      </c>
    </row>
    <row r="28" spans="1:57" s="100" customFormat="1" ht="10.5" customHeight="1">
      <c r="A28" s="199" t="s">
        <v>17</v>
      </c>
      <c r="B28" s="481" t="s">
        <v>17</v>
      </c>
      <c r="C28" s="545"/>
      <c r="D28" s="544">
        <v>0.1</v>
      </c>
      <c r="E28" s="510">
        <v>0.1</v>
      </c>
      <c r="F28" s="510">
        <v>0.1</v>
      </c>
      <c r="G28" s="510">
        <v>0.1</v>
      </c>
      <c r="H28" s="510">
        <v>0.1</v>
      </c>
      <c r="I28" s="510">
        <v>0.1</v>
      </c>
      <c r="J28" s="510">
        <v>0.1</v>
      </c>
      <c r="K28" s="321"/>
      <c r="L28" s="322"/>
      <c r="M28" s="486"/>
      <c r="N28" s="490"/>
      <c r="O28" s="797"/>
      <c r="P28" s="838"/>
      <c r="Q28" s="315" t="e">
        <f t="shared" si="27"/>
        <v>#DIV/0!</v>
      </c>
      <c r="R28" s="490"/>
      <c r="S28" s="198"/>
      <c r="T28" s="848">
        <f>((C28-D28)/D28)-K28</f>
        <v>-1</v>
      </c>
      <c r="U28" s="848">
        <f t="shared" si="24"/>
        <v>-1</v>
      </c>
      <c r="V28" s="848" t="e">
        <f t="shared" si="30"/>
        <v>#DIV/0!</v>
      </c>
      <c r="W28" s="848">
        <f t="shared" si="31"/>
        <v>0</v>
      </c>
      <c r="X28" s="848">
        <f t="shared" si="32"/>
        <v>0.1</v>
      </c>
      <c r="Y28" s="763"/>
      <c r="Z28" s="371"/>
      <c r="AA28" s="352"/>
      <c r="AB28" s="352"/>
      <c r="AC28" s="352"/>
      <c r="AD28" s="352"/>
      <c r="AE28" s="352"/>
      <c r="AF28" s="352"/>
      <c r="AG28" s="321"/>
      <c r="AH28" s="322"/>
      <c r="AI28" s="315"/>
      <c r="AJ28" s="317"/>
      <c r="AK28" s="763"/>
      <c r="AL28" s="371"/>
      <c r="AM28" s="315"/>
      <c r="AN28" s="317"/>
      <c r="AP28" s="766">
        <f t="shared" si="4"/>
        <v>0</v>
      </c>
      <c r="AQ28" s="766">
        <f t="shared" si="5"/>
        <v>0.1</v>
      </c>
      <c r="AR28" s="766">
        <f t="shared" si="6"/>
        <v>0.1</v>
      </c>
      <c r="AS28" s="766">
        <f t="shared" si="7"/>
        <v>0.1</v>
      </c>
      <c r="AT28" s="766">
        <f t="shared" si="8"/>
        <v>0.1</v>
      </c>
      <c r="AU28" s="766">
        <f t="shared" si="9"/>
        <v>0.1</v>
      </c>
      <c r="AV28" s="766">
        <f t="shared" si="10"/>
        <v>0.1</v>
      </c>
      <c r="AW28" s="766">
        <f t="shared" si="11"/>
        <v>0.1</v>
      </c>
      <c r="AX28" s="766">
        <f t="shared" si="12"/>
        <v>0</v>
      </c>
      <c r="AY28" s="766">
        <f t="shared" si="13"/>
        <v>0</v>
      </c>
      <c r="AZ28" s="766">
        <f t="shared" si="14"/>
        <v>0</v>
      </c>
      <c r="BA28" s="766">
        <f t="shared" si="15"/>
        <v>0</v>
      </c>
      <c r="BB28" s="766">
        <f t="shared" si="16"/>
        <v>0</v>
      </c>
      <c r="BC28" s="766">
        <f t="shared" si="17"/>
        <v>0</v>
      </c>
      <c r="BD28" s="766" t="e">
        <f t="shared" si="18"/>
        <v>#DIV/0!</v>
      </c>
      <c r="BE28" s="766">
        <f t="shared" si="19"/>
        <v>0</v>
      </c>
    </row>
    <row r="29" spans="1:57" s="100" customFormat="1" ht="10.5" customHeight="1">
      <c r="A29" s="199" t="s">
        <v>16</v>
      </c>
      <c r="B29" s="481" t="s">
        <v>16</v>
      </c>
      <c r="C29" s="545"/>
      <c r="D29" s="544">
        <v>22</v>
      </c>
      <c r="E29" s="510">
        <v>22.299999999999997</v>
      </c>
      <c r="F29" s="510">
        <v>21.9</v>
      </c>
      <c r="G29" s="510">
        <v>22.2</v>
      </c>
      <c r="H29" s="510">
        <v>22</v>
      </c>
      <c r="I29" s="510">
        <v>21.4</v>
      </c>
      <c r="J29" s="510">
        <v>21.299999999999997</v>
      </c>
      <c r="K29" s="321">
        <f t="shared" si="28"/>
        <v>-1</v>
      </c>
      <c r="L29" s="322">
        <f t="shared" si="29"/>
        <v>-1</v>
      </c>
      <c r="M29" s="486"/>
      <c r="N29" s="490"/>
      <c r="O29" s="797"/>
      <c r="P29" s="838"/>
      <c r="Q29" s="315" t="e">
        <f t="shared" si="27"/>
        <v>#DIV/0!</v>
      </c>
      <c r="R29" s="490"/>
      <c r="S29" s="198"/>
      <c r="T29" s="848">
        <f t="shared" si="22"/>
        <v>0</v>
      </c>
      <c r="U29" s="848">
        <f t="shared" si="24"/>
        <v>0</v>
      </c>
      <c r="V29" s="848" t="e">
        <f t="shared" si="30"/>
        <v>#DIV/0!</v>
      </c>
      <c r="W29" s="848">
        <f t="shared" si="31"/>
        <v>0</v>
      </c>
      <c r="X29" s="848">
        <f t="shared" si="32"/>
        <v>22.2</v>
      </c>
      <c r="Y29" s="763"/>
      <c r="Z29" s="371"/>
      <c r="AA29" s="352"/>
      <c r="AB29" s="352"/>
      <c r="AC29" s="352"/>
      <c r="AD29" s="352"/>
      <c r="AE29" s="352"/>
      <c r="AF29" s="352"/>
      <c r="AG29" s="321"/>
      <c r="AH29" s="322"/>
      <c r="AI29" s="315"/>
      <c r="AJ29" s="317"/>
      <c r="AK29" s="763"/>
      <c r="AL29" s="371"/>
      <c r="AM29" s="315"/>
      <c r="AN29" s="317"/>
      <c r="AP29" s="766">
        <f t="shared" si="4"/>
        <v>0</v>
      </c>
      <c r="AQ29" s="766">
        <f t="shared" si="5"/>
        <v>22</v>
      </c>
      <c r="AR29" s="766">
        <f t="shared" si="6"/>
        <v>22.299999999999997</v>
      </c>
      <c r="AS29" s="766">
        <f t="shared" si="7"/>
        <v>21.9</v>
      </c>
      <c r="AT29" s="766">
        <f t="shared" si="8"/>
        <v>22.2</v>
      </c>
      <c r="AU29" s="766">
        <f t="shared" si="9"/>
        <v>22</v>
      </c>
      <c r="AV29" s="766">
        <f t="shared" si="10"/>
        <v>21.4</v>
      </c>
      <c r="AW29" s="766">
        <f t="shared" si="11"/>
        <v>21.299999999999997</v>
      </c>
      <c r="AX29" s="766">
        <f t="shared" si="12"/>
        <v>-1</v>
      </c>
      <c r="AY29" s="766">
        <f t="shared" si="13"/>
        <v>-1</v>
      </c>
      <c r="AZ29" s="766">
        <f t="shared" si="14"/>
        <v>0</v>
      </c>
      <c r="BA29" s="766">
        <f t="shared" si="15"/>
        <v>0</v>
      </c>
      <c r="BB29" s="766">
        <f t="shared" si="16"/>
        <v>0</v>
      </c>
      <c r="BC29" s="766">
        <f t="shared" si="17"/>
        <v>0</v>
      </c>
      <c r="BD29" s="766" t="e">
        <f t="shared" si="18"/>
        <v>#DIV/0!</v>
      </c>
      <c r="BE29" s="766">
        <f t="shared" si="19"/>
        <v>0</v>
      </c>
    </row>
    <row r="30" spans="1:57" s="100" customFormat="1" ht="10.5" customHeight="1">
      <c r="A30" s="200" t="s">
        <v>15</v>
      </c>
      <c r="B30" s="498" t="s">
        <v>15</v>
      </c>
      <c r="C30" s="548"/>
      <c r="D30" s="549">
        <v>22.1</v>
      </c>
      <c r="E30" s="521">
        <v>22.4</v>
      </c>
      <c r="F30" s="521">
        <v>22</v>
      </c>
      <c r="G30" s="521">
        <v>22.3</v>
      </c>
      <c r="H30" s="521">
        <v>22.1</v>
      </c>
      <c r="I30" s="521">
        <v>21.5</v>
      </c>
      <c r="J30" s="521">
        <v>21.4</v>
      </c>
      <c r="K30" s="336">
        <f>((C30-D30)/D30)</f>
        <v>-1</v>
      </c>
      <c r="L30" s="739">
        <f>((C30-G30)/G30)</f>
        <v>-1</v>
      </c>
      <c r="M30" s="504"/>
      <c r="N30" s="506"/>
      <c r="O30" s="528"/>
      <c r="P30" s="843"/>
      <c r="Q30" s="337" t="e">
        <f t="shared" si="27"/>
        <v>#DIV/0!</v>
      </c>
      <c r="R30" s="506"/>
      <c r="S30" s="198"/>
      <c r="T30" s="848">
        <f t="shared" si="22"/>
        <v>0</v>
      </c>
      <c r="U30" s="848">
        <f t="shared" si="24"/>
        <v>0</v>
      </c>
      <c r="V30" s="848" t="e">
        <f t="shared" si="30"/>
        <v>#DIV/0!</v>
      </c>
      <c r="W30" s="848">
        <f t="shared" si="31"/>
        <v>0</v>
      </c>
      <c r="X30" s="848">
        <f t="shared" si="32"/>
        <v>22.3</v>
      </c>
      <c r="Y30" s="765"/>
      <c r="Z30" s="373"/>
      <c r="AA30" s="356"/>
      <c r="AB30" s="356"/>
      <c r="AC30" s="356"/>
      <c r="AD30" s="356"/>
      <c r="AE30" s="356"/>
      <c r="AF30" s="356"/>
      <c r="AG30" s="324"/>
      <c r="AH30" s="325"/>
      <c r="AI30" s="337"/>
      <c r="AJ30" s="357"/>
      <c r="AK30" s="765"/>
      <c r="AL30" s="373"/>
      <c r="AM30" s="337"/>
      <c r="AN30" s="357"/>
      <c r="AP30" s="766">
        <f t="shared" si="4"/>
        <v>0</v>
      </c>
      <c r="AQ30" s="766">
        <f t="shared" si="5"/>
        <v>22.1</v>
      </c>
      <c r="AR30" s="766">
        <f t="shared" si="6"/>
        <v>22.4</v>
      </c>
      <c r="AS30" s="766">
        <f t="shared" si="7"/>
        <v>22</v>
      </c>
      <c r="AT30" s="766">
        <f t="shared" si="8"/>
        <v>22.3</v>
      </c>
      <c r="AU30" s="766">
        <f t="shared" si="9"/>
        <v>22.1</v>
      </c>
      <c r="AV30" s="766">
        <f t="shared" si="10"/>
        <v>21.5</v>
      </c>
      <c r="AW30" s="766">
        <f t="shared" si="11"/>
        <v>21.4</v>
      </c>
      <c r="AX30" s="766">
        <f t="shared" si="12"/>
        <v>-1</v>
      </c>
      <c r="AY30" s="766">
        <f t="shared" si="13"/>
        <v>-1</v>
      </c>
      <c r="AZ30" s="766">
        <f t="shared" si="14"/>
        <v>0</v>
      </c>
      <c r="BA30" s="766">
        <f t="shared" si="15"/>
        <v>0</v>
      </c>
      <c r="BB30" s="766">
        <f t="shared" si="16"/>
        <v>0</v>
      </c>
      <c r="BC30" s="766">
        <f t="shared" si="17"/>
        <v>0</v>
      </c>
      <c r="BD30" s="766" t="e">
        <f t="shared" si="18"/>
        <v>#DIV/0!</v>
      </c>
      <c r="BE30" s="766">
        <f t="shared" si="19"/>
        <v>0</v>
      </c>
    </row>
    <row r="31" spans="1:57" s="206" customFormat="1" ht="12" customHeight="1">
      <c r="A31" s="213" t="str">
        <f>+"FXSweden"&amp;$A$1</f>
        <v>FXSwedenGroup</v>
      </c>
      <c r="B31" s="1287" t="s">
        <v>153</v>
      </c>
      <c r="C31" s="1287"/>
      <c r="D31" s="1287"/>
      <c r="E31" s="1287"/>
      <c r="F31" s="1287"/>
      <c r="G31" s="1287"/>
      <c r="H31" s="1287"/>
      <c r="I31" s="1287"/>
      <c r="J31" s="1287"/>
      <c r="K31" s="1287"/>
      <c r="L31" s="1287"/>
      <c r="M31" s="1287"/>
      <c r="N31" s="1287"/>
      <c r="O31" s="1287"/>
      <c r="P31" s="320"/>
      <c r="Q31" s="159"/>
      <c r="R31" s="159"/>
      <c r="Y31" s="297"/>
    </row>
    <row r="32" spans="1:57" s="100" customFormat="1" ht="12" customHeight="1">
      <c r="A32" s="214">
        <v>2</v>
      </c>
      <c r="B32" s="364"/>
      <c r="C32" s="364"/>
      <c r="D32" s="364"/>
      <c r="E32" s="364"/>
      <c r="F32" s="364"/>
      <c r="G32" s="364"/>
      <c r="H32" s="364"/>
      <c r="I32" s="364"/>
      <c r="J32" s="364"/>
      <c r="K32" s="431"/>
      <c r="L32" s="431"/>
      <c r="M32" s="413"/>
      <c r="N32" s="414"/>
      <c r="O32" s="414"/>
      <c r="P32" s="414"/>
      <c r="Q32" s="1"/>
      <c r="R32" s="1"/>
    </row>
    <row r="33" spans="1:18" s="100" customFormat="1">
      <c r="A33" s="178">
        <v>3</v>
      </c>
      <c r="B33" s="1290"/>
      <c r="C33" s="1290"/>
      <c r="D33" s="1290"/>
      <c r="E33" s="1290"/>
      <c r="F33" s="1290"/>
      <c r="G33" s="1290"/>
      <c r="H33" s="1290"/>
      <c r="I33" s="1290"/>
      <c r="J33" s="1290"/>
      <c r="K33" s="1290"/>
      <c r="L33" s="1290"/>
      <c r="M33" s="218"/>
      <c r="N33" s="218"/>
      <c r="O33" s="218"/>
      <c r="P33" s="218"/>
      <c r="Q33" s="53"/>
      <c r="R33" s="53"/>
    </row>
    <row r="34" spans="1:18">
      <c r="B34" s="799" t="s">
        <v>98</v>
      </c>
      <c r="C34" s="800">
        <f>(C5+C6+C7+C8-C9)+(C9+C12-C13)+(C13+C14-C16)</f>
        <v>0</v>
      </c>
      <c r="D34" s="800">
        <f t="shared" ref="D34:J34" si="33">(D5+D6+D7+D8-D9)+(D9+D12-D13)+(D13+D14-D16)</f>
        <v>0</v>
      </c>
      <c r="E34" s="800">
        <f t="shared" si="33"/>
        <v>0</v>
      </c>
      <c r="F34" s="800">
        <f t="shared" si="33"/>
        <v>0</v>
      </c>
      <c r="G34" s="800">
        <f t="shared" si="33"/>
        <v>0</v>
      </c>
      <c r="H34" s="800">
        <f t="shared" si="33"/>
        <v>0</v>
      </c>
      <c r="I34" s="800">
        <f t="shared" si="33"/>
        <v>0</v>
      </c>
      <c r="J34" s="800">
        <f t="shared" si="33"/>
        <v>0</v>
      </c>
      <c r="K34" s="799"/>
      <c r="L34" s="799"/>
      <c r="O34" s="800">
        <f>(O5+O6+O7+O8-O9)+(O9+O12-O13)+(O13+O14-O16)</f>
        <v>0</v>
      </c>
      <c r="P34" s="800">
        <f>(P5+P6+P7+P8-P9)+(P9+P12-P13)+(P13+P14-P16)</f>
        <v>0</v>
      </c>
    </row>
    <row r="35" spans="1:18">
      <c r="B35" s="799" t="s">
        <v>99</v>
      </c>
      <c r="C35" s="800">
        <f>C24+C25+C26-C27+C28+C29-C30</f>
        <v>0</v>
      </c>
      <c r="D35" s="800">
        <f t="shared" ref="D35:J35" si="34">D24+D25+D26-D27+D28+D29-D30</f>
        <v>0</v>
      </c>
      <c r="E35" s="800">
        <f t="shared" si="34"/>
        <v>0</v>
      </c>
      <c r="F35" s="800">
        <f t="shared" si="34"/>
        <v>0</v>
      </c>
      <c r="G35" s="800">
        <f t="shared" si="34"/>
        <v>0</v>
      </c>
      <c r="H35" s="800">
        <f t="shared" si="34"/>
        <v>0</v>
      </c>
      <c r="I35" s="800">
        <f t="shared" si="34"/>
        <v>0</v>
      </c>
      <c r="J35" s="800">
        <f t="shared" si="34"/>
        <v>0</v>
      </c>
      <c r="K35" s="799"/>
      <c r="L35" s="799"/>
      <c r="M35" s="801"/>
      <c r="N35" s="801"/>
      <c r="O35" s="800">
        <f>O24+O25+O26-O27+O28+O29-O30</f>
        <v>0</v>
      </c>
      <c r="P35" s="800">
        <f>P24+P25+P26-P27+P28+P29-P30</f>
        <v>0</v>
      </c>
    </row>
    <row r="36" spans="1:18">
      <c r="B36" s="799"/>
      <c r="C36" s="800"/>
      <c r="D36" s="800"/>
      <c r="E36" s="800"/>
      <c r="F36" s="800"/>
      <c r="G36" s="800"/>
      <c r="H36" s="800"/>
      <c r="I36" s="800"/>
      <c r="J36" s="800"/>
      <c r="K36" s="799"/>
      <c r="L36" s="799"/>
      <c r="M36" s="801"/>
      <c r="N36" s="801"/>
      <c r="O36" s="800"/>
      <c r="P36" s="800"/>
    </row>
    <row r="37" spans="1:18">
      <c r="B37" s="799" t="s">
        <v>102</v>
      </c>
      <c r="C37" s="800">
        <f>C24+C25+C26-C27</f>
        <v>0</v>
      </c>
      <c r="D37" s="800">
        <f>D24+D25+D26-D27</f>
        <v>0</v>
      </c>
      <c r="E37" s="800">
        <f>E24+E25+E26-E27</f>
        <v>0</v>
      </c>
      <c r="F37" s="800">
        <f>F24+F25+F26-F27</f>
        <v>0</v>
      </c>
      <c r="G37" s="800">
        <f>G24+G25+G26-G27</f>
        <v>0</v>
      </c>
      <c r="H37" s="800"/>
      <c r="I37" s="800"/>
      <c r="J37" s="800"/>
      <c r="K37" s="799"/>
      <c r="L37" s="799"/>
      <c r="M37" s="801"/>
      <c r="N37" s="801"/>
      <c r="O37" s="800"/>
      <c r="P37" s="800"/>
    </row>
    <row r="38" spans="1:18">
      <c r="B38" s="799" t="s">
        <v>103</v>
      </c>
      <c r="C38" s="800">
        <f>C28+C29-C30</f>
        <v>0</v>
      </c>
      <c r="D38" s="800">
        <f>D28+D29-D30</f>
        <v>0</v>
      </c>
      <c r="E38" s="800">
        <f>E28+E29-E30</f>
        <v>0</v>
      </c>
      <c r="F38" s="800">
        <f>F28+F29-F30</f>
        <v>0</v>
      </c>
      <c r="G38" s="800">
        <f>G28+G29-G30</f>
        <v>0</v>
      </c>
      <c r="H38" s="800"/>
      <c r="I38" s="800"/>
      <c r="J38" s="800"/>
      <c r="K38" s="799"/>
      <c r="L38" s="799"/>
      <c r="M38" s="801"/>
      <c r="N38" s="801"/>
      <c r="O38" s="800"/>
      <c r="P38" s="800"/>
    </row>
    <row r="40" spans="1:18" ht="12" hidden="1" customHeight="1"/>
    <row r="41" spans="1:18" ht="12" hidden="1" customHeight="1"/>
    <row r="42" spans="1:18" ht="12" hidden="1" customHeight="1"/>
    <row r="43" spans="1:18" ht="12" hidden="1" customHeight="1"/>
    <row r="44" spans="1:18" ht="12" hidden="1" customHeight="1"/>
    <row r="45" spans="1:18" ht="12" hidden="1" customHeight="1"/>
    <row r="46" spans="1:18" ht="12" hidden="1" customHeight="1"/>
    <row r="47" spans="1:18" ht="12" hidden="1" customHeight="1"/>
    <row r="48" spans="1:18" ht="12" hidden="1" customHeight="1"/>
    <row r="49" spans="1:30" ht="12" hidden="1" customHeight="1"/>
    <row r="50" spans="1:30" ht="12" hidden="1" customHeight="1"/>
    <row r="51" spans="1:30" ht="12" hidden="1" customHeight="1"/>
    <row r="52" spans="1:30" ht="12" hidden="1" customHeight="1"/>
    <row r="53" spans="1:30" ht="12" hidden="1" customHeight="1"/>
    <row r="54" spans="1:30" ht="12" hidden="1" customHeight="1"/>
    <row r="55" spans="1:30" s="13" customFormat="1">
      <c r="A55" s="11"/>
    </row>
    <row r="56" spans="1:30" s="221" customFormat="1">
      <c r="A56" s="219"/>
      <c r="B56" s="220" t="s">
        <v>75</v>
      </c>
      <c r="C56" s="271"/>
      <c r="D56" s="271"/>
      <c r="E56" s="271"/>
      <c r="F56" s="271"/>
      <c r="G56" s="271"/>
      <c r="H56" s="271"/>
      <c r="I56" s="271"/>
      <c r="J56" s="271"/>
      <c r="K56" s="271"/>
      <c r="L56" s="271"/>
      <c r="M56" s="272"/>
      <c r="N56" s="273"/>
      <c r="T56" s="220" t="s">
        <v>86</v>
      </c>
      <c r="U56" s="220"/>
      <c r="V56" s="220"/>
      <c r="W56" s="220"/>
      <c r="X56" s="220"/>
      <c r="Y56" s="220"/>
    </row>
    <row r="57" spans="1:30" s="221" customFormat="1">
      <c r="A57" s="219"/>
      <c r="B57" s="240" t="s">
        <v>1</v>
      </c>
      <c r="C57" s="222" t="e">
        <f>D4</f>
        <v>#REF!</v>
      </c>
      <c r="D57" s="837" t="e">
        <f t="shared" ref="D57:I57" si="35">E4</f>
        <v>#REF!</v>
      </c>
      <c r="E57" s="837" t="e">
        <f t="shared" si="35"/>
        <v>#REF!</v>
      </c>
      <c r="F57" s="837" t="e">
        <f t="shared" si="35"/>
        <v>#REF!</v>
      </c>
      <c r="G57" s="837" t="e">
        <f t="shared" si="35"/>
        <v>#REF!</v>
      </c>
      <c r="H57" s="837" t="e">
        <f t="shared" si="35"/>
        <v>#REF!</v>
      </c>
      <c r="I57" s="837" t="e">
        <f t="shared" si="35"/>
        <v>#REF!</v>
      </c>
      <c r="J57" s="933"/>
      <c r="K57" s="219"/>
      <c r="L57" s="219"/>
      <c r="M57" s="219"/>
      <c r="N57" s="219"/>
      <c r="T57" s="224" t="s">
        <v>1</v>
      </c>
      <c r="U57" s="223"/>
      <c r="V57" s="837"/>
      <c r="W57" s="837"/>
      <c r="X57" s="175" t="e">
        <f t="shared" ref="X57:AD57" si="36">+C57</f>
        <v>#REF!</v>
      </c>
      <c r="Y57" s="175" t="e">
        <f t="shared" si="36"/>
        <v>#REF!</v>
      </c>
      <c r="Z57" s="223" t="e">
        <f t="shared" si="36"/>
        <v>#REF!</v>
      </c>
      <c r="AA57" s="223" t="e">
        <f t="shared" si="36"/>
        <v>#REF!</v>
      </c>
      <c r="AB57" s="223" t="e">
        <f t="shared" si="36"/>
        <v>#REF!</v>
      </c>
      <c r="AC57" s="223" t="e">
        <f t="shared" si="36"/>
        <v>#REF!</v>
      </c>
      <c r="AD57" s="223" t="e">
        <f t="shared" si="36"/>
        <v>#REF!</v>
      </c>
    </row>
    <row r="58" spans="1:30" s="221" customFormat="1">
      <c r="B58" s="225" t="s">
        <v>7</v>
      </c>
      <c r="C58" s="14">
        <v>173</v>
      </c>
      <c r="D58" s="44">
        <v>172</v>
      </c>
      <c r="E58" s="114">
        <v>175</v>
      </c>
      <c r="F58" s="68">
        <v>180</v>
      </c>
      <c r="G58" s="68">
        <v>174</v>
      </c>
      <c r="H58" s="219">
        <v>180</v>
      </c>
      <c r="I58" s="61">
        <v>207</v>
      </c>
      <c r="J58" s="849"/>
      <c r="T58" s="225" t="s">
        <v>7</v>
      </c>
      <c r="U58" s="145"/>
      <c r="V58" s="261"/>
      <c r="W58" s="261"/>
      <c r="X58" s="114">
        <f t="shared" ref="X58:X83" si="37">+D5-C58</f>
        <v>0</v>
      </c>
      <c r="Y58" s="68">
        <f t="shared" ref="Y58:Y83" si="38">+E5-D58</f>
        <v>0</v>
      </c>
      <c r="Z58" s="231">
        <f t="shared" ref="Z58:Z83" si="39">+F5-E58</f>
        <v>0</v>
      </c>
      <c r="AA58" s="231">
        <f t="shared" ref="AA58:AA83" si="40">+G5-F58</f>
        <v>0</v>
      </c>
      <c r="AB58" s="231">
        <f t="shared" ref="AB58:AB83" si="41">+H5-G58</f>
        <v>0</v>
      </c>
      <c r="AC58" s="231">
        <f t="shared" ref="AC58:AC83" si="42">+I5-H58</f>
        <v>0</v>
      </c>
      <c r="AD58" s="231">
        <f t="shared" ref="AD58:AD83" si="43">+J5-I58</f>
        <v>0</v>
      </c>
    </row>
    <row r="59" spans="1:30" s="221" customFormat="1">
      <c r="B59" s="225" t="s">
        <v>2</v>
      </c>
      <c r="C59" s="14">
        <v>55</v>
      </c>
      <c r="D59" s="44">
        <v>53</v>
      </c>
      <c r="E59" s="298">
        <v>54</v>
      </c>
      <c r="F59" s="71">
        <v>55</v>
      </c>
      <c r="G59" s="61">
        <v>57</v>
      </c>
      <c r="H59" s="219">
        <v>57</v>
      </c>
      <c r="I59" s="71">
        <v>58</v>
      </c>
      <c r="J59" s="72"/>
      <c r="T59" s="225" t="s">
        <v>2</v>
      </c>
      <c r="U59" s="241"/>
      <c r="V59" s="239"/>
      <c r="W59" s="239"/>
      <c r="X59" s="114">
        <f t="shared" si="37"/>
        <v>0</v>
      </c>
      <c r="Y59" s="71">
        <f t="shared" si="38"/>
        <v>0</v>
      </c>
      <c r="Z59" s="226">
        <f t="shared" si="39"/>
        <v>0</v>
      </c>
      <c r="AA59" s="226">
        <f t="shared" si="40"/>
        <v>0</v>
      </c>
      <c r="AB59" s="226">
        <f t="shared" si="41"/>
        <v>0</v>
      </c>
      <c r="AC59" s="226">
        <f t="shared" si="42"/>
        <v>0</v>
      </c>
      <c r="AD59" s="226">
        <f t="shared" si="43"/>
        <v>0</v>
      </c>
    </row>
    <row r="60" spans="1:30" s="221" customFormat="1">
      <c r="B60" s="225" t="s">
        <v>0</v>
      </c>
      <c r="C60" s="14">
        <v>4</v>
      </c>
      <c r="D60" s="44">
        <v>4</v>
      </c>
      <c r="E60" s="298">
        <v>4</v>
      </c>
      <c r="F60" s="71">
        <v>12</v>
      </c>
      <c r="G60" s="61">
        <v>5</v>
      </c>
      <c r="H60" s="219">
        <v>4</v>
      </c>
      <c r="I60" s="71">
        <v>3</v>
      </c>
      <c r="J60" s="72"/>
      <c r="T60" s="225" t="s">
        <v>0</v>
      </c>
      <c r="U60" s="241"/>
      <c r="V60" s="239"/>
      <c r="W60" s="239"/>
      <c r="X60" s="298">
        <f t="shared" si="37"/>
        <v>0</v>
      </c>
      <c r="Y60" s="71">
        <f t="shared" si="38"/>
        <v>0</v>
      </c>
      <c r="Z60" s="226">
        <f t="shared" si="39"/>
        <v>0</v>
      </c>
      <c r="AA60" s="226">
        <f t="shared" si="40"/>
        <v>0</v>
      </c>
      <c r="AB60" s="226">
        <f t="shared" si="41"/>
        <v>0</v>
      </c>
      <c r="AC60" s="226">
        <f t="shared" si="42"/>
        <v>0</v>
      </c>
      <c r="AD60" s="226">
        <f t="shared" si="43"/>
        <v>0</v>
      </c>
    </row>
    <row r="61" spans="1:30" s="221" customFormat="1">
      <c r="B61" s="225" t="s">
        <v>18</v>
      </c>
      <c r="C61" s="14">
        <v>0</v>
      </c>
      <c r="D61" s="44">
        <v>0</v>
      </c>
      <c r="E61" s="298">
        <v>0</v>
      </c>
      <c r="F61" s="71">
        <v>0</v>
      </c>
      <c r="G61" s="61">
        <v>0</v>
      </c>
      <c r="H61" s="219">
        <v>0</v>
      </c>
      <c r="I61" s="71">
        <v>5</v>
      </c>
      <c r="J61" s="72"/>
      <c r="T61" s="225" t="s">
        <v>18</v>
      </c>
      <c r="U61" s="241"/>
      <c r="V61" s="239"/>
      <c r="W61" s="239"/>
      <c r="X61" s="298">
        <f t="shared" si="37"/>
        <v>0</v>
      </c>
      <c r="Y61" s="71">
        <f t="shared" si="38"/>
        <v>0</v>
      </c>
      <c r="Z61" s="226">
        <f t="shared" si="39"/>
        <v>0</v>
      </c>
      <c r="AA61" s="226">
        <f t="shared" si="40"/>
        <v>0</v>
      </c>
      <c r="AB61" s="226">
        <f t="shared" si="41"/>
        <v>0</v>
      </c>
      <c r="AC61" s="226">
        <f t="shared" si="42"/>
        <v>0</v>
      </c>
      <c r="AD61" s="226">
        <f t="shared" si="43"/>
        <v>0</v>
      </c>
    </row>
    <row r="62" spans="1:30" s="221" customFormat="1">
      <c r="B62" s="228" t="s">
        <v>8</v>
      </c>
      <c r="C62" s="45">
        <v>232</v>
      </c>
      <c r="D62" s="80">
        <v>229</v>
      </c>
      <c r="E62" s="130">
        <v>233</v>
      </c>
      <c r="F62" s="80">
        <v>247</v>
      </c>
      <c r="G62" s="80">
        <v>236</v>
      </c>
      <c r="H62" s="219">
        <v>241</v>
      </c>
      <c r="I62" s="82">
        <v>273</v>
      </c>
      <c r="J62" s="1000"/>
      <c r="T62" s="228" t="s">
        <v>8</v>
      </c>
      <c r="U62" s="263"/>
      <c r="V62" s="245"/>
      <c r="W62" s="245"/>
      <c r="X62" s="80">
        <f t="shared" si="37"/>
        <v>0</v>
      </c>
      <c r="Y62" s="80">
        <f t="shared" si="38"/>
        <v>0</v>
      </c>
      <c r="Z62" s="245">
        <f t="shared" si="39"/>
        <v>0</v>
      </c>
      <c r="AA62" s="245">
        <f t="shared" si="40"/>
        <v>0</v>
      </c>
      <c r="AB62" s="245">
        <f t="shared" si="41"/>
        <v>0</v>
      </c>
      <c r="AC62" s="245">
        <f t="shared" si="42"/>
        <v>0</v>
      </c>
      <c r="AD62" s="245">
        <f t="shared" si="43"/>
        <v>0</v>
      </c>
    </row>
    <row r="63" spans="1:30" s="221" customFormat="1">
      <c r="B63" s="225" t="s">
        <v>3</v>
      </c>
      <c r="C63" s="14"/>
      <c r="D63" s="44"/>
      <c r="E63" s="298"/>
      <c r="F63" s="71"/>
      <c r="G63" s="61"/>
      <c r="H63" s="219"/>
      <c r="I63" s="71"/>
      <c r="J63" s="72"/>
      <c r="T63" s="225" t="s">
        <v>3</v>
      </c>
      <c r="U63" s="241"/>
      <c r="V63" s="239"/>
      <c r="W63" s="239"/>
      <c r="X63" s="298">
        <f t="shared" si="37"/>
        <v>0</v>
      </c>
      <c r="Y63" s="71">
        <f t="shared" si="38"/>
        <v>0</v>
      </c>
      <c r="Z63" s="226">
        <f t="shared" si="39"/>
        <v>0</v>
      </c>
      <c r="AA63" s="226">
        <f t="shared" si="40"/>
        <v>0</v>
      </c>
      <c r="AB63" s="226">
        <f t="shared" si="41"/>
        <v>0</v>
      </c>
      <c r="AC63" s="226">
        <f t="shared" si="42"/>
        <v>0</v>
      </c>
      <c r="AD63" s="226">
        <f t="shared" si="43"/>
        <v>0</v>
      </c>
    </row>
    <row r="64" spans="1:30" s="221" customFormat="1">
      <c r="B64" s="225" t="s">
        <v>88</v>
      </c>
      <c r="C64" s="14"/>
      <c r="D64" s="44"/>
      <c r="E64" s="298"/>
      <c r="F64" s="71"/>
      <c r="G64" s="61"/>
      <c r="H64" s="219"/>
      <c r="I64" s="71"/>
      <c r="J64" s="72"/>
      <c r="T64" s="225"/>
      <c r="U64" s="241"/>
      <c r="V64" s="239"/>
      <c r="W64" s="239"/>
      <c r="X64" s="298">
        <f t="shared" si="37"/>
        <v>0</v>
      </c>
      <c r="Y64" s="71">
        <f t="shared" si="38"/>
        <v>0</v>
      </c>
      <c r="Z64" s="226">
        <f t="shared" si="39"/>
        <v>0</v>
      </c>
      <c r="AA64" s="226">
        <f t="shared" si="40"/>
        <v>0</v>
      </c>
      <c r="AB64" s="226">
        <f t="shared" si="41"/>
        <v>0</v>
      </c>
      <c r="AC64" s="226">
        <f t="shared" si="42"/>
        <v>0</v>
      </c>
      <c r="AD64" s="226">
        <f t="shared" si="43"/>
        <v>0</v>
      </c>
    </row>
    <row r="65" spans="2:30" s="221" customFormat="1">
      <c r="B65" s="228" t="s">
        <v>24</v>
      </c>
      <c r="C65" s="45">
        <v>-117</v>
      </c>
      <c r="D65" s="46">
        <v>-116</v>
      </c>
      <c r="E65" s="101">
        <v>-155</v>
      </c>
      <c r="F65" s="82">
        <v>-120</v>
      </c>
      <c r="G65" s="80">
        <v>-114</v>
      </c>
      <c r="H65" s="219">
        <v>-117</v>
      </c>
      <c r="I65" s="82">
        <v>-159</v>
      </c>
      <c r="J65" s="1000"/>
      <c r="T65" s="228" t="s">
        <v>24</v>
      </c>
      <c r="U65" s="242"/>
      <c r="V65" s="243"/>
      <c r="W65" s="243"/>
      <c r="X65" s="101">
        <f t="shared" si="37"/>
        <v>0</v>
      </c>
      <c r="Y65" s="82">
        <f t="shared" si="38"/>
        <v>0</v>
      </c>
      <c r="Z65" s="245">
        <f t="shared" si="39"/>
        <v>0</v>
      </c>
      <c r="AA65" s="245">
        <f t="shared" si="40"/>
        <v>0</v>
      </c>
      <c r="AB65" s="245">
        <f t="shared" si="41"/>
        <v>0</v>
      </c>
      <c r="AC65" s="245">
        <f t="shared" si="42"/>
        <v>0</v>
      </c>
      <c r="AD65" s="245">
        <f t="shared" si="43"/>
        <v>0</v>
      </c>
    </row>
    <row r="66" spans="2:30" s="221" customFormat="1">
      <c r="B66" s="228" t="s">
        <v>13</v>
      </c>
      <c r="C66" s="45">
        <v>115</v>
      </c>
      <c r="D66" s="46">
        <v>113</v>
      </c>
      <c r="E66" s="101">
        <v>78</v>
      </c>
      <c r="F66" s="82">
        <v>127</v>
      </c>
      <c r="G66" s="82">
        <v>122</v>
      </c>
      <c r="H66" s="219">
        <v>124</v>
      </c>
      <c r="I66" s="82">
        <v>114</v>
      </c>
      <c r="J66" s="1000"/>
      <c r="T66" s="228" t="s">
        <v>13</v>
      </c>
      <c r="U66" s="242"/>
      <c r="V66" s="243"/>
      <c r="W66" s="243"/>
      <c r="X66" s="101">
        <f t="shared" si="37"/>
        <v>0</v>
      </c>
      <c r="Y66" s="82">
        <f t="shared" si="38"/>
        <v>0</v>
      </c>
      <c r="Z66" s="244">
        <f t="shared" si="39"/>
        <v>0</v>
      </c>
      <c r="AA66" s="244">
        <f t="shared" si="40"/>
        <v>0</v>
      </c>
      <c r="AB66" s="244">
        <f t="shared" si="41"/>
        <v>0</v>
      </c>
      <c r="AC66" s="244">
        <f t="shared" si="42"/>
        <v>0</v>
      </c>
      <c r="AD66" s="244">
        <f t="shared" si="43"/>
        <v>0</v>
      </c>
    </row>
    <row r="67" spans="2:30" s="221" customFormat="1">
      <c r="B67" s="225" t="s">
        <v>23</v>
      </c>
      <c r="C67" s="14">
        <v>-16</v>
      </c>
      <c r="D67" s="44">
        <v>-6</v>
      </c>
      <c r="E67" s="298">
        <v>-12</v>
      </c>
      <c r="F67" s="71">
        <v>-6</v>
      </c>
      <c r="G67" s="68">
        <v>-6</v>
      </c>
      <c r="H67" s="219">
        <v>-2</v>
      </c>
      <c r="I67" s="82">
        <v>-4</v>
      </c>
      <c r="J67" s="1000"/>
      <c r="T67" s="225" t="s">
        <v>23</v>
      </c>
      <c r="U67" s="241"/>
      <c r="V67" s="239"/>
      <c r="W67" s="239"/>
      <c r="X67" s="298">
        <f t="shared" si="37"/>
        <v>0</v>
      </c>
      <c r="Y67" s="71">
        <f t="shared" si="38"/>
        <v>0</v>
      </c>
      <c r="Z67" s="231">
        <f t="shared" si="39"/>
        <v>0</v>
      </c>
      <c r="AA67" s="231">
        <f t="shared" si="40"/>
        <v>0</v>
      </c>
      <c r="AB67" s="231">
        <f t="shared" si="41"/>
        <v>0</v>
      </c>
      <c r="AC67" s="231">
        <f t="shared" si="42"/>
        <v>0</v>
      </c>
      <c r="AD67" s="231">
        <f t="shared" si="43"/>
        <v>0</v>
      </c>
    </row>
    <row r="68" spans="2:30" s="221" customFormat="1">
      <c r="B68" s="225" t="str">
        <f>B15</f>
        <v>Imp. of sec. fin. non-cur. ass.</v>
      </c>
      <c r="C68" s="14"/>
      <c r="D68" s="44"/>
      <c r="E68" s="298"/>
      <c r="F68" s="71"/>
      <c r="G68" s="68"/>
      <c r="H68" s="219"/>
      <c r="I68" s="82"/>
      <c r="J68" s="1000"/>
      <c r="T68" s="225" t="str">
        <f>B68</f>
        <v>Imp. of sec. fin. non-cur. ass.</v>
      </c>
      <c r="U68" s="241"/>
      <c r="V68" s="239"/>
      <c r="W68" s="239"/>
      <c r="X68" s="298"/>
      <c r="Y68" s="71"/>
      <c r="Z68" s="231"/>
      <c r="AA68" s="231"/>
      <c r="AB68" s="231"/>
      <c r="AC68" s="231"/>
      <c r="AD68" s="231"/>
    </row>
    <row r="69" spans="2:30" s="221" customFormat="1">
      <c r="B69" s="229" t="s">
        <v>4</v>
      </c>
      <c r="C69" s="47">
        <v>99</v>
      </c>
      <c r="D69" s="48">
        <v>107</v>
      </c>
      <c r="E69" s="102">
        <v>66</v>
      </c>
      <c r="F69" s="88">
        <v>121</v>
      </c>
      <c r="G69" s="86">
        <v>116</v>
      </c>
      <c r="H69" s="275">
        <v>122</v>
      </c>
      <c r="I69" s="88">
        <v>110</v>
      </c>
      <c r="J69" s="1005"/>
      <c r="T69" s="229" t="s">
        <v>4</v>
      </c>
      <c r="U69" s="264"/>
      <c r="V69" s="265"/>
      <c r="W69" s="265"/>
      <c r="X69" s="102">
        <f t="shared" si="37"/>
        <v>0</v>
      </c>
      <c r="Y69" s="88">
        <f t="shared" si="38"/>
        <v>0</v>
      </c>
      <c r="Z69" s="247">
        <f t="shared" si="39"/>
        <v>0</v>
      </c>
      <c r="AA69" s="247">
        <f t="shared" si="40"/>
        <v>0</v>
      </c>
      <c r="AB69" s="247">
        <f t="shared" si="41"/>
        <v>0</v>
      </c>
      <c r="AC69" s="247">
        <f t="shared" si="42"/>
        <v>0</v>
      </c>
      <c r="AD69" s="247">
        <f t="shared" si="43"/>
        <v>0</v>
      </c>
    </row>
    <row r="70" spans="2:30" s="221" customFormat="1">
      <c r="B70" s="225" t="s">
        <v>9</v>
      </c>
      <c r="C70" s="90">
        <v>50.4</v>
      </c>
      <c r="D70" s="22">
        <v>50.7</v>
      </c>
      <c r="E70" s="61">
        <v>66.5</v>
      </c>
      <c r="F70" s="61">
        <v>48.6</v>
      </c>
      <c r="G70" s="61">
        <v>48.3</v>
      </c>
      <c r="H70" s="219">
        <v>48.5</v>
      </c>
      <c r="I70" s="82">
        <v>58.2</v>
      </c>
      <c r="J70" s="1000"/>
      <c r="T70" s="225" t="s">
        <v>9</v>
      </c>
      <c r="U70" s="235"/>
      <c r="V70" s="226"/>
      <c r="W70" s="226"/>
      <c r="X70" s="61">
        <f t="shared" si="37"/>
        <v>0</v>
      </c>
      <c r="Y70" s="61">
        <f t="shared" si="38"/>
        <v>0</v>
      </c>
      <c r="Z70" s="226">
        <f t="shared" si="39"/>
        <v>0</v>
      </c>
      <c r="AA70" s="226">
        <f t="shared" si="40"/>
        <v>0</v>
      </c>
      <c r="AB70" s="226">
        <f t="shared" si="41"/>
        <v>0</v>
      </c>
      <c r="AC70" s="226">
        <f t="shared" si="42"/>
        <v>0</v>
      </c>
      <c r="AD70" s="226">
        <f t="shared" si="43"/>
        <v>0</v>
      </c>
    </row>
    <row r="71" spans="2:30" s="221" customFormat="1">
      <c r="B71" s="225" t="s">
        <v>106</v>
      </c>
      <c r="C71" s="90">
        <v>10.692022608337471</v>
      </c>
      <c r="D71" s="22">
        <v>11.499022488489185</v>
      </c>
      <c r="E71" s="61">
        <v>7.0303436794123266</v>
      </c>
      <c r="F71" s="61">
        <v>12.575114403481482</v>
      </c>
      <c r="G71" s="61">
        <v>12.562999029794462</v>
      </c>
      <c r="H71" s="219">
        <v>13.509582189675182</v>
      </c>
      <c r="I71" s="82">
        <v>12.004222614104764</v>
      </c>
      <c r="J71" s="1000"/>
      <c r="T71" s="225" t="s">
        <v>5</v>
      </c>
      <c r="U71" s="235"/>
      <c r="V71" s="226"/>
      <c r="W71" s="226"/>
      <c r="X71" s="61">
        <f t="shared" si="37"/>
        <v>0</v>
      </c>
      <c r="Y71" s="61">
        <f t="shared" si="38"/>
        <v>0</v>
      </c>
      <c r="Z71" s="226">
        <f t="shared" si="39"/>
        <v>0</v>
      </c>
      <c r="AA71" s="226">
        <f t="shared" si="40"/>
        <v>0</v>
      </c>
      <c r="AB71" s="226">
        <f t="shared" si="41"/>
        <v>0</v>
      </c>
      <c r="AC71" s="226">
        <f t="shared" si="42"/>
        <v>0</v>
      </c>
      <c r="AD71" s="226">
        <f t="shared" si="43"/>
        <v>0</v>
      </c>
    </row>
    <row r="72" spans="2:30" s="221" customFormat="1">
      <c r="B72" s="225" t="s">
        <v>5</v>
      </c>
      <c r="C72" s="90"/>
      <c r="D72" s="22"/>
      <c r="E72" s="61"/>
      <c r="F72" s="61"/>
      <c r="G72" s="61"/>
      <c r="H72" s="219"/>
      <c r="I72" s="82"/>
      <c r="J72" s="1000"/>
      <c r="T72" s="225" t="s">
        <v>5</v>
      </c>
      <c r="U72" s="235"/>
      <c r="V72" s="226"/>
      <c r="W72" s="226"/>
      <c r="X72" s="61">
        <f t="shared" si="37"/>
        <v>0</v>
      </c>
      <c r="Y72" s="61">
        <f t="shared" si="38"/>
        <v>0</v>
      </c>
      <c r="Z72" s="226">
        <f t="shared" si="39"/>
        <v>0</v>
      </c>
      <c r="AA72" s="226">
        <f t="shared" si="40"/>
        <v>0</v>
      </c>
      <c r="AB72" s="226">
        <f t="shared" si="41"/>
        <v>0</v>
      </c>
      <c r="AC72" s="226">
        <f t="shared" si="42"/>
        <v>0</v>
      </c>
      <c r="AD72" s="226">
        <f t="shared" si="43"/>
        <v>0</v>
      </c>
    </row>
    <row r="73" spans="2:30" s="221" customFormat="1">
      <c r="B73" s="225" t="s">
        <v>28</v>
      </c>
      <c r="C73" s="38">
        <v>2649</v>
      </c>
      <c r="D73" s="30">
        <v>2800</v>
      </c>
      <c r="E73" s="68">
        <v>2761</v>
      </c>
      <c r="F73" s="68">
        <v>2968</v>
      </c>
      <c r="G73" s="68">
        <v>2896</v>
      </c>
      <c r="H73" s="219">
        <v>2725</v>
      </c>
      <c r="I73" s="82">
        <v>2743</v>
      </c>
      <c r="J73" s="1000"/>
      <c r="T73" s="225" t="s">
        <v>28</v>
      </c>
      <c r="U73" s="230"/>
      <c r="V73" s="231"/>
      <c r="W73" s="231"/>
      <c r="X73" s="68">
        <f t="shared" si="37"/>
        <v>0</v>
      </c>
      <c r="Y73" s="68">
        <f t="shared" si="38"/>
        <v>0</v>
      </c>
      <c r="Z73" s="231">
        <f t="shared" si="39"/>
        <v>0</v>
      </c>
      <c r="AA73" s="231">
        <f t="shared" si="40"/>
        <v>0</v>
      </c>
      <c r="AB73" s="231">
        <f t="shared" si="41"/>
        <v>0</v>
      </c>
      <c r="AC73" s="231">
        <f t="shared" si="42"/>
        <v>0</v>
      </c>
      <c r="AD73" s="231">
        <f t="shared" si="43"/>
        <v>0</v>
      </c>
    </row>
    <row r="74" spans="2:30" s="221" customFormat="1">
      <c r="B74" s="301" t="s">
        <v>90</v>
      </c>
      <c r="C74" s="38">
        <v>15552</v>
      </c>
      <c r="D74" s="30">
        <v>15581</v>
      </c>
      <c r="E74" s="68">
        <v>15356</v>
      </c>
      <c r="F74" s="68">
        <v>15428</v>
      </c>
      <c r="G74" s="68">
        <v>5393</v>
      </c>
      <c r="H74" s="219">
        <v>4767</v>
      </c>
      <c r="I74" s="82">
        <v>4781</v>
      </c>
      <c r="J74" s="1000"/>
      <c r="T74" s="301" t="s">
        <v>90</v>
      </c>
      <c r="U74" s="230"/>
      <c r="V74" s="231"/>
      <c r="W74" s="231"/>
      <c r="X74" s="68">
        <f t="shared" si="37"/>
        <v>0</v>
      </c>
      <c r="Y74" s="68">
        <f t="shared" si="38"/>
        <v>0</v>
      </c>
      <c r="Z74" s="231">
        <f t="shared" si="39"/>
        <v>0</v>
      </c>
      <c r="AA74" s="231">
        <f t="shared" si="40"/>
        <v>0</v>
      </c>
      <c r="AB74" s="231">
        <f t="shared" si="41"/>
        <v>0</v>
      </c>
      <c r="AC74" s="231">
        <f t="shared" si="42"/>
        <v>0</v>
      </c>
      <c r="AD74" s="231">
        <f t="shared" si="43"/>
        <v>0</v>
      </c>
    </row>
    <row r="75" spans="2:30" s="221" customFormat="1">
      <c r="B75" s="232" t="s">
        <v>14</v>
      </c>
      <c r="C75" s="39">
        <v>1841</v>
      </c>
      <c r="D75" s="40">
        <v>1911</v>
      </c>
      <c r="E75" s="69">
        <v>1926</v>
      </c>
      <c r="F75" s="69">
        <v>1894</v>
      </c>
      <c r="G75" s="69">
        <v>1896</v>
      </c>
      <c r="H75" s="275">
        <v>1935</v>
      </c>
      <c r="I75" s="88">
        <v>1948</v>
      </c>
      <c r="J75" s="1005"/>
      <c r="T75" s="232" t="s">
        <v>14</v>
      </c>
      <c r="U75" s="233"/>
      <c r="V75" s="234"/>
      <c r="W75" s="234"/>
      <c r="X75" s="69">
        <f t="shared" si="37"/>
        <v>0</v>
      </c>
      <c r="Y75" s="69">
        <f t="shared" si="38"/>
        <v>0</v>
      </c>
      <c r="Z75" s="234">
        <f t="shared" si="39"/>
        <v>0</v>
      </c>
      <c r="AA75" s="234">
        <f t="shared" si="40"/>
        <v>0</v>
      </c>
      <c r="AB75" s="234">
        <f t="shared" si="41"/>
        <v>0</v>
      </c>
      <c r="AC75" s="234">
        <f t="shared" si="42"/>
        <v>0</v>
      </c>
      <c r="AD75" s="234">
        <f t="shared" si="43"/>
        <v>0</v>
      </c>
    </row>
    <row r="76" spans="2:30" s="221" customFormat="1">
      <c r="B76" s="228" t="s">
        <v>22</v>
      </c>
      <c r="C76" s="1006"/>
      <c r="D76" s="466"/>
      <c r="E76" s="467"/>
      <c r="F76" s="467"/>
      <c r="G76" s="467"/>
      <c r="H76" s="994"/>
      <c r="I76" s="1007"/>
      <c r="J76" s="1008"/>
      <c r="T76" s="228" t="s">
        <v>22</v>
      </c>
      <c r="U76" s="238"/>
      <c r="V76" s="219"/>
      <c r="W76" s="219"/>
      <c r="X76" s="71">
        <f t="shared" si="37"/>
        <v>0</v>
      </c>
      <c r="Y76" s="71">
        <f t="shared" si="38"/>
        <v>0</v>
      </c>
      <c r="Z76" s="219">
        <f t="shared" si="39"/>
        <v>0</v>
      </c>
      <c r="AA76" s="219">
        <f t="shared" si="40"/>
        <v>0</v>
      </c>
      <c r="AB76" s="219">
        <f t="shared" si="41"/>
        <v>0</v>
      </c>
      <c r="AC76" s="219">
        <f t="shared" si="42"/>
        <v>0</v>
      </c>
      <c r="AD76" s="219">
        <f t="shared" si="43"/>
        <v>0</v>
      </c>
    </row>
    <row r="77" spans="2:30" s="221" customFormat="1">
      <c r="B77" s="225" t="s">
        <v>19</v>
      </c>
      <c r="C77" s="73">
        <v>0.8</v>
      </c>
      <c r="D77" s="92">
        <v>0.8</v>
      </c>
      <c r="E77" s="74">
        <v>0.8</v>
      </c>
      <c r="F77" s="74">
        <v>0.8</v>
      </c>
      <c r="G77" s="74">
        <v>0.7</v>
      </c>
      <c r="H77" s="219">
        <v>0.7</v>
      </c>
      <c r="I77" s="82">
        <v>0.7</v>
      </c>
      <c r="J77" s="1000"/>
      <c r="T77" s="225" t="s">
        <v>19</v>
      </c>
      <c r="U77" s="248"/>
      <c r="V77" s="249"/>
      <c r="W77" s="249"/>
      <c r="X77" s="74">
        <f t="shared" si="37"/>
        <v>0</v>
      </c>
      <c r="Y77" s="74">
        <f t="shared" si="38"/>
        <v>0</v>
      </c>
      <c r="Z77" s="249">
        <f t="shared" si="39"/>
        <v>0</v>
      </c>
      <c r="AA77" s="249">
        <f t="shared" si="40"/>
        <v>0</v>
      </c>
      <c r="AB77" s="249">
        <f t="shared" si="41"/>
        <v>0</v>
      </c>
      <c r="AC77" s="249">
        <f t="shared" si="42"/>
        <v>0</v>
      </c>
      <c r="AD77" s="249">
        <f t="shared" si="43"/>
        <v>0</v>
      </c>
    </row>
    <row r="78" spans="2:30" s="221" customFormat="1">
      <c r="B78" s="225" t="s">
        <v>20</v>
      </c>
      <c r="C78" s="168">
        <v>40.700000000000003</v>
      </c>
      <c r="D78" s="92">
        <v>40.6</v>
      </c>
      <c r="E78" s="74">
        <v>40.700000000000003</v>
      </c>
      <c r="F78" s="74">
        <v>41.1</v>
      </c>
      <c r="G78" s="74">
        <v>40.799999999999997</v>
      </c>
      <c r="H78" s="219">
        <v>39.999999999999993</v>
      </c>
      <c r="I78" s="82">
        <v>40.599999999999994</v>
      </c>
      <c r="J78" s="1000"/>
      <c r="T78" s="225" t="s">
        <v>20</v>
      </c>
      <c r="U78" s="248"/>
      <c r="V78" s="249"/>
      <c r="W78" s="249"/>
      <c r="X78" s="74">
        <f t="shared" si="37"/>
        <v>0</v>
      </c>
      <c r="Y78" s="74">
        <f t="shared" si="38"/>
        <v>0</v>
      </c>
      <c r="Z78" s="249">
        <f t="shared" si="39"/>
        <v>0</v>
      </c>
      <c r="AA78" s="249">
        <f t="shared" si="40"/>
        <v>0</v>
      </c>
      <c r="AB78" s="249">
        <f t="shared" si="41"/>
        <v>0</v>
      </c>
      <c r="AC78" s="249">
        <f t="shared" si="42"/>
        <v>0</v>
      </c>
      <c r="AD78" s="249">
        <f t="shared" si="43"/>
        <v>0</v>
      </c>
    </row>
    <row r="79" spans="2:30" s="221" customFormat="1">
      <c r="B79" s="225" t="s">
        <v>21</v>
      </c>
      <c r="C79" s="168">
        <v>3.3</v>
      </c>
      <c r="D79" s="92">
        <v>3.4</v>
      </c>
      <c r="E79" s="74">
        <v>3.4</v>
      </c>
      <c r="F79" s="74">
        <v>3.6</v>
      </c>
      <c r="G79" s="74">
        <v>3.6</v>
      </c>
      <c r="H79" s="219">
        <v>3.6</v>
      </c>
      <c r="I79" s="82">
        <v>3.6</v>
      </c>
      <c r="J79" s="1000"/>
      <c r="T79" s="225" t="s">
        <v>21</v>
      </c>
      <c r="U79" s="248"/>
      <c r="V79" s="249"/>
      <c r="W79" s="249"/>
      <c r="X79" s="74">
        <f t="shared" si="37"/>
        <v>0</v>
      </c>
      <c r="Y79" s="74">
        <f t="shared" si="38"/>
        <v>0</v>
      </c>
      <c r="Z79" s="249">
        <f t="shared" si="39"/>
        <v>0</v>
      </c>
      <c r="AA79" s="249">
        <f t="shared" si="40"/>
        <v>0</v>
      </c>
      <c r="AB79" s="249">
        <f t="shared" si="41"/>
        <v>0</v>
      </c>
      <c r="AC79" s="249">
        <f t="shared" si="42"/>
        <v>0</v>
      </c>
      <c r="AD79" s="249">
        <f t="shared" si="43"/>
        <v>0</v>
      </c>
    </row>
    <row r="80" spans="2:30" s="221" customFormat="1">
      <c r="B80" s="228" t="s">
        <v>25</v>
      </c>
      <c r="C80" s="169">
        <v>44.8</v>
      </c>
      <c r="D80" s="141">
        <v>44.8</v>
      </c>
      <c r="E80" s="75">
        <v>44.9</v>
      </c>
      <c r="F80" s="75">
        <v>45.5</v>
      </c>
      <c r="G80" s="75">
        <v>45.1</v>
      </c>
      <c r="H80" s="219">
        <v>44.3</v>
      </c>
      <c r="I80" s="82">
        <v>44.9</v>
      </c>
      <c r="J80" s="1000"/>
      <c r="T80" s="228" t="s">
        <v>25</v>
      </c>
      <c r="U80" s="253"/>
      <c r="V80" s="254"/>
      <c r="W80" s="254"/>
      <c r="X80" s="75">
        <f t="shared" si="37"/>
        <v>0</v>
      </c>
      <c r="Y80" s="75">
        <f t="shared" si="38"/>
        <v>0</v>
      </c>
      <c r="Z80" s="254">
        <f t="shared" si="39"/>
        <v>0</v>
      </c>
      <c r="AA80" s="254">
        <f t="shared" si="40"/>
        <v>0</v>
      </c>
      <c r="AB80" s="254">
        <f t="shared" si="41"/>
        <v>0</v>
      </c>
      <c r="AC80" s="254">
        <f t="shared" si="42"/>
        <v>0</v>
      </c>
      <c r="AD80" s="254">
        <f t="shared" si="43"/>
        <v>0</v>
      </c>
    </row>
    <row r="81" spans="2:30" s="221" customFormat="1">
      <c r="B81" s="225" t="s">
        <v>17</v>
      </c>
      <c r="C81" s="168">
        <v>0.1</v>
      </c>
      <c r="D81" s="92">
        <v>0.1</v>
      </c>
      <c r="E81" s="74">
        <v>0.1</v>
      </c>
      <c r="F81" s="74">
        <v>0.1</v>
      </c>
      <c r="G81" s="74">
        <v>0.1</v>
      </c>
      <c r="H81" s="219">
        <v>0.1</v>
      </c>
      <c r="I81" s="82">
        <v>0.1</v>
      </c>
      <c r="J81" s="1000"/>
      <c r="T81" s="225" t="s">
        <v>17</v>
      </c>
      <c r="U81" s="248"/>
      <c r="V81" s="249"/>
      <c r="W81" s="249"/>
      <c r="X81" s="74">
        <f t="shared" si="37"/>
        <v>0</v>
      </c>
      <c r="Y81" s="74">
        <f t="shared" si="38"/>
        <v>0</v>
      </c>
      <c r="Z81" s="249">
        <f t="shared" si="39"/>
        <v>0</v>
      </c>
      <c r="AA81" s="249">
        <f t="shared" si="40"/>
        <v>0</v>
      </c>
      <c r="AB81" s="249">
        <f t="shared" si="41"/>
        <v>0</v>
      </c>
      <c r="AC81" s="249">
        <f t="shared" si="42"/>
        <v>0</v>
      </c>
      <c r="AD81" s="249">
        <f t="shared" si="43"/>
        <v>0</v>
      </c>
    </row>
    <row r="82" spans="2:30" s="221" customFormat="1">
      <c r="B82" s="225" t="s">
        <v>16</v>
      </c>
      <c r="C82" s="168">
        <v>22</v>
      </c>
      <c r="D82" s="92">
        <v>22.299999999999997</v>
      </c>
      <c r="E82" s="74">
        <v>21.9</v>
      </c>
      <c r="F82" s="74">
        <v>22.2</v>
      </c>
      <c r="G82" s="74">
        <v>22</v>
      </c>
      <c r="H82" s="219">
        <v>21.4</v>
      </c>
      <c r="I82" s="82">
        <v>21.299999999999997</v>
      </c>
      <c r="J82" s="1000"/>
      <c r="T82" s="225" t="s">
        <v>16</v>
      </c>
      <c r="U82" s="248"/>
      <c r="V82" s="249"/>
      <c r="W82" s="249"/>
      <c r="X82" s="74">
        <f t="shared" si="37"/>
        <v>0</v>
      </c>
      <c r="Y82" s="74">
        <f t="shared" si="38"/>
        <v>0</v>
      </c>
      <c r="Z82" s="249">
        <f t="shared" si="39"/>
        <v>0</v>
      </c>
      <c r="AA82" s="249">
        <f t="shared" si="40"/>
        <v>0</v>
      </c>
      <c r="AB82" s="249">
        <f t="shared" si="41"/>
        <v>0</v>
      </c>
      <c r="AC82" s="249">
        <f t="shared" si="42"/>
        <v>0</v>
      </c>
      <c r="AD82" s="249">
        <f t="shared" si="43"/>
        <v>0</v>
      </c>
    </row>
    <row r="83" spans="2:30" s="221" customFormat="1">
      <c r="B83" s="229" t="s">
        <v>15</v>
      </c>
      <c r="C83" s="170">
        <v>22.1</v>
      </c>
      <c r="D83" s="152">
        <v>22.4</v>
      </c>
      <c r="E83" s="76">
        <v>22</v>
      </c>
      <c r="F83" s="76">
        <v>22.3</v>
      </c>
      <c r="G83" s="76">
        <v>22.1</v>
      </c>
      <c r="H83" s="275">
        <v>21.5</v>
      </c>
      <c r="I83" s="88">
        <v>21.4</v>
      </c>
      <c r="J83" s="1005"/>
      <c r="T83" s="229" t="s">
        <v>15</v>
      </c>
      <c r="U83" s="256"/>
      <c r="V83" s="257"/>
      <c r="W83" s="257"/>
      <c r="X83" s="76">
        <f t="shared" si="37"/>
        <v>0</v>
      </c>
      <c r="Y83" s="76">
        <f t="shared" si="38"/>
        <v>0</v>
      </c>
      <c r="Z83" s="257">
        <f t="shared" si="39"/>
        <v>0</v>
      </c>
      <c r="AA83" s="257">
        <f t="shared" si="40"/>
        <v>0</v>
      </c>
      <c r="AB83" s="257">
        <f t="shared" si="41"/>
        <v>0</v>
      </c>
      <c r="AC83" s="257">
        <f t="shared" si="42"/>
        <v>0</v>
      </c>
      <c r="AD83" s="257">
        <f t="shared" si="43"/>
        <v>0</v>
      </c>
    </row>
    <row r="84" spans="2:30" s="221" customFormat="1">
      <c r="B84" s="219"/>
      <c r="C84" s="219"/>
      <c r="D84" s="219"/>
      <c r="E84" s="219"/>
      <c r="F84" s="219"/>
      <c r="G84" s="219"/>
      <c r="H84" s="219"/>
      <c r="I84" s="82"/>
      <c r="J84" s="82"/>
      <c r="AC84" s="245"/>
    </row>
    <row r="85" spans="2:30" s="221" customFormat="1">
      <c r="I85" s="82"/>
      <c r="J85" s="82"/>
      <c r="N85" s="262"/>
      <c r="AC85" s="245"/>
    </row>
    <row r="86" spans="2:30" s="221" customFormat="1">
      <c r="I86" s="82"/>
      <c r="J86" s="82"/>
      <c r="AC86" s="245"/>
    </row>
    <row r="87" spans="2:30" s="221" customFormat="1"/>
    <row r="88" spans="2:30" s="221" customFormat="1"/>
    <row r="89" spans="2:30" s="221" customFormat="1"/>
    <row r="90" spans="2:30" s="221" customFormat="1"/>
    <row r="91" spans="2:30" s="221" customFormat="1"/>
    <row r="92" spans="2:30" s="221" customFormat="1"/>
    <row r="93" spans="2:30" s="221" customFormat="1"/>
    <row r="94" spans="2:30" s="221" customFormat="1"/>
    <row r="95" spans="2:30" s="221" customFormat="1"/>
    <row r="96" spans="2:30" s="221" customFormat="1"/>
    <row r="97" s="221" customFormat="1"/>
    <row r="98" s="221" customFormat="1"/>
    <row r="99" s="221" customFormat="1"/>
    <row r="100" s="221" customFormat="1"/>
    <row r="101" s="221" customFormat="1"/>
    <row r="102" s="221" customFormat="1"/>
    <row r="103" s="221" customFormat="1"/>
    <row r="104" s="221" customFormat="1"/>
    <row r="105" s="221" customFormat="1"/>
    <row r="106" s="221" customFormat="1"/>
    <row r="107" s="221" customFormat="1"/>
    <row r="108" s="221" customFormat="1"/>
  </sheetData>
  <mergeCells count="5">
    <mergeCell ref="B33:L33"/>
    <mergeCell ref="M3:N3"/>
    <mergeCell ref="O3:O4"/>
    <mergeCell ref="P3:P4"/>
    <mergeCell ref="B31:O31"/>
  </mergeCells>
  <phoneticPr fontId="22"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tabColor rgb="FF92D050"/>
    <pageSetUpPr fitToPage="1"/>
  </sheetPr>
  <dimension ref="A1:AV109"/>
  <sheetViews>
    <sheetView zoomScale="80" zoomScaleNormal="80" workbookViewId="0">
      <selection activeCell="D4" sqref="D4:J29"/>
    </sheetView>
  </sheetViews>
  <sheetFormatPr defaultColWidth="9.33203125" defaultRowHeight="12" outlineLevelRow="1" outlineLevelCol="1"/>
  <cols>
    <col min="1" max="1" width="23.33203125" style="52" customWidth="1"/>
    <col min="2" max="2" width="33.33203125" style="53" customWidth="1"/>
    <col min="3" max="3" width="7.44140625" style="13" customWidth="1"/>
    <col min="4" max="7" width="7.44140625" style="53" customWidth="1"/>
    <col min="8" max="10" width="6.33203125" style="53" customWidth="1" outlineLevel="1"/>
    <col min="11" max="12" width="7.44140625" style="53" customWidth="1"/>
    <col min="13" max="15" width="8.44140625" style="53" customWidth="1" outlineLevel="1"/>
    <col min="16" max="16" width="9.33203125" style="53"/>
    <col min="17" max="18" width="14" style="53" bestFit="1" customWidth="1"/>
    <col min="19" max="22" width="9.33203125" style="53"/>
    <col min="23" max="23" width="13.109375" style="53" customWidth="1"/>
    <col min="24" max="24" width="8.109375" style="53" customWidth="1"/>
    <col min="25" max="16384" width="9.33203125" style="53"/>
  </cols>
  <sheetData>
    <row r="1" spans="1:48" s="100" customFormat="1" ht="10.5" customHeight="1">
      <c r="A1" s="196" t="s">
        <v>82</v>
      </c>
      <c r="B1" s="197">
        <v>2</v>
      </c>
      <c r="C1" s="197">
        <f t="shared" ref="C1:N1" si="0">+B1+1</f>
        <v>3</v>
      </c>
      <c r="D1" s="197">
        <f t="shared" si="0"/>
        <v>4</v>
      </c>
      <c r="E1" s="197">
        <f t="shared" si="0"/>
        <v>5</v>
      </c>
      <c r="F1" s="197">
        <f t="shared" si="0"/>
        <v>6</v>
      </c>
      <c r="G1" s="197">
        <f t="shared" si="0"/>
        <v>7</v>
      </c>
      <c r="H1" s="197">
        <f t="shared" si="0"/>
        <v>8</v>
      </c>
      <c r="I1" s="197">
        <f t="shared" si="0"/>
        <v>9</v>
      </c>
      <c r="J1" s="197">
        <f t="shared" si="0"/>
        <v>10</v>
      </c>
      <c r="K1" s="197">
        <f t="shared" si="0"/>
        <v>11</v>
      </c>
      <c r="L1" s="197">
        <f t="shared" si="0"/>
        <v>12</v>
      </c>
      <c r="M1" s="197">
        <f t="shared" si="0"/>
        <v>13</v>
      </c>
      <c r="N1" s="197">
        <f t="shared" si="0"/>
        <v>14</v>
      </c>
      <c r="O1" s="197">
        <v>17</v>
      </c>
      <c r="P1" s="197">
        <v>35</v>
      </c>
      <c r="Q1" s="197">
        <v>36</v>
      </c>
      <c r="R1" s="197">
        <v>37</v>
      </c>
      <c r="S1" s="197"/>
      <c r="T1" s="197"/>
      <c r="U1" s="197">
        <v>38</v>
      </c>
    </row>
    <row r="2" spans="1:48" s="100" customFormat="1" ht="10.5" customHeight="1">
      <c r="A2" s="196"/>
      <c r="B2" s="302" t="s">
        <v>143</v>
      </c>
      <c r="C2" s="303"/>
      <c r="D2" s="304"/>
      <c r="E2" s="304"/>
      <c r="F2" s="304"/>
      <c r="G2" s="304"/>
      <c r="H2" s="304"/>
      <c r="I2" s="304"/>
      <c r="J2" s="304"/>
      <c r="K2" s="304"/>
      <c r="L2" s="304"/>
      <c r="M2" s="306"/>
      <c r="N2" s="306"/>
      <c r="O2" s="306"/>
      <c r="V2" s="100" t="s">
        <v>136</v>
      </c>
    </row>
    <row r="3" spans="1:48" s="100" customFormat="1" ht="24" customHeight="1">
      <c r="A3" s="179" t="str">
        <f>+"headingqy"&amp;$A$1</f>
        <v>headingqyGroup</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456" t="e">
        <f>+VLOOKUP($A3,#REF!,K$1+1,FALSE)</f>
        <v>#REF!</v>
      </c>
      <c r="L3" s="457" t="e">
        <f>+VLOOKUP($A3,#REF!,L$1+1,FALSE)</f>
        <v>#REF!</v>
      </c>
      <c r="M3" s="456" t="e">
        <f>+VLOOKUP($A3,#REF!,M$1+1,FALSE)</f>
        <v>#REF!</v>
      </c>
      <c r="N3" s="457" t="e">
        <f>+VLOOKUP($A3,#REF!,N$1+1,FALSE)</f>
        <v>#REF!</v>
      </c>
      <c r="O3" s="783" t="str">
        <f>'PeB FI'!O3</f>
        <v>Jan/Dec 19/18</v>
      </c>
      <c r="P3" s="198"/>
      <c r="V3" s="454" t="e">
        <f>C3</f>
        <v>#REF!</v>
      </c>
      <c r="W3" s="455" t="e">
        <f t="shared" ref="W3:AH3" si="1">D3</f>
        <v>#REF!</v>
      </c>
      <c r="X3" s="455" t="e">
        <f t="shared" si="1"/>
        <v>#REF!</v>
      </c>
      <c r="Y3" s="455" t="e">
        <f t="shared" si="1"/>
        <v>#REF!</v>
      </c>
      <c r="Z3" s="455" t="e">
        <f t="shared" si="1"/>
        <v>#REF!</v>
      </c>
      <c r="AA3" s="455" t="e">
        <f t="shared" si="1"/>
        <v>#REF!</v>
      </c>
      <c r="AB3" s="455" t="e">
        <f t="shared" si="1"/>
        <v>#REF!</v>
      </c>
      <c r="AC3" s="455" t="e">
        <f t="shared" si="1"/>
        <v>#REF!</v>
      </c>
      <c r="AD3" s="456" t="e">
        <f t="shared" si="1"/>
        <v>#REF!</v>
      </c>
      <c r="AE3" s="457" t="e">
        <f t="shared" si="1"/>
        <v>#REF!</v>
      </c>
      <c r="AF3" s="456" t="e">
        <f t="shared" si="1"/>
        <v>#REF!</v>
      </c>
      <c r="AG3" s="457" t="e">
        <f t="shared" si="1"/>
        <v>#REF!</v>
      </c>
      <c r="AH3" s="450" t="str">
        <f t="shared" si="1"/>
        <v>Jan/Dec 19/18</v>
      </c>
    </row>
    <row r="4" spans="1:48" s="100" customFormat="1" ht="10.5" customHeight="1">
      <c r="A4" s="199" t="s">
        <v>7</v>
      </c>
      <c r="B4" s="481" t="s">
        <v>7</v>
      </c>
      <c r="C4" s="473"/>
      <c r="D4" s="552"/>
      <c r="E4" s="537"/>
      <c r="F4" s="537"/>
      <c r="G4" s="537"/>
      <c r="H4" s="536"/>
      <c r="I4" s="536"/>
      <c r="J4" s="536"/>
      <c r="K4" s="711"/>
      <c r="L4" s="727"/>
      <c r="M4" s="473"/>
      <c r="N4" s="552"/>
      <c r="O4" s="1018"/>
      <c r="Q4" s="822" t="e">
        <f>((C4-D4)/D4)-K4</f>
        <v>#DIV/0!</v>
      </c>
      <c r="R4" s="822" t="e">
        <f>((C4-G4)/G4)-L4</f>
        <v>#DIV/0!</v>
      </c>
      <c r="S4" s="822" t="e">
        <f t="shared" ref="S4:S15" si="2">((M4-N4)/N4)-O4</f>
        <v>#DIV/0!</v>
      </c>
      <c r="T4" s="822">
        <f>C4+D4+E4-M4</f>
        <v>0</v>
      </c>
      <c r="U4" s="822">
        <f>G4+H4+I4-N4</f>
        <v>0</v>
      </c>
      <c r="V4" s="428"/>
      <c r="W4" s="312"/>
      <c r="X4" s="313"/>
      <c r="Y4" s="313"/>
      <c r="Z4" s="313"/>
      <c r="AA4" s="314"/>
      <c r="AB4" s="314"/>
      <c r="AC4" s="314"/>
      <c r="AD4" s="321"/>
      <c r="AE4" s="322"/>
      <c r="AF4" s="428"/>
      <c r="AG4" s="312"/>
      <c r="AH4" s="767"/>
      <c r="AJ4" s="204">
        <f t="shared" ref="AJ4:AJ29" si="3">C4-V4</f>
        <v>0</v>
      </c>
      <c r="AK4" s="204">
        <f t="shared" ref="AK4:AK29" si="4">D4-W4</f>
        <v>0</v>
      </c>
      <c r="AL4" s="204">
        <f t="shared" ref="AL4:AL29" si="5">E4-X4</f>
        <v>0</v>
      </c>
      <c r="AM4" s="204">
        <f t="shared" ref="AM4:AM29" si="6">F4-Y4</f>
        <v>0</v>
      </c>
      <c r="AN4" s="204">
        <f t="shared" ref="AN4:AN29" si="7">G4-Z4</f>
        <v>0</v>
      </c>
      <c r="AO4" s="204">
        <f t="shared" ref="AO4:AO29" si="8">H4-AA4</f>
        <v>0</v>
      </c>
      <c r="AP4" s="204">
        <f t="shared" ref="AP4:AP29" si="9">I4-AB4</f>
        <v>0</v>
      </c>
      <c r="AQ4" s="204">
        <f t="shared" ref="AQ4:AQ29" si="10">J4-AC4</f>
        <v>0</v>
      </c>
      <c r="AR4" s="204">
        <f t="shared" ref="AR4:AR29" si="11">K4-AD4</f>
        <v>0</v>
      </c>
      <c r="AS4" s="204">
        <f t="shared" ref="AS4:AS29" si="12">L4-AE4</f>
        <v>0</v>
      </c>
      <c r="AT4" s="204">
        <f t="shared" ref="AT4:AT29" si="13">M4-AF4</f>
        <v>0</v>
      </c>
      <c r="AU4" s="204">
        <f t="shared" ref="AU4:AU29" si="14">N4-AG4</f>
        <v>0</v>
      </c>
      <c r="AV4" s="204">
        <f t="shared" ref="AV4:AV29" si="15">O4-AH4</f>
        <v>0</v>
      </c>
    </row>
    <row r="5" spans="1:48" s="100" customFormat="1" ht="10.5" customHeight="1">
      <c r="A5" s="199" t="s">
        <v>2</v>
      </c>
      <c r="B5" s="481" t="s">
        <v>2</v>
      </c>
      <c r="C5" s="473"/>
      <c r="D5" s="553"/>
      <c r="E5" s="554"/>
      <c r="F5" s="536"/>
      <c r="G5" s="536"/>
      <c r="H5" s="554"/>
      <c r="I5" s="554"/>
      <c r="J5" s="554"/>
      <c r="K5" s="321"/>
      <c r="L5" s="322"/>
      <c r="M5" s="473"/>
      <c r="N5" s="553"/>
      <c r="O5" s="1019"/>
      <c r="Q5" s="822" t="e">
        <f t="shared" ref="Q5:Q29" si="16">((C5-D5)/D5)-K5</f>
        <v>#DIV/0!</v>
      </c>
      <c r="R5" s="822" t="e">
        <f t="shared" ref="R5:R29" si="17">((C5-G5)/G5)-L5</f>
        <v>#DIV/0!</v>
      </c>
      <c r="S5" s="822" t="e">
        <f t="shared" si="2"/>
        <v>#DIV/0!</v>
      </c>
      <c r="T5" s="822">
        <f t="shared" ref="T5:T15" si="18">C5+D5+E5-M5</f>
        <v>0</v>
      </c>
      <c r="U5" s="822">
        <f t="shared" ref="U5:U15" si="19">G5+H5+I5-N5</f>
        <v>0</v>
      </c>
      <c r="V5" s="318"/>
      <c r="W5" s="319"/>
      <c r="X5" s="320"/>
      <c r="Y5" s="314"/>
      <c r="Z5" s="314"/>
      <c r="AA5" s="320"/>
      <c r="AB5" s="320"/>
      <c r="AC5" s="320"/>
      <c r="AD5" s="321"/>
      <c r="AE5" s="322"/>
      <c r="AF5" s="318"/>
      <c r="AG5" s="319"/>
      <c r="AH5" s="316"/>
      <c r="AJ5" s="204">
        <f t="shared" si="3"/>
        <v>0</v>
      </c>
      <c r="AK5" s="204">
        <f t="shared" si="4"/>
        <v>0</v>
      </c>
      <c r="AL5" s="204">
        <f t="shared" si="5"/>
        <v>0</v>
      </c>
      <c r="AM5" s="204">
        <f t="shared" si="6"/>
        <v>0</v>
      </c>
      <c r="AN5" s="204">
        <f t="shared" si="7"/>
        <v>0</v>
      </c>
      <c r="AO5" s="204">
        <f t="shared" si="8"/>
        <v>0</v>
      </c>
      <c r="AP5" s="204">
        <f t="shared" si="9"/>
        <v>0</v>
      </c>
      <c r="AQ5" s="204">
        <f t="shared" si="10"/>
        <v>0</v>
      </c>
      <c r="AR5" s="204">
        <f t="shared" si="11"/>
        <v>0</v>
      </c>
      <c r="AS5" s="204">
        <f t="shared" si="12"/>
        <v>0</v>
      </c>
      <c r="AT5" s="204">
        <f t="shared" si="13"/>
        <v>0</v>
      </c>
      <c r="AU5" s="204">
        <f t="shared" si="14"/>
        <v>0</v>
      </c>
      <c r="AV5" s="204">
        <f t="shared" si="15"/>
        <v>0</v>
      </c>
    </row>
    <row r="6" spans="1:48" s="100" customFormat="1" ht="10.5" customHeight="1">
      <c r="A6" s="199" t="s">
        <v>0</v>
      </c>
      <c r="B6" s="481" t="s">
        <v>0</v>
      </c>
      <c r="C6" s="473"/>
      <c r="D6" s="553"/>
      <c r="E6" s="554"/>
      <c r="F6" s="536"/>
      <c r="G6" s="536"/>
      <c r="H6" s="554"/>
      <c r="I6" s="554"/>
      <c r="J6" s="554"/>
      <c r="K6" s="321"/>
      <c r="L6" s="322"/>
      <c r="M6" s="473"/>
      <c r="N6" s="553"/>
      <c r="O6" s="1019"/>
      <c r="Q6" s="822" t="e">
        <f t="shared" si="16"/>
        <v>#DIV/0!</v>
      </c>
      <c r="R6" s="823" t="e">
        <f>((C6-G6)/G6)-L6</f>
        <v>#DIV/0!</v>
      </c>
      <c r="S6" s="823" t="e">
        <f t="shared" si="2"/>
        <v>#DIV/0!</v>
      </c>
      <c r="T6" s="822">
        <f t="shared" si="18"/>
        <v>0</v>
      </c>
      <c r="U6" s="822">
        <f t="shared" si="19"/>
        <v>0</v>
      </c>
      <c r="V6" s="318"/>
      <c r="W6" s="319"/>
      <c r="X6" s="320"/>
      <c r="Y6" s="314"/>
      <c r="Z6" s="314"/>
      <c r="AA6" s="320"/>
      <c r="AB6" s="320"/>
      <c r="AC6" s="320"/>
      <c r="AD6" s="321"/>
      <c r="AE6" s="322"/>
      <c r="AF6" s="318"/>
      <c r="AG6" s="319"/>
      <c r="AH6" s="316"/>
      <c r="AJ6" s="204">
        <f t="shared" si="3"/>
        <v>0</v>
      </c>
      <c r="AK6" s="204">
        <f t="shared" si="4"/>
        <v>0</v>
      </c>
      <c r="AL6" s="204">
        <f t="shared" si="5"/>
        <v>0</v>
      </c>
      <c r="AM6" s="204">
        <f t="shared" si="6"/>
        <v>0</v>
      </c>
      <c r="AN6" s="204">
        <f t="shared" si="7"/>
        <v>0</v>
      </c>
      <c r="AO6" s="204">
        <f t="shared" si="8"/>
        <v>0</v>
      </c>
      <c r="AP6" s="204">
        <f t="shared" si="9"/>
        <v>0</v>
      </c>
      <c r="AQ6" s="204">
        <f t="shared" si="10"/>
        <v>0</v>
      </c>
      <c r="AR6" s="204">
        <f t="shared" si="11"/>
        <v>0</v>
      </c>
      <c r="AS6" s="204">
        <f t="shared" si="12"/>
        <v>0</v>
      </c>
      <c r="AT6" s="204">
        <f t="shared" si="13"/>
        <v>0</v>
      </c>
      <c r="AU6" s="204">
        <f t="shared" si="14"/>
        <v>0</v>
      </c>
      <c r="AV6" s="204">
        <f t="shared" si="15"/>
        <v>0</v>
      </c>
    </row>
    <row r="7" spans="1:48" s="100" customFormat="1" ht="10.5" customHeight="1">
      <c r="A7" s="199" t="s">
        <v>18</v>
      </c>
      <c r="B7" s="481" t="s">
        <v>18</v>
      </c>
      <c r="C7" s="473"/>
      <c r="D7" s="553"/>
      <c r="E7" s="554"/>
      <c r="F7" s="536"/>
      <c r="G7" s="536"/>
      <c r="H7" s="554"/>
      <c r="I7" s="554"/>
      <c r="J7" s="554"/>
      <c r="K7" s="321"/>
      <c r="L7" s="322"/>
      <c r="M7" s="473"/>
      <c r="N7" s="553"/>
      <c r="O7" s="1019"/>
      <c r="Q7" s="822"/>
      <c r="R7" s="822"/>
      <c r="S7" s="822" t="e">
        <f t="shared" si="2"/>
        <v>#DIV/0!</v>
      </c>
      <c r="T7" s="822">
        <f t="shared" si="18"/>
        <v>0</v>
      </c>
      <c r="U7" s="822">
        <f t="shared" si="19"/>
        <v>0</v>
      </c>
      <c r="V7" s="318"/>
      <c r="W7" s="319"/>
      <c r="X7" s="320"/>
      <c r="Y7" s="314"/>
      <c r="Z7" s="314"/>
      <c r="AA7" s="320"/>
      <c r="AB7" s="320"/>
      <c r="AC7" s="320"/>
      <c r="AD7" s="321"/>
      <c r="AE7" s="322"/>
      <c r="AF7" s="318"/>
      <c r="AG7" s="319"/>
      <c r="AH7" s="316"/>
      <c r="AJ7" s="204">
        <f t="shared" si="3"/>
        <v>0</v>
      </c>
      <c r="AK7" s="204">
        <f t="shared" si="4"/>
        <v>0</v>
      </c>
      <c r="AL7" s="204">
        <f t="shared" si="5"/>
        <v>0</v>
      </c>
      <c r="AM7" s="204">
        <f t="shared" si="6"/>
        <v>0</v>
      </c>
      <c r="AN7" s="204">
        <f t="shared" si="7"/>
        <v>0</v>
      </c>
      <c r="AO7" s="204">
        <f t="shared" si="8"/>
        <v>0</v>
      </c>
      <c r="AP7" s="204">
        <f t="shared" si="9"/>
        <v>0</v>
      </c>
      <c r="AQ7" s="204">
        <f t="shared" si="10"/>
        <v>0</v>
      </c>
      <c r="AR7" s="204">
        <f t="shared" si="11"/>
        <v>0</v>
      </c>
      <c r="AS7" s="204">
        <f t="shared" si="12"/>
        <v>0</v>
      </c>
      <c r="AT7" s="204">
        <f t="shared" si="13"/>
        <v>0</v>
      </c>
      <c r="AU7" s="204">
        <f t="shared" si="14"/>
        <v>0</v>
      </c>
      <c r="AV7" s="204">
        <f t="shared" si="15"/>
        <v>0</v>
      </c>
    </row>
    <row r="8" spans="1:48" s="100" customFormat="1" ht="10.5" customHeight="1">
      <c r="A8" s="200" t="s">
        <v>8</v>
      </c>
      <c r="B8" s="491" t="s">
        <v>8</v>
      </c>
      <c r="C8" s="476"/>
      <c r="D8" s="556"/>
      <c r="E8" s="557"/>
      <c r="F8" s="558"/>
      <c r="G8" s="558"/>
      <c r="H8" s="557"/>
      <c r="I8" s="557"/>
      <c r="J8" s="557"/>
      <c r="K8" s="324"/>
      <c r="L8" s="325"/>
      <c r="M8" s="475"/>
      <c r="N8" s="558"/>
      <c r="O8" s="1020"/>
      <c r="Q8" s="822" t="e">
        <f t="shared" si="16"/>
        <v>#DIV/0!</v>
      </c>
      <c r="R8" s="822" t="e">
        <f t="shared" si="17"/>
        <v>#DIV/0!</v>
      </c>
      <c r="S8" s="822" t="e">
        <f t="shared" si="2"/>
        <v>#DIV/0!</v>
      </c>
      <c r="T8" s="822">
        <f t="shared" si="18"/>
        <v>0</v>
      </c>
      <c r="U8" s="822">
        <f t="shared" si="19"/>
        <v>0</v>
      </c>
      <c r="V8" s="329"/>
      <c r="W8" s="330"/>
      <c r="X8" s="331"/>
      <c r="Y8" s="323"/>
      <c r="Z8" s="323"/>
      <c r="AA8" s="331"/>
      <c r="AB8" s="331"/>
      <c r="AC8" s="331"/>
      <c r="AD8" s="321"/>
      <c r="AE8" s="322"/>
      <c r="AF8" s="329"/>
      <c r="AG8" s="330"/>
      <c r="AH8" s="328"/>
      <c r="AJ8" s="204">
        <f t="shared" si="3"/>
        <v>0</v>
      </c>
      <c r="AK8" s="204">
        <f t="shared" si="4"/>
        <v>0</v>
      </c>
      <c r="AL8" s="204">
        <f t="shared" si="5"/>
        <v>0</v>
      </c>
      <c r="AM8" s="204">
        <f t="shared" si="6"/>
        <v>0</v>
      </c>
      <c r="AN8" s="204">
        <f t="shared" si="7"/>
        <v>0</v>
      </c>
      <c r="AO8" s="204">
        <f t="shared" si="8"/>
        <v>0</v>
      </c>
      <c r="AP8" s="204">
        <f t="shared" si="9"/>
        <v>0</v>
      </c>
      <c r="AQ8" s="204">
        <f t="shared" si="10"/>
        <v>0</v>
      </c>
      <c r="AR8" s="204">
        <f t="shared" si="11"/>
        <v>0</v>
      </c>
      <c r="AS8" s="204">
        <f t="shared" si="12"/>
        <v>0</v>
      </c>
      <c r="AT8" s="204">
        <f t="shared" si="13"/>
        <v>0</v>
      </c>
      <c r="AU8" s="204">
        <f t="shared" si="14"/>
        <v>0</v>
      </c>
      <c r="AV8" s="204">
        <f t="shared" si="15"/>
        <v>0</v>
      </c>
    </row>
    <row r="9" spans="1:48" s="100" customFormat="1" ht="10.5" customHeight="1">
      <c r="A9" s="199" t="s">
        <v>3</v>
      </c>
      <c r="B9" s="481" t="s">
        <v>3</v>
      </c>
      <c r="C9" s="473"/>
      <c r="D9" s="553"/>
      <c r="E9" s="554"/>
      <c r="F9" s="536"/>
      <c r="G9" s="536"/>
      <c r="H9" s="554"/>
      <c r="I9" s="554"/>
      <c r="J9" s="554"/>
      <c r="K9" s="321"/>
      <c r="L9" s="322"/>
      <c r="M9" s="473"/>
      <c r="N9" s="553"/>
      <c r="O9" s="1019"/>
      <c r="Q9" s="822" t="e">
        <f t="shared" si="16"/>
        <v>#DIV/0!</v>
      </c>
      <c r="R9" s="822" t="e">
        <f t="shared" si="17"/>
        <v>#DIV/0!</v>
      </c>
      <c r="S9" s="822" t="e">
        <f t="shared" si="2"/>
        <v>#DIV/0!</v>
      </c>
      <c r="T9" s="822">
        <f t="shared" si="18"/>
        <v>0</v>
      </c>
      <c r="U9" s="822">
        <f t="shared" si="19"/>
        <v>0</v>
      </c>
      <c r="V9" s="318"/>
      <c r="W9" s="319"/>
      <c r="X9" s="320"/>
      <c r="Y9" s="314"/>
      <c r="Z9" s="314"/>
      <c r="AA9" s="320"/>
      <c r="AB9" s="320"/>
      <c r="AC9" s="320"/>
      <c r="AD9" s="321"/>
      <c r="AE9" s="322"/>
      <c r="AF9" s="318"/>
      <c r="AG9" s="319"/>
      <c r="AH9" s="316"/>
      <c r="AJ9" s="204">
        <f t="shared" si="3"/>
        <v>0</v>
      </c>
      <c r="AK9" s="204">
        <f t="shared" si="4"/>
        <v>0</v>
      </c>
      <c r="AL9" s="204">
        <f t="shared" si="5"/>
        <v>0</v>
      </c>
      <c r="AM9" s="204">
        <f t="shared" si="6"/>
        <v>0</v>
      </c>
      <c r="AN9" s="204">
        <f t="shared" si="7"/>
        <v>0</v>
      </c>
      <c r="AO9" s="204">
        <f t="shared" si="8"/>
        <v>0</v>
      </c>
      <c r="AP9" s="204">
        <f t="shared" si="9"/>
        <v>0</v>
      </c>
      <c r="AQ9" s="204">
        <f t="shared" si="10"/>
        <v>0</v>
      </c>
      <c r="AR9" s="204">
        <f t="shared" si="11"/>
        <v>0</v>
      </c>
      <c r="AS9" s="204">
        <f t="shared" si="12"/>
        <v>0</v>
      </c>
      <c r="AT9" s="204">
        <f t="shared" si="13"/>
        <v>0</v>
      </c>
      <c r="AU9" s="204">
        <f t="shared" si="14"/>
        <v>0</v>
      </c>
      <c r="AV9" s="204">
        <f t="shared" si="15"/>
        <v>0</v>
      </c>
    </row>
    <row r="10" spans="1:48" s="100" customFormat="1" ht="10.5" customHeight="1">
      <c r="A10" s="199" t="s">
        <v>84</v>
      </c>
      <c r="B10" s="481" t="s">
        <v>88</v>
      </c>
      <c r="C10" s="473"/>
      <c r="D10" s="553"/>
      <c r="E10" s="554"/>
      <c r="F10" s="536"/>
      <c r="G10" s="536"/>
      <c r="H10" s="554"/>
      <c r="I10" s="554"/>
      <c r="J10" s="554"/>
      <c r="K10" s="321"/>
      <c r="L10" s="322"/>
      <c r="M10" s="473"/>
      <c r="N10" s="553"/>
      <c r="O10" s="1019"/>
      <c r="Q10" s="822" t="e">
        <f t="shared" si="16"/>
        <v>#DIV/0!</v>
      </c>
      <c r="R10" s="822" t="e">
        <f t="shared" si="17"/>
        <v>#DIV/0!</v>
      </c>
      <c r="S10" s="822" t="e">
        <f t="shared" si="2"/>
        <v>#DIV/0!</v>
      </c>
      <c r="T10" s="822">
        <f t="shared" si="18"/>
        <v>0</v>
      </c>
      <c r="U10" s="822">
        <f t="shared" si="19"/>
        <v>0</v>
      </c>
      <c r="V10" s="318"/>
      <c r="W10" s="319"/>
      <c r="X10" s="320"/>
      <c r="Y10" s="314"/>
      <c r="Z10" s="314"/>
      <c r="AA10" s="320"/>
      <c r="AB10" s="320"/>
      <c r="AC10" s="320"/>
      <c r="AD10" s="321"/>
      <c r="AE10" s="322"/>
      <c r="AF10" s="318"/>
      <c r="AG10" s="319"/>
      <c r="AH10" s="316"/>
      <c r="AJ10" s="204">
        <f t="shared" si="3"/>
        <v>0</v>
      </c>
      <c r="AK10" s="204">
        <f t="shared" si="4"/>
        <v>0</v>
      </c>
      <c r="AL10" s="204">
        <f t="shared" si="5"/>
        <v>0</v>
      </c>
      <c r="AM10" s="204">
        <f t="shared" si="6"/>
        <v>0</v>
      </c>
      <c r="AN10" s="204">
        <f t="shared" si="7"/>
        <v>0</v>
      </c>
      <c r="AO10" s="204">
        <f t="shared" si="8"/>
        <v>0</v>
      </c>
      <c r="AP10" s="204">
        <f t="shared" si="9"/>
        <v>0</v>
      </c>
      <c r="AQ10" s="204">
        <f t="shared" si="10"/>
        <v>0</v>
      </c>
      <c r="AR10" s="204">
        <f t="shared" si="11"/>
        <v>0</v>
      </c>
      <c r="AS10" s="204">
        <f t="shared" si="12"/>
        <v>0</v>
      </c>
      <c r="AT10" s="204">
        <f t="shared" si="13"/>
        <v>0</v>
      </c>
      <c r="AU10" s="204">
        <f t="shared" si="14"/>
        <v>0</v>
      </c>
      <c r="AV10" s="204">
        <f t="shared" si="15"/>
        <v>0</v>
      </c>
    </row>
    <row r="11" spans="1:48" s="100" customFormat="1" ht="10.5" customHeight="1">
      <c r="A11" s="200" t="s">
        <v>24</v>
      </c>
      <c r="B11" s="491" t="s">
        <v>24</v>
      </c>
      <c r="C11" s="476"/>
      <c r="D11" s="556"/>
      <c r="E11" s="557"/>
      <c r="F11" s="558"/>
      <c r="G11" s="558"/>
      <c r="H11" s="557"/>
      <c r="I11" s="557"/>
      <c r="J11" s="557"/>
      <c r="K11" s="324"/>
      <c r="L11" s="325"/>
      <c r="M11" s="476"/>
      <c r="N11" s="556"/>
      <c r="O11" s="1020"/>
      <c r="Q11" s="822" t="e">
        <f t="shared" si="16"/>
        <v>#DIV/0!</v>
      </c>
      <c r="R11" s="822" t="e">
        <f t="shared" si="17"/>
        <v>#DIV/0!</v>
      </c>
      <c r="S11" s="822" t="e">
        <f t="shared" si="2"/>
        <v>#DIV/0!</v>
      </c>
      <c r="T11" s="822">
        <f t="shared" si="18"/>
        <v>0</v>
      </c>
      <c r="U11" s="822">
        <f t="shared" si="19"/>
        <v>0</v>
      </c>
      <c r="V11" s="329"/>
      <c r="W11" s="330"/>
      <c r="X11" s="331"/>
      <c r="Y11" s="323"/>
      <c r="Z11" s="323"/>
      <c r="AA11" s="331"/>
      <c r="AB11" s="331"/>
      <c r="AC11" s="331"/>
      <c r="AD11" s="321"/>
      <c r="AE11" s="322"/>
      <c r="AF11" s="329"/>
      <c r="AG11" s="330"/>
      <c r="AH11" s="328"/>
      <c r="AJ11" s="204">
        <f t="shared" si="3"/>
        <v>0</v>
      </c>
      <c r="AK11" s="204">
        <f t="shared" si="4"/>
        <v>0</v>
      </c>
      <c r="AL11" s="204">
        <f t="shared" si="5"/>
        <v>0</v>
      </c>
      <c r="AM11" s="204">
        <f t="shared" si="6"/>
        <v>0</v>
      </c>
      <c r="AN11" s="204">
        <f t="shared" si="7"/>
        <v>0</v>
      </c>
      <c r="AO11" s="204">
        <f t="shared" si="8"/>
        <v>0</v>
      </c>
      <c r="AP11" s="204">
        <f t="shared" si="9"/>
        <v>0</v>
      </c>
      <c r="AQ11" s="204">
        <f t="shared" si="10"/>
        <v>0</v>
      </c>
      <c r="AR11" s="204">
        <f t="shared" si="11"/>
        <v>0</v>
      </c>
      <c r="AS11" s="204">
        <f t="shared" si="12"/>
        <v>0</v>
      </c>
      <c r="AT11" s="204">
        <f t="shared" si="13"/>
        <v>0</v>
      </c>
      <c r="AU11" s="204">
        <f t="shared" si="14"/>
        <v>0</v>
      </c>
      <c r="AV11" s="204">
        <f t="shared" si="15"/>
        <v>0</v>
      </c>
    </row>
    <row r="12" spans="1:48" s="100" customFormat="1" ht="10.5" customHeight="1">
      <c r="A12" s="200" t="s">
        <v>13</v>
      </c>
      <c r="B12" s="491" t="s">
        <v>13</v>
      </c>
      <c r="C12" s="476"/>
      <c r="D12" s="556"/>
      <c r="E12" s="557"/>
      <c r="F12" s="557"/>
      <c r="G12" s="557"/>
      <c r="H12" s="557"/>
      <c r="I12" s="557"/>
      <c r="J12" s="557"/>
      <c r="K12" s="324"/>
      <c r="L12" s="325"/>
      <c r="M12" s="476"/>
      <c r="N12" s="556"/>
      <c r="O12" s="1020"/>
      <c r="Q12" s="822" t="e">
        <f t="shared" si="16"/>
        <v>#DIV/0!</v>
      </c>
      <c r="R12" s="822" t="e">
        <f t="shared" si="17"/>
        <v>#DIV/0!</v>
      </c>
      <c r="S12" s="822" t="e">
        <f t="shared" si="2"/>
        <v>#DIV/0!</v>
      </c>
      <c r="T12" s="822">
        <f t="shared" si="18"/>
        <v>0</v>
      </c>
      <c r="U12" s="822">
        <f t="shared" si="19"/>
        <v>0</v>
      </c>
      <c r="V12" s="329"/>
      <c r="W12" s="330"/>
      <c r="X12" s="331"/>
      <c r="Y12" s="331"/>
      <c r="Z12" s="331"/>
      <c r="AA12" s="331"/>
      <c r="AB12" s="331"/>
      <c r="AC12" s="331"/>
      <c r="AD12" s="321"/>
      <c r="AE12" s="322"/>
      <c r="AF12" s="329"/>
      <c r="AG12" s="330"/>
      <c r="AH12" s="328"/>
      <c r="AJ12" s="204">
        <f t="shared" si="3"/>
        <v>0</v>
      </c>
      <c r="AK12" s="204">
        <f t="shared" si="4"/>
        <v>0</v>
      </c>
      <c r="AL12" s="204">
        <f t="shared" si="5"/>
        <v>0</v>
      </c>
      <c r="AM12" s="204">
        <f t="shared" si="6"/>
        <v>0</v>
      </c>
      <c r="AN12" s="204">
        <f t="shared" si="7"/>
        <v>0</v>
      </c>
      <c r="AO12" s="204">
        <f t="shared" si="8"/>
        <v>0</v>
      </c>
      <c r="AP12" s="204">
        <f t="shared" si="9"/>
        <v>0</v>
      </c>
      <c r="AQ12" s="204">
        <f t="shared" si="10"/>
        <v>0</v>
      </c>
      <c r="AR12" s="204">
        <f t="shared" si="11"/>
        <v>0</v>
      </c>
      <c r="AS12" s="204">
        <f t="shared" si="12"/>
        <v>0</v>
      </c>
      <c r="AT12" s="204">
        <f t="shared" si="13"/>
        <v>0</v>
      </c>
      <c r="AU12" s="204">
        <f t="shared" si="14"/>
        <v>0</v>
      </c>
      <c r="AV12" s="204">
        <f t="shared" si="15"/>
        <v>0</v>
      </c>
    </row>
    <row r="13" spans="1:48" s="100" customFormat="1" ht="10.5" customHeight="1">
      <c r="A13" s="199" t="s">
        <v>23</v>
      </c>
      <c r="B13" s="481" t="s">
        <v>23</v>
      </c>
      <c r="C13" s="473"/>
      <c r="D13" s="553"/>
      <c r="E13" s="554"/>
      <c r="F13" s="537"/>
      <c r="G13" s="537"/>
      <c r="H13" s="554"/>
      <c r="I13" s="554"/>
      <c r="J13" s="554"/>
      <c r="K13" s="321"/>
      <c r="L13" s="322"/>
      <c r="M13" s="473"/>
      <c r="N13" s="553"/>
      <c r="O13" s="1019"/>
      <c r="Q13" s="822" t="e">
        <f t="shared" si="16"/>
        <v>#DIV/0!</v>
      </c>
      <c r="R13" s="822" t="e">
        <f t="shared" si="17"/>
        <v>#DIV/0!</v>
      </c>
      <c r="S13" s="823" t="e">
        <f>((M13-N13)/N13)-O13</f>
        <v>#DIV/0!</v>
      </c>
      <c r="T13" s="822">
        <f t="shared" si="18"/>
        <v>0</v>
      </c>
      <c r="U13" s="822">
        <f t="shared" si="19"/>
        <v>0</v>
      </c>
      <c r="V13" s="318"/>
      <c r="W13" s="319"/>
      <c r="X13" s="320"/>
      <c r="Y13" s="313"/>
      <c r="Z13" s="313"/>
      <c r="AA13" s="320"/>
      <c r="AB13" s="320"/>
      <c r="AC13" s="320"/>
      <c r="AD13" s="321"/>
      <c r="AE13" s="322"/>
      <c r="AF13" s="318"/>
      <c r="AG13" s="319"/>
      <c r="AH13" s="316"/>
      <c r="AJ13" s="204">
        <f t="shared" si="3"/>
        <v>0</v>
      </c>
      <c r="AK13" s="204">
        <f t="shared" si="4"/>
        <v>0</v>
      </c>
      <c r="AL13" s="204">
        <f t="shared" si="5"/>
        <v>0</v>
      </c>
      <c r="AM13" s="204">
        <f t="shared" si="6"/>
        <v>0</v>
      </c>
      <c r="AN13" s="204">
        <f t="shared" si="7"/>
        <v>0</v>
      </c>
      <c r="AO13" s="204">
        <f t="shared" si="8"/>
        <v>0</v>
      </c>
      <c r="AP13" s="204">
        <f t="shared" si="9"/>
        <v>0</v>
      </c>
      <c r="AQ13" s="204">
        <f t="shared" si="10"/>
        <v>0</v>
      </c>
      <c r="AR13" s="204">
        <f t="shared" si="11"/>
        <v>0</v>
      </c>
      <c r="AS13" s="204">
        <f t="shared" si="12"/>
        <v>0</v>
      </c>
      <c r="AT13" s="204">
        <f t="shared" si="13"/>
        <v>0</v>
      </c>
      <c r="AU13" s="204">
        <f t="shared" si="14"/>
        <v>0</v>
      </c>
      <c r="AV13" s="204">
        <f t="shared" si="15"/>
        <v>0</v>
      </c>
    </row>
    <row r="14" spans="1:48" s="100" customFormat="1" ht="10.5" hidden="1" customHeight="1" outlineLevel="1">
      <c r="A14" s="210" t="s">
        <v>126</v>
      </c>
      <c r="B14" s="481" t="s">
        <v>126</v>
      </c>
      <c r="C14" s="473"/>
      <c r="D14" s="553"/>
      <c r="E14" s="554"/>
      <c r="F14" s="537"/>
      <c r="G14" s="537"/>
      <c r="H14" s="554"/>
      <c r="I14" s="554"/>
      <c r="J14" s="554"/>
      <c r="K14" s="321"/>
      <c r="L14" s="322"/>
      <c r="M14" s="473"/>
      <c r="N14" s="553"/>
      <c r="O14" s="1019"/>
      <c r="Q14" s="822" t="e">
        <f>((C14-D14)/D14)-K14</f>
        <v>#DIV/0!</v>
      </c>
      <c r="R14" s="822" t="e">
        <f>((C14-G14)/G14)-L14</f>
        <v>#DIV/0!</v>
      </c>
      <c r="S14" s="823" t="e">
        <f>((M14-N14)/N14)-O14</f>
        <v>#DIV/0!</v>
      </c>
      <c r="T14" s="822">
        <f t="shared" si="18"/>
        <v>0</v>
      </c>
      <c r="U14" s="822">
        <f t="shared" si="19"/>
        <v>0</v>
      </c>
      <c r="V14" s="318"/>
      <c r="W14" s="319"/>
      <c r="X14" s="320"/>
      <c r="Y14" s="313"/>
      <c r="Z14" s="313"/>
      <c r="AA14" s="320"/>
      <c r="AB14" s="320"/>
      <c r="AC14" s="320"/>
      <c r="AD14" s="321"/>
      <c r="AE14" s="322"/>
      <c r="AF14" s="318"/>
      <c r="AG14" s="319"/>
      <c r="AH14" s="316"/>
      <c r="AJ14" s="204">
        <f t="shared" ref="AJ14:AV14" si="20">C14-V14</f>
        <v>0</v>
      </c>
      <c r="AK14" s="204">
        <f t="shared" si="20"/>
        <v>0</v>
      </c>
      <c r="AL14" s="204">
        <f t="shared" si="20"/>
        <v>0</v>
      </c>
      <c r="AM14" s="204">
        <f t="shared" si="20"/>
        <v>0</v>
      </c>
      <c r="AN14" s="204">
        <f t="shared" si="20"/>
        <v>0</v>
      </c>
      <c r="AO14" s="204">
        <f t="shared" si="20"/>
        <v>0</v>
      </c>
      <c r="AP14" s="204">
        <f t="shared" si="20"/>
        <v>0</v>
      </c>
      <c r="AQ14" s="204">
        <f t="shared" si="20"/>
        <v>0</v>
      </c>
      <c r="AR14" s="204">
        <f t="shared" si="20"/>
        <v>0</v>
      </c>
      <c r="AS14" s="204">
        <f t="shared" si="20"/>
        <v>0</v>
      </c>
      <c r="AT14" s="204">
        <f t="shared" si="20"/>
        <v>0</v>
      </c>
      <c r="AU14" s="204">
        <f t="shared" si="20"/>
        <v>0</v>
      </c>
      <c r="AV14" s="204">
        <f t="shared" si="20"/>
        <v>0</v>
      </c>
    </row>
    <row r="15" spans="1:48" s="100" customFormat="1" ht="10.5" customHeight="1" collapsed="1">
      <c r="A15" s="200" t="s">
        <v>4</v>
      </c>
      <c r="B15" s="498" t="s">
        <v>4</v>
      </c>
      <c r="C15" s="499"/>
      <c r="D15" s="560"/>
      <c r="E15" s="561"/>
      <c r="F15" s="562"/>
      <c r="G15" s="562"/>
      <c r="H15" s="561"/>
      <c r="I15" s="561"/>
      <c r="J15" s="561"/>
      <c r="K15" s="336"/>
      <c r="L15" s="739"/>
      <c r="M15" s="499"/>
      <c r="N15" s="560"/>
      <c r="O15" s="1021"/>
      <c r="Q15" s="822" t="e">
        <f t="shared" si="16"/>
        <v>#DIV/0!</v>
      </c>
      <c r="R15" s="822" t="e">
        <f t="shared" si="17"/>
        <v>#DIV/0!</v>
      </c>
      <c r="S15" s="822" t="e">
        <f t="shared" si="2"/>
        <v>#DIV/0!</v>
      </c>
      <c r="T15" s="822">
        <f t="shared" si="18"/>
        <v>0</v>
      </c>
      <c r="U15" s="822">
        <f t="shared" si="19"/>
        <v>0</v>
      </c>
      <c r="V15" s="333"/>
      <c r="W15" s="334"/>
      <c r="X15" s="302"/>
      <c r="Y15" s="335"/>
      <c r="Z15" s="335"/>
      <c r="AA15" s="302"/>
      <c r="AB15" s="302"/>
      <c r="AC15" s="302"/>
      <c r="AD15" s="735"/>
      <c r="AE15" s="736"/>
      <c r="AF15" s="333"/>
      <c r="AG15" s="334"/>
      <c r="AH15" s="453"/>
      <c r="AJ15" s="204">
        <f t="shared" si="3"/>
        <v>0</v>
      </c>
      <c r="AK15" s="204">
        <f t="shared" si="4"/>
        <v>0</v>
      </c>
      <c r="AL15" s="204">
        <f t="shared" si="5"/>
        <v>0</v>
      </c>
      <c r="AM15" s="204">
        <f t="shared" si="6"/>
        <v>0</v>
      </c>
      <c r="AN15" s="204">
        <f t="shared" si="7"/>
        <v>0</v>
      </c>
      <c r="AO15" s="204">
        <f t="shared" si="8"/>
        <v>0</v>
      </c>
      <c r="AP15" s="204">
        <f t="shared" si="9"/>
        <v>0</v>
      </c>
      <c r="AQ15" s="204">
        <f t="shared" si="10"/>
        <v>0</v>
      </c>
      <c r="AR15" s="204">
        <f t="shared" si="11"/>
        <v>0</v>
      </c>
      <c r="AS15" s="204">
        <f t="shared" si="12"/>
        <v>0</v>
      </c>
      <c r="AT15" s="204">
        <f t="shared" si="13"/>
        <v>0</v>
      </c>
      <c r="AU15" s="204">
        <f t="shared" si="14"/>
        <v>0</v>
      </c>
      <c r="AV15" s="204">
        <f t="shared" si="15"/>
        <v>0</v>
      </c>
    </row>
    <row r="16" spans="1:48" s="100" customFormat="1" ht="10.5" customHeight="1">
      <c r="A16" s="199" t="s">
        <v>9</v>
      </c>
      <c r="B16" s="481" t="s">
        <v>9</v>
      </c>
      <c r="C16" s="474"/>
      <c r="D16" s="536"/>
      <c r="E16" s="536"/>
      <c r="F16" s="536"/>
      <c r="G16" s="536"/>
      <c r="H16" s="536"/>
      <c r="I16" s="536"/>
      <c r="J16" s="536"/>
      <c r="K16" s="379"/>
      <c r="L16" s="380"/>
      <c r="M16" s="507"/>
      <c r="N16" s="536"/>
      <c r="O16" s="1018"/>
      <c r="Q16" s="822"/>
      <c r="R16" s="822"/>
      <c r="S16" s="822"/>
      <c r="T16" s="822"/>
      <c r="U16" s="206"/>
      <c r="V16" s="340"/>
      <c r="W16" s="314"/>
      <c r="X16" s="314"/>
      <c r="Y16" s="314"/>
      <c r="Z16" s="314"/>
      <c r="AA16" s="314"/>
      <c r="AB16" s="314"/>
      <c r="AC16" s="314"/>
      <c r="AD16" s="315"/>
      <c r="AE16" s="317"/>
      <c r="AF16" s="340"/>
      <c r="AG16" s="314"/>
      <c r="AH16" s="316"/>
      <c r="AJ16" s="204">
        <f t="shared" si="3"/>
        <v>0</v>
      </c>
      <c r="AK16" s="204">
        <f t="shared" si="4"/>
        <v>0</v>
      </c>
      <c r="AL16" s="204">
        <f t="shared" si="5"/>
        <v>0</v>
      </c>
      <c r="AM16" s="204">
        <f t="shared" si="6"/>
        <v>0</v>
      </c>
      <c r="AN16" s="204">
        <f t="shared" si="7"/>
        <v>0</v>
      </c>
      <c r="AO16" s="204">
        <f t="shared" si="8"/>
        <v>0</v>
      </c>
      <c r="AP16" s="204">
        <f t="shared" si="9"/>
        <v>0</v>
      </c>
      <c r="AQ16" s="204">
        <f t="shared" si="10"/>
        <v>0</v>
      </c>
      <c r="AR16" s="204">
        <f t="shared" si="11"/>
        <v>0</v>
      </c>
      <c r="AS16" s="204">
        <f t="shared" si="12"/>
        <v>0</v>
      </c>
      <c r="AT16" s="204">
        <f t="shared" si="13"/>
        <v>0</v>
      </c>
      <c r="AU16" s="204">
        <f t="shared" si="14"/>
        <v>0</v>
      </c>
      <c r="AV16" s="204">
        <f t="shared" si="15"/>
        <v>0</v>
      </c>
    </row>
    <row r="17" spans="1:48" s="100" customFormat="1" ht="10.5" customHeight="1">
      <c r="A17" s="199" t="s">
        <v>5</v>
      </c>
      <c r="B17" s="481" t="s">
        <v>106</v>
      </c>
      <c r="C17" s="474"/>
      <c r="D17" s="537"/>
      <c r="E17" s="537"/>
      <c r="F17" s="537"/>
      <c r="G17" s="537"/>
      <c r="H17" s="537"/>
      <c r="I17" s="537"/>
      <c r="J17" s="537"/>
      <c r="K17" s="379"/>
      <c r="L17" s="380"/>
      <c r="M17" s="507"/>
      <c r="N17" s="536"/>
      <c r="O17" s="1019"/>
      <c r="Q17" s="822"/>
      <c r="R17" s="822"/>
      <c r="S17" s="822"/>
      <c r="T17" s="822"/>
      <c r="U17" s="206"/>
      <c r="V17" s="340"/>
      <c r="W17" s="314"/>
      <c r="X17" s="314"/>
      <c r="Y17" s="314"/>
      <c r="Z17" s="314"/>
      <c r="AA17" s="314"/>
      <c r="AB17" s="314"/>
      <c r="AC17" s="314"/>
      <c r="AD17" s="315"/>
      <c r="AE17" s="317"/>
      <c r="AF17" s="340"/>
      <c r="AG17" s="314"/>
      <c r="AH17" s="316"/>
      <c r="AJ17" s="204">
        <f t="shared" ref="AJ17:AV17" si="21">C17-V17</f>
        <v>0</v>
      </c>
      <c r="AK17" s="204">
        <f t="shared" si="21"/>
        <v>0</v>
      </c>
      <c r="AL17" s="204">
        <f t="shared" si="21"/>
        <v>0</v>
      </c>
      <c r="AM17" s="204">
        <f t="shared" si="21"/>
        <v>0</v>
      </c>
      <c r="AN17" s="204">
        <f t="shared" si="21"/>
        <v>0</v>
      </c>
      <c r="AO17" s="204">
        <f t="shared" si="21"/>
        <v>0</v>
      </c>
      <c r="AP17" s="204">
        <f t="shared" si="21"/>
        <v>0</v>
      </c>
      <c r="AQ17" s="204">
        <f t="shared" si="21"/>
        <v>0</v>
      </c>
      <c r="AR17" s="204">
        <f t="shared" si="21"/>
        <v>0</v>
      </c>
      <c r="AS17" s="204">
        <f t="shared" si="21"/>
        <v>0</v>
      </c>
      <c r="AT17" s="204">
        <f t="shared" si="21"/>
        <v>0</v>
      </c>
      <c r="AU17" s="204">
        <f t="shared" si="21"/>
        <v>0</v>
      </c>
      <c r="AV17" s="204">
        <f t="shared" si="21"/>
        <v>0</v>
      </c>
    </row>
    <row r="18" spans="1:48" s="100" customFormat="1" ht="10.5" hidden="1" customHeight="1" outlineLevel="1">
      <c r="A18" s="199" t="s">
        <v>5</v>
      </c>
      <c r="B18" s="481" t="s">
        <v>5</v>
      </c>
      <c r="C18" s="474"/>
      <c r="D18" s="537"/>
      <c r="E18" s="537"/>
      <c r="F18" s="537"/>
      <c r="G18" s="537"/>
      <c r="H18" s="537"/>
      <c r="I18" s="537"/>
      <c r="J18" s="537"/>
      <c r="K18" s="379"/>
      <c r="L18" s="380"/>
      <c r="M18" s="507"/>
      <c r="N18" s="536"/>
      <c r="O18" s="1019"/>
      <c r="Q18" s="822"/>
      <c r="R18" s="822"/>
      <c r="S18" s="822"/>
      <c r="T18" s="822"/>
      <c r="U18" s="206"/>
      <c r="V18" s="340"/>
      <c r="W18" s="314"/>
      <c r="X18" s="314"/>
      <c r="Y18" s="314"/>
      <c r="Z18" s="314"/>
      <c r="AA18" s="314"/>
      <c r="AB18" s="314"/>
      <c r="AC18" s="314"/>
      <c r="AD18" s="315"/>
      <c r="AE18" s="317"/>
      <c r="AF18" s="340"/>
      <c r="AG18" s="314"/>
      <c r="AH18" s="316"/>
      <c r="AJ18" s="204">
        <f t="shared" si="3"/>
        <v>0</v>
      </c>
      <c r="AK18" s="204">
        <f t="shared" si="4"/>
        <v>0</v>
      </c>
      <c r="AL18" s="204">
        <f t="shared" si="5"/>
        <v>0</v>
      </c>
      <c r="AM18" s="204">
        <f t="shared" si="6"/>
        <v>0</v>
      </c>
      <c r="AN18" s="204">
        <f t="shared" si="7"/>
        <v>0</v>
      </c>
      <c r="AO18" s="204">
        <f t="shared" si="8"/>
        <v>0</v>
      </c>
      <c r="AP18" s="204">
        <f t="shared" si="9"/>
        <v>0</v>
      </c>
      <c r="AQ18" s="204">
        <f t="shared" si="10"/>
        <v>0</v>
      </c>
      <c r="AR18" s="204">
        <f t="shared" si="11"/>
        <v>0</v>
      </c>
      <c r="AS18" s="204">
        <f t="shared" si="12"/>
        <v>0</v>
      </c>
      <c r="AT18" s="204">
        <f t="shared" si="13"/>
        <v>0</v>
      </c>
      <c r="AU18" s="204">
        <f t="shared" si="14"/>
        <v>0</v>
      </c>
      <c r="AV18" s="204">
        <f t="shared" si="15"/>
        <v>0</v>
      </c>
    </row>
    <row r="19" spans="1:48" s="100" customFormat="1" ht="10.5" customHeight="1" collapsed="1">
      <c r="A19" s="199" t="s">
        <v>28</v>
      </c>
      <c r="B19" s="481" t="s">
        <v>28</v>
      </c>
      <c r="C19" s="474"/>
      <c r="D19" s="537"/>
      <c r="E19" s="537"/>
      <c r="F19" s="537"/>
      <c r="G19" s="537"/>
      <c r="H19" s="537"/>
      <c r="I19" s="537"/>
      <c r="J19" s="537"/>
      <c r="K19" s="321"/>
      <c r="L19" s="322"/>
      <c r="M19" s="474"/>
      <c r="N19" s="537"/>
      <c r="O19" s="1019"/>
      <c r="Q19" s="822" t="e">
        <f t="shared" si="16"/>
        <v>#DIV/0!</v>
      </c>
      <c r="R19" s="822" t="e">
        <f t="shared" si="17"/>
        <v>#DIV/0!</v>
      </c>
      <c r="S19" s="822" t="e">
        <f>((M19-N19)/N19)-O19</f>
        <v>#DIV/0!</v>
      </c>
      <c r="T19" s="822">
        <f>C19-M19</f>
        <v>0</v>
      </c>
      <c r="U19" s="822">
        <f>G19-N19</f>
        <v>0</v>
      </c>
      <c r="V19" s="343"/>
      <c r="W19" s="313"/>
      <c r="X19" s="313"/>
      <c r="Y19" s="313"/>
      <c r="Z19" s="313"/>
      <c r="AA19" s="313"/>
      <c r="AB19" s="313"/>
      <c r="AC19" s="313"/>
      <c r="AD19" s="321"/>
      <c r="AE19" s="322"/>
      <c r="AF19" s="343"/>
      <c r="AG19" s="313"/>
      <c r="AH19" s="316"/>
      <c r="AJ19" s="204">
        <f t="shared" si="3"/>
        <v>0</v>
      </c>
      <c r="AK19" s="204">
        <f t="shared" si="4"/>
        <v>0</v>
      </c>
      <c r="AL19" s="204">
        <f t="shared" si="5"/>
        <v>0</v>
      </c>
      <c r="AM19" s="204">
        <f t="shared" si="6"/>
        <v>0</v>
      </c>
      <c r="AN19" s="204">
        <f t="shared" si="7"/>
        <v>0</v>
      </c>
      <c r="AO19" s="204">
        <f t="shared" si="8"/>
        <v>0</v>
      </c>
      <c r="AP19" s="204">
        <f t="shared" si="9"/>
        <v>0</v>
      </c>
      <c r="AQ19" s="204">
        <f t="shared" si="10"/>
        <v>0</v>
      </c>
      <c r="AR19" s="204">
        <f t="shared" si="11"/>
        <v>0</v>
      </c>
      <c r="AS19" s="204">
        <f t="shared" si="12"/>
        <v>0</v>
      </c>
      <c r="AT19" s="204">
        <f t="shared" si="13"/>
        <v>0</v>
      </c>
      <c r="AU19" s="204">
        <f t="shared" si="14"/>
        <v>0</v>
      </c>
      <c r="AV19" s="204">
        <f t="shared" si="15"/>
        <v>0</v>
      </c>
    </row>
    <row r="20" spans="1:48" s="100" customFormat="1" ht="10.5" customHeight="1">
      <c r="A20" s="199" t="s">
        <v>27</v>
      </c>
      <c r="B20" s="479" t="s">
        <v>90</v>
      </c>
      <c r="C20" s="474"/>
      <c r="D20" s="537"/>
      <c r="E20" s="1025"/>
      <c r="F20" s="1025"/>
      <c r="G20" s="1025"/>
      <c r="H20" s="537"/>
      <c r="I20" s="537"/>
      <c r="J20" s="537"/>
      <c r="K20" s="321"/>
      <c r="L20" s="322"/>
      <c r="M20" s="474"/>
      <c r="N20" s="537"/>
      <c r="O20" s="1019"/>
      <c r="Q20" s="822" t="e">
        <f t="shared" si="16"/>
        <v>#DIV/0!</v>
      </c>
      <c r="R20" s="822" t="e">
        <f t="shared" si="17"/>
        <v>#DIV/0!</v>
      </c>
      <c r="S20" s="822" t="e">
        <f>((M20-N20)/N20)-O20</f>
        <v>#DIV/0!</v>
      </c>
      <c r="T20" s="822">
        <f>C20-M20</f>
        <v>0</v>
      </c>
      <c r="U20" s="822">
        <f>G20-N20</f>
        <v>0</v>
      </c>
      <c r="V20" s="343"/>
      <c r="W20" s="313"/>
      <c r="X20" s="768"/>
      <c r="Y20" s="768"/>
      <c r="Z20" s="768"/>
      <c r="AA20" s="313"/>
      <c r="AB20" s="313"/>
      <c r="AC20" s="313"/>
      <c r="AD20" s="321"/>
      <c r="AE20" s="322"/>
      <c r="AF20" s="343"/>
      <c r="AG20" s="313"/>
      <c r="AH20" s="316"/>
      <c r="AJ20" s="204">
        <f t="shared" si="3"/>
        <v>0</v>
      </c>
      <c r="AK20" s="204">
        <f t="shared" si="4"/>
        <v>0</v>
      </c>
      <c r="AL20" s="204">
        <f t="shared" si="5"/>
        <v>0</v>
      </c>
      <c r="AM20" s="204">
        <f t="shared" si="6"/>
        <v>0</v>
      </c>
      <c r="AN20" s="204">
        <f t="shared" si="7"/>
        <v>0</v>
      </c>
      <c r="AO20" s="204">
        <f t="shared" si="8"/>
        <v>0</v>
      </c>
      <c r="AP20" s="204">
        <f t="shared" si="9"/>
        <v>0</v>
      </c>
      <c r="AQ20" s="204">
        <f t="shared" si="10"/>
        <v>0</v>
      </c>
      <c r="AR20" s="204">
        <f t="shared" si="11"/>
        <v>0</v>
      </c>
      <c r="AS20" s="204">
        <f t="shared" si="12"/>
        <v>0</v>
      </c>
      <c r="AT20" s="204">
        <f t="shared" si="13"/>
        <v>0</v>
      </c>
      <c r="AU20" s="204">
        <f t="shared" si="14"/>
        <v>0</v>
      </c>
      <c r="AV20" s="204">
        <f t="shared" si="15"/>
        <v>0</v>
      </c>
    </row>
    <row r="21" spans="1:48" s="100" customFormat="1" ht="10.5" customHeight="1">
      <c r="A21" s="199" t="s">
        <v>14</v>
      </c>
      <c r="B21" s="511" t="s">
        <v>14</v>
      </c>
      <c r="C21" s="512"/>
      <c r="D21" s="538"/>
      <c r="E21" s="538"/>
      <c r="F21" s="538"/>
      <c r="G21" s="538"/>
      <c r="H21" s="538"/>
      <c r="I21" s="538"/>
      <c r="J21" s="538"/>
      <c r="K21" s="735"/>
      <c r="L21" s="736"/>
      <c r="M21" s="512"/>
      <c r="N21" s="578"/>
      <c r="O21" s="1022"/>
      <c r="Q21" s="822" t="e">
        <f t="shared" si="16"/>
        <v>#DIV/0!</v>
      </c>
      <c r="R21" s="822" t="e">
        <f t="shared" si="17"/>
        <v>#DIV/0!</v>
      </c>
      <c r="S21" s="822" t="e">
        <f>((M21-N21)/N21)-O21</f>
        <v>#DIV/0!</v>
      </c>
      <c r="T21" s="822">
        <f>C21-M21</f>
        <v>0</v>
      </c>
      <c r="U21" s="822">
        <f>G21-N21</f>
        <v>0</v>
      </c>
      <c r="V21" s="346"/>
      <c r="W21" s="347"/>
      <c r="X21" s="347"/>
      <c r="Y21" s="347"/>
      <c r="Z21" s="347"/>
      <c r="AA21" s="347"/>
      <c r="AB21" s="347"/>
      <c r="AC21" s="347"/>
      <c r="AD21" s="735"/>
      <c r="AE21" s="736"/>
      <c r="AF21" s="346"/>
      <c r="AG21" s="347"/>
      <c r="AH21" s="453"/>
      <c r="AJ21" s="204">
        <f t="shared" si="3"/>
        <v>0</v>
      </c>
      <c r="AK21" s="204">
        <f t="shared" si="4"/>
        <v>0</v>
      </c>
      <c r="AL21" s="204">
        <f t="shared" si="5"/>
        <v>0</v>
      </c>
      <c r="AM21" s="204">
        <f t="shared" si="6"/>
        <v>0</v>
      </c>
      <c r="AN21" s="204">
        <f t="shared" si="7"/>
        <v>0</v>
      </c>
      <c r="AO21" s="204">
        <f t="shared" si="8"/>
        <v>0</v>
      </c>
      <c r="AP21" s="204">
        <f t="shared" si="9"/>
        <v>0</v>
      </c>
      <c r="AQ21" s="204">
        <f t="shared" si="10"/>
        <v>0</v>
      </c>
      <c r="AR21" s="204">
        <f t="shared" si="11"/>
        <v>0</v>
      </c>
      <c r="AS21" s="204">
        <f t="shared" si="12"/>
        <v>0</v>
      </c>
      <c r="AT21" s="204">
        <f t="shared" si="13"/>
        <v>0</v>
      </c>
      <c r="AU21" s="204">
        <f t="shared" si="14"/>
        <v>0</v>
      </c>
      <c r="AV21" s="204">
        <f t="shared" si="15"/>
        <v>0</v>
      </c>
    </row>
    <row r="22" spans="1:48" s="100" customFormat="1" ht="10.5" customHeight="1">
      <c r="A22" s="200" t="s">
        <v>22</v>
      </c>
      <c r="B22" s="491" t="s">
        <v>22</v>
      </c>
      <c r="C22" s="833"/>
      <c r="D22" s="554"/>
      <c r="E22" s="554"/>
      <c r="F22" s="554"/>
      <c r="G22" s="554"/>
      <c r="H22" s="554"/>
      <c r="I22" s="554"/>
      <c r="J22" s="554"/>
      <c r="K22" s="379"/>
      <c r="L22" s="380"/>
      <c r="M22" s="474"/>
      <c r="N22" s="537"/>
      <c r="O22" s="1019"/>
      <c r="Q22" s="822"/>
      <c r="R22" s="822"/>
      <c r="S22" s="822"/>
      <c r="T22" s="822"/>
      <c r="U22" s="206"/>
      <c r="V22" s="443"/>
      <c r="W22" s="320"/>
      <c r="X22" s="320"/>
      <c r="Y22" s="320"/>
      <c r="Z22" s="320"/>
      <c r="AA22" s="320"/>
      <c r="AB22" s="320"/>
      <c r="AC22" s="320"/>
      <c r="AD22" s="742"/>
      <c r="AE22" s="712"/>
      <c r="AF22" s="443"/>
      <c r="AG22" s="320"/>
      <c r="AH22" s="342"/>
      <c r="AJ22" s="204">
        <f t="shared" si="3"/>
        <v>0</v>
      </c>
      <c r="AK22" s="204">
        <f t="shared" si="4"/>
        <v>0</v>
      </c>
      <c r="AL22" s="204">
        <f t="shared" si="5"/>
        <v>0</v>
      </c>
      <c r="AM22" s="204">
        <f t="shared" si="6"/>
        <v>0</v>
      </c>
      <c r="AN22" s="204">
        <f t="shared" si="7"/>
        <v>0</v>
      </c>
      <c r="AO22" s="204">
        <f t="shared" si="8"/>
        <v>0</v>
      </c>
      <c r="AP22" s="204">
        <f t="shared" si="9"/>
        <v>0</v>
      </c>
      <c r="AQ22" s="204">
        <f t="shared" si="10"/>
        <v>0</v>
      </c>
      <c r="AR22" s="204">
        <f t="shared" si="11"/>
        <v>0</v>
      </c>
      <c r="AS22" s="204">
        <f t="shared" si="12"/>
        <v>0</v>
      </c>
      <c r="AT22" s="204">
        <f t="shared" si="13"/>
        <v>0</v>
      </c>
      <c r="AU22" s="204">
        <f t="shared" si="14"/>
        <v>0</v>
      </c>
      <c r="AV22" s="204">
        <f t="shared" si="15"/>
        <v>0</v>
      </c>
    </row>
    <row r="23" spans="1:48" s="100" customFormat="1" ht="10.5" customHeight="1">
      <c r="A23" s="199" t="s">
        <v>19</v>
      </c>
      <c r="B23" s="481" t="s">
        <v>19</v>
      </c>
      <c r="C23" s="797"/>
      <c r="D23" s="544"/>
      <c r="E23" s="544"/>
      <c r="F23" s="544"/>
      <c r="G23" s="544"/>
      <c r="H23" s="544"/>
      <c r="I23" s="544"/>
      <c r="J23" s="544"/>
      <c r="K23" s="321"/>
      <c r="L23" s="322"/>
      <c r="M23" s="797"/>
      <c r="N23" s="579"/>
      <c r="O23" s="1019"/>
      <c r="Q23" s="822" t="e">
        <f t="shared" si="16"/>
        <v>#DIV/0!</v>
      </c>
      <c r="R23" s="822" t="e">
        <f t="shared" si="17"/>
        <v>#DIV/0!</v>
      </c>
      <c r="S23" s="822" t="e">
        <f t="shared" ref="S23:S29" si="22">((M23-N23)/N23)-O23</f>
        <v>#DIV/0!</v>
      </c>
      <c r="T23" s="822">
        <f t="shared" ref="T23:T29" si="23">C23-M23</f>
        <v>0</v>
      </c>
      <c r="U23" s="822">
        <f t="shared" ref="U23:U29" si="24">G23-N23</f>
        <v>0</v>
      </c>
      <c r="V23" s="351"/>
      <c r="W23" s="352"/>
      <c r="X23" s="352"/>
      <c r="Y23" s="352"/>
      <c r="Z23" s="352"/>
      <c r="AA23" s="352"/>
      <c r="AB23" s="352"/>
      <c r="AC23" s="352"/>
      <c r="AD23" s="321"/>
      <c r="AE23" s="322"/>
      <c r="AF23" s="351"/>
      <c r="AG23" s="352"/>
      <c r="AH23" s="316"/>
      <c r="AJ23" s="204">
        <f t="shared" si="3"/>
        <v>0</v>
      </c>
      <c r="AK23" s="204">
        <f t="shared" si="4"/>
        <v>0</v>
      </c>
      <c r="AL23" s="204">
        <f t="shared" si="5"/>
        <v>0</v>
      </c>
      <c r="AM23" s="204">
        <f t="shared" si="6"/>
        <v>0</v>
      </c>
      <c r="AN23" s="204">
        <f t="shared" si="7"/>
        <v>0</v>
      </c>
      <c r="AO23" s="204">
        <f t="shared" si="8"/>
        <v>0</v>
      </c>
      <c r="AP23" s="204">
        <f t="shared" si="9"/>
        <v>0</v>
      </c>
      <c r="AQ23" s="204">
        <f t="shared" si="10"/>
        <v>0</v>
      </c>
      <c r="AR23" s="204">
        <f t="shared" si="11"/>
        <v>0</v>
      </c>
      <c r="AS23" s="204">
        <f t="shared" si="12"/>
        <v>0</v>
      </c>
      <c r="AT23" s="204">
        <f t="shared" si="13"/>
        <v>0</v>
      </c>
      <c r="AU23" s="204">
        <f t="shared" si="14"/>
        <v>0</v>
      </c>
      <c r="AV23" s="204">
        <f t="shared" si="15"/>
        <v>0</v>
      </c>
    </row>
    <row r="24" spans="1:48" s="100" customFormat="1" ht="10.5" customHeight="1">
      <c r="A24" s="199" t="s">
        <v>20</v>
      </c>
      <c r="B24" s="481" t="s">
        <v>20</v>
      </c>
      <c r="C24" s="797"/>
      <c r="D24" s="544"/>
      <c r="E24" s="544"/>
      <c r="F24" s="544"/>
      <c r="G24" s="544"/>
      <c r="H24" s="544"/>
      <c r="I24" s="544"/>
      <c r="J24" s="544"/>
      <c r="K24" s="321"/>
      <c r="L24" s="322"/>
      <c r="M24" s="797"/>
      <c r="N24" s="579"/>
      <c r="O24" s="1019"/>
      <c r="Q24" s="822" t="e">
        <f t="shared" si="16"/>
        <v>#DIV/0!</v>
      </c>
      <c r="R24" s="822" t="e">
        <f t="shared" si="17"/>
        <v>#DIV/0!</v>
      </c>
      <c r="S24" s="822" t="e">
        <f t="shared" si="22"/>
        <v>#DIV/0!</v>
      </c>
      <c r="T24" s="822">
        <f t="shared" si="23"/>
        <v>0</v>
      </c>
      <c r="U24" s="822">
        <f t="shared" si="24"/>
        <v>0</v>
      </c>
      <c r="V24" s="351"/>
      <c r="W24" s="352"/>
      <c r="X24" s="352"/>
      <c r="Y24" s="352"/>
      <c r="Z24" s="352"/>
      <c r="AA24" s="352"/>
      <c r="AB24" s="352"/>
      <c r="AC24" s="352"/>
      <c r="AD24" s="321"/>
      <c r="AE24" s="322"/>
      <c r="AF24" s="351"/>
      <c r="AG24" s="352"/>
      <c r="AH24" s="316"/>
      <c r="AJ24" s="204">
        <f t="shared" si="3"/>
        <v>0</v>
      </c>
      <c r="AK24" s="204">
        <f t="shared" si="4"/>
        <v>0</v>
      </c>
      <c r="AL24" s="204">
        <f t="shared" si="5"/>
        <v>0</v>
      </c>
      <c r="AM24" s="204">
        <f t="shared" si="6"/>
        <v>0</v>
      </c>
      <c r="AN24" s="204">
        <f t="shared" si="7"/>
        <v>0</v>
      </c>
      <c r="AO24" s="204">
        <f t="shared" si="8"/>
        <v>0</v>
      </c>
      <c r="AP24" s="204">
        <f t="shared" si="9"/>
        <v>0</v>
      </c>
      <c r="AQ24" s="204">
        <f t="shared" si="10"/>
        <v>0</v>
      </c>
      <c r="AR24" s="204">
        <f t="shared" si="11"/>
        <v>0</v>
      </c>
      <c r="AS24" s="204">
        <f t="shared" si="12"/>
        <v>0</v>
      </c>
      <c r="AT24" s="204">
        <f t="shared" si="13"/>
        <v>0</v>
      </c>
      <c r="AU24" s="204">
        <f t="shared" si="14"/>
        <v>0</v>
      </c>
      <c r="AV24" s="204">
        <f t="shared" si="15"/>
        <v>0</v>
      </c>
    </row>
    <row r="25" spans="1:48" s="100" customFormat="1" ht="10.5" customHeight="1">
      <c r="A25" s="199" t="s">
        <v>21</v>
      </c>
      <c r="B25" s="481" t="s">
        <v>21</v>
      </c>
      <c r="C25" s="797"/>
      <c r="D25" s="544"/>
      <c r="E25" s="544"/>
      <c r="F25" s="544"/>
      <c r="G25" s="544"/>
      <c r="H25" s="544"/>
      <c r="I25" s="544"/>
      <c r="J25" s="544"/>
      <c r="K25" s="321"/>
      <c r="L25" s="322"/>
      <c r="M25" s="797"/>
      <c r="N25" s="579"/>
      <c r="O25" s="1019"/>
      <c r="Q25" s="822" t="e">
        <f t="shared" si="16"/>
        <v>#DIV/0!</v>
      </c>
      <c r="R25" s="822" t="e">
        <f t="shared" si="17"/>
        <v>#DIV/0!</v>
      </c>
      <c r="S25" s="822" t="e">
        <f t="shared" si="22"/>
        <v>#DIV/0!</v>
      </c>
      <c r="T25" s="822">
        <f t="shared" si="23"/>
        <v>0</v>
      </c>
      <c r="U25" s="822">
        <f>G25-N25</f>
        <v>0</v>
      </c>
      <c r="V25" s="351"/>
      <c r="W25" s="352"/>
      <c r="X25" s="352"/>
      <c r="Y25" s="352"/>
      <c r="Z25" s="352"/>
      <c r="AA25" s="352"/>
      <c r="AB25" s="352"/>
      <c r="AC25" s="352"/>
      <c r="AD25" s="321"/>
      <c r="AE25" s="322"/>
      <c r="AF25" s="351"/>
      <c r="AG25" s="352"/>
      <c r="AH25" s="316"/>
      <c r="AJ25" s="204">
        <f t="shared" si="3"/>
        <v>0</v>
      </c>
      <c r="AK25" s="204">
        <f t="shared" si="4"/>
        <v>0</v>
      </c>
      <c r="AL25" s="204">
        <f t="shared" si="5"/>
        <v>0</v>
      </c>
      <c r="AM25" s="204">
        <f t="shared" si="6"/>
        <v>0</v>
      </c>
      <c r="AN25" s="204">
        <f t="shared" si="7"/>
        <v>0</v>
      </c>
      <c r="AO25" s="204">
        <f t="shared" si="8"/>
        <v>0</v>
      </c>
      <c r="AP25" s="204">
        <f t="shared" si="9"/>
        <v>0</v>
      </c>
      <c r="AQ25" s="204">
        <f t="shared" si="10"/>
        <v>0</v>
      </c>
      <c r="AR25" s="204">
        <f t="shared" si="11"/>
        <v>0</v>
      </c>
      <c r="AS25" s="204">
        <f t="shared" si="12"/>
        <v>0</v>
      </c>
      <c r="AT25" s="204">
        <f t="shared" si="13"/>
        <v>0</v>
      </c>
      <c r="AU25" s="204">
        <f t="shared" si="14"/>
        <v>0</v>
      </c>
      <c r="AV25" s="204">
        <f t="shared" si="15"/>
        <v>0</v>
      </c>
    </row>
    <row r="26" spans="1:48" s="100" customFormat="1" ht="10.5" customHeight="1">
      <c r="A26" s="200" t="s">
        <v>25</v>
      </c>
      <c r="B26" s="491" t="s">
        <v>25</v>
      </c>
      <c r="C26" s="527"/>
      <c r="D26" s="547"/>
      <c r="E26" s="547"/>
      <c r="F26" s="547"/>
      <c r="G26" s="547"/>
      <c r="H26" s="547"/>
      <c r="I26" s="547"/>
      <c r="J26" s="547"/>
      <c r="K26" s="324"/>
      <c r="L26" s="325"/>
      <c r="M26" s="527"/>
      <c r="N26" s="1023"/>
      <c r="O26" s="1020"/>
      <c r="Q26" s="822" t="e">
        <f t="shared" si="16"/>
        <v>#DIV/0!</v>
      </c>
      <c r="R26" s="822" t="e">
        <f t="shared" si="17"/>
        <v>#DIV/0!</v>
      </c>
      <c r="S26" s="822" t="e">
        <f t="shared" si="22"/>
        <v>#DIV/0!</v>
      </c>
      <c r="T26" s="822">
        <f t="shared" si="23"/>
        <v>0</v>
      </c>
      <c r="U26" s="822">
        <f t="shared" si="24"/>
        <v>0</v>
      </c>
      <c r="V26" s="353"/>
      <c r="W26" s="354"/>
      <c r="X26" s="354"/>
      <c r="Y26" s="354"/>
      <c r="Z26" s="354"/>
      <c r="AA26" s="354"/>
      <c r="AB26" s="354"/>
      <c r="AC26" s="354"/>
      <c r="AD26" s="324"/>
      <c r="AE26" s="325"/>
      <c r="AF26" s="353"/>
      <c r="AG26" s="354"/>
      <c r="AH26" s="328"/>
      <c r="AJ26" s="204">
        <f t="shared" si="3"/>
        <v>0</v>
      </c>
      <c r="AK26" s="204">
        <f t="shared" si="4"/>
        <v>0</v>
      </c>
      <c r="AL26" s="204">
        <f t="shared" si="5"/>
        <v>0</v>
      </c>
      <c r="AM26" s="204">
        <f t="shared" si="6"/>
        <v>0</v>
      </c>
      <c r="AN26" s="204">
        <f t="shared" si="7"/>
        <v>0</v>
      </c>
      <c r="AO26" s="204">
        <f t="shared" si="8"/>
        <v>0</v>
      </c>
      <c r="AP26" s="204">
        <f t="shared" si="9"/>
        <v>0</v>
      </c>
      <c r="AQ26" s="204">
        <f t="shared" si="10"/>
        <v>0</v>
      </c>
      <c r="AR26" s="204">
        <f t="shared" si="11"/>
        <v>0</v>
      </c>
      <c r="AS26" s="204">
        <f t="shared" si="12"/>
        <v>0</v>
      </c>
      <c r="AT26" s="204">
        <f t="shared" si="13"/>
        <v>0</v>
      </c>
      <c r="AU26" s="204">
        <f t="shared" si="14"/>
        <v>0</v>
      </c>
      <c r="AV26" s="204">
        <f t="shared" si="15"/>
        <v>0</v>
      </c>
    </row>
    <row r="27" spans="1:48" s="100" customFormat="1" ht="10.5" customHeight="1">
      <c r="A27" s="199" t="s">
        <v>17</v>
      </c>
      <c r="B27" s="481" t="s">
        <v>17</v>
      </c>
      <c r="C27" s="797"/>
      <c r="D27" s="544"/>
      <c r="E27" s="544"/>
      <c r="F27" s="544"/>
      <c r="G27" s="544"/>
      <c r="H27" s="544"/>
      <c r="I27" s="544"/>
      <c r="J27" s="544"/>
      <c r="K27" s="321"/>
      <c r="L27" s="322"/>
      <c r="M27" s="797"/>
      <c r="N27" s="579"/>
      <c r="O27" s="1019"/>
      <c r="Q27" s="822" t="e">
        <f t="shared" si="16"/>
        <v>#DIV/0!</v>
      </c>
      <c r="R27" s="822" t="e">
        <f t="shared" si="17"/>
        <v>#DIV/0!</v>
      </c>
      <c r="S27" s="822" t="e">
        <f t="shared" si="22"/>
        <v>#DIV/0!</v>
      </c>
      <c r="T27" s="822">
        <f t="shared" si="23"/>
        <v>0</v>
      </c>
      <c r="U27" s="822">
        <f t="shared" si="24"/>
        <v>0</v>
      </c>
      <c r="V27" s="351"/>
      <c r="W27" s="352"/>
      <c r="X27" s="352"/>
      <c r="Y27" s="352"/>
      <c r="Z27" s="352"/>
      <c r="AA27" s="352"/>
      <c r="AB27" s="352"/>
      <c r="AC27" s="352"/>
      <c r="AD27" s="321"/>
      <c r="AE27" s="322"/>
      <c r="AF27" s="351"/>
      <c r="AG27" s="352"/>
      <c r="AH27" s="316"/>
      <c r="AJ27" s="204">
        <f t="shared" si="3"/>
        <v>0</v>
      </c>
      <c r="AK27" s="204">
        <f t="shared" si="4"/>
        <v>0</v>
      </c>
      <c r="AL27" s="204">
        <f t="shared" si="5"/>
        <v>0</v>
      </c>
      <c r="AM27" s="204">
        <f t="shared" si="6"/>
        <v>0</v>
      </c>
      <c r="AN27" s="204">
        <f t="shared" si="7"/>
        <v>0</v>
      </c>
      <c r="AO27" s="204">
        <f t="shared" si="8"/>
        <v>0</v>
      </c>
      <c r="AP27" s="204">
        <f t="shared" si="9"/>
        <v>0</v>
      </c>
      <c r="AQ27" s="204">
        <f t="shared" si="10"/>
        <v>0</v>
      </c>
      <c r="AR27" s="204">
        <f t="shared" si="11"/>
        <v>0</v>
      </c>
      <c r="AS27" s="204">
        <f t="shared" si="12"/>
        <v>0</v>
      </c>
      <c r="AT27" s="204">
        <f t="shared" si="13"/>
        <v>0</v>
      </c>
      <c r="AU27" s="204">
        <f t="shared" si="14"/>
        <v>0</v>
      </c>
      <c r="AV27" s="204">
        <f t="shared" si="15"/>
        <v>0</v>
      </c>
    </row>
    <row r="28" spans="1:48" s="100" customFormat="1" ht="10.5" customHeight="1">
      <c r="A28" s="199" t="s">
        <v>16</v>
      </c>
      <c r="B28" s="481" t="s">
        <v>16</v>
      </c>
      <c r="C28" s="797"/>
      <c r="D28" s="544"/>
      <c r="E28" s="544"/>
      <c r="F28" s="544"/>
      <c r="G28" s="544"/>
      <c r="H28" s="544"/>
      <c r="I28" s="544"/>
      <c r="J28" s="544"/>
      <c r="K28" s="321"/>
      <c r="L28" s="322"/>
      <c r="M28" s="797"/>
      <c r="N28" s="579"/>
      <c r="O28" s="1019"/>
      <c r="Q28" s="822" t="e">
        <f t="shared" si="16"/>
        <v>#DIV/0!</v>
      </c>
      <c r="R28" s="822" t="e">
        <f t="shared" si="17"/>
        <v>#DIV/0!</v>
      </c>
      <c r="S28" s="822" t="e">
        <f t="shared" si="22"/>
        <v>#DIV/0!</v>
      </c>
      <c r="T28" s="822">
        <f t="shared" si="23"/>
        <v>0</v>
      </c>
      <c r="U28" s="822">
        <f t="shared" si="24"/>
        <v>0</v>
      </c>
      <c r="V28" s="351"/>
      <c r="W28" s="352"/>
      <c r="X28" s="352"/>
      <c r="Y28" s="352"/>
      <c r="Z28" s="352"/>
      <c r="AA28" s="352"/>
      <c r="AB28" s="352"/>
      <c r="AC28" s="352"/>
      <c r="AD28" s="321"/>
      <c r="AE28" s="322"/>
      <c r="AF28" s="351"/>
      <c r="AG28" s="352"/>
      <c r="AH28" s="316"/>
      <c r="AJ28" s="204">
        <f t="shared" si="3"/>
        <v>0</v>
      </c>
      <c r="AK28" s="204">
        <f t="shared" si="4"/>
        <v>0</v>
      </c>
      <c r="AL28" s="204">
        <f t="shared" si="5"/>
        <v>0</v>
      </c>
      <c r="AM28" s="204">
        <f t="shared" si="6"/>
        <v>0</v>
      </c>
      <c r="AN28" s="204">
        <f t="shared" si="7"/>
        <v>0</v>
      </c>
      <c r="AO28" s="204">
        <f t="shared" si="8"/>
        <v>0</v>
      </c>
      <c r="AP28" s="204">
        <f t="shared" si="9"/>
        <v>0</v>
      </c>
      <c r="AQ28" s="204">
        <f t="shared" si="10"/>
        <v>0</v>
      </c>
      <c r="AR28" s="204">
        <f t="shared" si="11"/>
        <v>0</v>
      </c>
      <c r="AS28" s="204">
        <f t="shared" si="12"/>
        <v>0</v>
      </c>
      <c r="AT28" s="204">
        <f t="shared" si="13"/>
        <v>0</v>
      </c>
      <c r="AU28" s="204">
        <f t="shared" si="14"/>
        <v>0</v>
      </c>
      <c r="AV28" s="204">
        <f t="shared" si="15"/>
        <v>0</v>
      </c>
    </row>
    <row r="29" spans="1:48" s="100" customFormat="1" ht="10.5" customHeight="1">
      <c r="A29" s="200" t="s">
        <v>15</v>
      </c>
      <c r="B29" s="498" t="s">
        <v>15</v>
      </c>
      <c r="C29" s="528"/>
      <c r="D29" s="549"/>
      <c r="E29" s="549"/>
      <c r="F29" s="549"/>
      <c r="G29" s="549"/>
      <c r="H29" s="549"/>
      <c r="I29" s="549"/>
      <c r="J29" s="549"/>
      <c r="K29" s="336"/>
      <c r="L29" s="739"/>
      <c r="M29" s="528"/>
      <c r="N29" s="1024"/>
      <c r="O29" s="1021"/>
      <c r="Q29" s="822" t="e">
        <f t="shared" si="16"/>
        <v>#DIV/0!</v>
      </c>
      <c r="R29" s="822" t="e">
        <f t="shared" si="17"/>
        <v>#DIV/0!</v>
      </c>
      <c r="S29" s="822" t="e">
        <f t="shared" si="22"/>
        <v>#DIV/0!</v>
      </c>
      <c r="T29" s="822">
        <f t="shared" si="23"/>
        <v>0</v>
      </c>
      <c r="U29" s="822">
        <f t="shared" si="24"/>
        <v>0</v>
      </c>
      <c r="V29" s="355"/>
      <c r="W29" s="356"/>
      <c r="X29" s="356"/>
      <c r="Y29" s="356"/>
      <c r="Z29" s="356"/>
      <c r="AA29" s="356"/>
      <c r="AB29" s="356"/>
      <c r="AC29" s="356"/>
      <c r="AD29" s="324"/>
      <c r="AE29" s="325"/>
      <c r="AF29" s="355"/>
      <c r="AG29" s="356"/>
      <c r="AH29" s="339"/>
      <c r="AJ29" s="204">
        <f t="shared" si="3"/>
        <v>0</v>
      </c>
      <c r="AK29" s="204">
        <f t="shared" si="4"/>
        <v>0</v>
      </c>
      <c r="AL29" s="204">
        <f t="shared" si="5"/>
        <v>0</v>
      </c>
      <c r="AM29" s="204">
        <f t="shared" si="6"/>
        <v>0</v>
      </c>
      <c r="AN29" s="204">
        <f t="shared" si="7"/>
        <v>0</v>
      </c>
      <c r="AO29" s="204">
        <f t="shared" si="8"/>
        <v>0</v>
      </c>
      <c r="AP29" s="204">
        <f t="shared" si="9"/>
        <v>0</v>
      </c>
      <c r="AQ29" s="204">
        <f t="shared" si="10"/>
        <v>0</v>
      </c>
      <c r="AR29" s="204">
        <f t="shared" si="11"/>
        <v>0</v>
      </c>
      <c r="AS29" s="204">
        <f t="shared" si="12"/>
        <v>0</v>
      </c>
      <c r="AT29" s="204">
        <f t="shared" si="13"/>
        <v>0</v>
      </c>
      <c r="AU29" s="204">
        <f t="shared" si="14"/>
        <v>0</v>
      </c>
      <c r="AV29" s="204">
        <f t="shared" si="15"/>
        <v>0</v>
      </c>
    </row>
    <row r="30" spans="1:48" s="100" customFormat="1" ht="12.75" customHeight="1">
      <c r="A30" s="205"/>
      <c r="B30" s="1287" t="s">
        <v>153</v>
      </c>
      <c r="C30" s="1287"/>
      <c r="D30" s="1287"/>
      <c r="E30" s="1287"/>
      <c r="F30" s="1287"/>
      <c r="G30" s="1287"/>
      <c r="H30" s="1287"/>
      <c r="I30" s="1287"/>
      <c r="J30" s="1287"/>
      <c r="K30" s="1287"/>
      <c r="L30" s="1287"/>
      <c r="M30" s="1287"/>
      <c r="N30" s="1287"/>
      <c r="O30" s="1287"/>
    </row>
    <row r="31" spans="1:48" ht="12" customHeight="1">
      <c r="B31" s="1290"/>
      <c r="C31" s="1290"/>
      <c r="D31" s="1290"/>
      <c r="E31" s="1290"/>
      <c r="F31" s="1290"/>
      <c r="G31" s="1290"/>
      <c r="H31" s="1290"/>
      <c r="I31" s="1290"/>
      <c r="J31" s="1290"/>
      <c r="K31" s="1290"/>
      <c r="L31" s="1290"/>
    </row>
    <row r="33" spans="2:14">
      <c r="B33" s="799" t="s">
        <v>98</v>
      </c>
      <c r="C33" s="800">
        <f t="shared" ref="C33:J33" si="25">(C4+C5+C6+C7-C8)+(C8+C11-C12)+(C12+C13-C15)</f>
        <v>0</v>
      </c>
      <c r="D33" s="800">
        <f t="shared" si="25"/>
        <v>0</v>
      </c>
      <c r="E33" s="800">
        <f t="shared" si="25"/>
        <v>0</v>
      </c>
      <c r="F33" s="800">
        <f t="shared" si="25"/>
        <v>0</v>
      </c>
      <c r="G33" s="800">
        <f t="shared" si="25"/>
        <v>0</v>
      </c>
      <c r="H33" s="800">
        <f t="shared" si="25"/>
        <v>0</v>
      </c>
      <c r="I33" s="800">
        <f t="shared" si="25"/>
        <v>0</v>
      </c>
      <c r="J33" s="800">
        <f t="shared" si="25"/>
        <v>0</v>
      </c>
      <c r="K33" s="799"/>
      <c r="L33" s="799"/>
      <c r="M33" s="800">
        <f>(M4+M5+M6+M7-M8)+(M8+M11-M12)+(M12+M13-M15)</f>
        <v>0</v>
      </c>
      <c r="N33" s="800">
        <f>(N4+N5+N6+N7-N8)+(N8+N11-N12)+(N12+N13-N15)</f>
        <v>0</v>
      </c>
    </row>
    <row r="34" spans="2:14">
      <c r="B34" s="799" t="s">
        <v>99</v>
      </c>
      <c r="C34" s="800">
        <f>C23+C24+C25-C26+C27+C28-C29</f>
        <v>0</v>
      </c>
      <c r="D34" s="800">
        <f t="shared" ref="D34:J34" si="26">D23+D24+D25-D26+D27+D28-D29</f>
        <v>0</v>
      </c>
      <c r="E34" s="800">
        <f t="shared" si="26"/>
        <v>0</v>
      </c>
      <c r="F34" s="800">
        <f t="shared" si="26"/>
        <v>0</v>
      </c>
      <c r="G34" s="800">
        <f t="shared" si="26"/>
        <v>0</v>
      </c>
      <c r="H34" s="800">
        <f t="shared" si="26"/>
        <v>0</v>
      </c>
      <c r="I34" s="800">
        <f t="shared" si="26"/>
        <v>0</v>
      </c>
      <c r="J34" s="800">
        <f t="shared" si="26"/>
        <v>0</v>
      </c>
      <c r="K34" s="799"/>
      <c r="L34" s="799"/>
      <c r="M34" s="800">
        <f>M23+M24+M25-M26+M27+M28-M29</f>
        <v>0</v>
      </c>
      <c r="N34" s="800">
        <f>N23+N24+N25-N26+N27+N28-N29</f>
        <v>0</v>
      </c>
    </row>
    <row r="35" spans="2:14">
      <c r="B35" s="799"/>
      <c r="C35" s="800"/>
      <c r="D35" s="800"/>
      <c r="E35" s="800"/>
      <c r="F35" s="800"/>
      <c r="G35" s="800"/>
      <c r="H35" s="800"/>
      <c r="I35" s="800"/>
      <c r="J35" s="800"/>
      <c r="K35" s="799"/>
      <c r="L35" s="799"/>
      <c r="M35" s="800"/>
      <c r="N35" s="800"/>
    </row>
    <row r="36" spans="2:14">
      <c r="B36" s="799" t="s">
        <v>102</v>
      </c>
      <c r="C36" s="800">
        <f>C23+C24+C25-C26</f>
        <v>0</v>
      </c>
      <c r="D36" s="800">
        <f>D23+D24+D25-D26</f>
        <v>0</v>
      </c>
      <c r="E36" s="800">
        <f>E23+E24+E25-E26</f>
        <v>0</v>
      </c>
      <c r="F36" s="800">
        <f>F23+F24+F25-F26</f>
        <v>0</v>
      </c>
      <c r="G36" s="800">
        <f>G23+G24+G25-G26</f>
        <v>0</v>
      </c>
      <c r="H36" s="800"/>
      <c r="I36" s="800"/>
      <c r="J36" s="800"/>
      <c r="K36" s="799"/>
      <c r="L36" s="799"/>
      <c r="M36" s="800"/>
      <c r="N36" s="800"/>
    </row>
    <row r="37" spans="2:14">
      <c r="B37" s="799" t="s">
        <v>103</v>
      </c>
      <c r="C37" s="800">
        <f>C27+C28-C29</f>
        <v>0</v>
      </c>
      <c r="D37" s="800">
        <f>D27+D28-D29</f>
        <v>0</v>
      </c>
      <c r="E37" s="800">
        <f>E27+E28-E29</f>
        <v>0</v>
      </c>
      <c r="F37" s="800">
        <f>F27+F28-F29</f>
        <v>0</v>
      </c>
      <c r="G37" s="800">
        <f>G27+G28-G29</f>
        <v>0</v>
      </c>
      <c r="H37" s="800"/>
      <c r="I37" s="800"/>
      <c r="J37" s="800"/>
      <c r="K37" s="799"/>
      <c r="L37" s="799"/>
      <c r="M37" s="800"/>
      <c r="N37" s="800"/>
    </row>
    <row r="40" spans="2:14" ht="12" hidden="1" customHeight="1"/>
    <row r="41" spans="2:14" ht="12" hidden="1" customHeight="1"/>
    <row r="42" spans="2:14" ht="12" hidden="1" customHeight="1"/>
    <row r="43" spans="2:14" ht="12" hidden="1" customHeight="1"/>
    <row r="44" spans="2:14" ht="12" hidden="1" customHeight="1"/>
    <row r="45" spans="2:14" ht="12" hidden="1" customHeight="1"/>
    <row r="46" spans="2:14" ht="12" hidden="1" customHeight="1"/>
    <row r="47" spans="2:14" ht="12" hidden="1" customHeight="1"/>
    <row r="48" spans="2:14" ht="12" hidden="1" customHeight="1"/>
    <row r="49" spans="1:27" ht="12" hidden="1" customHeight="1"/>
    <row r="50" spans="1:27" ht="12" hidden="1" customHeight="1"/>
    <row r="51" spans="1:27" ht="12" hidden="1" customHeight="1"/>
    <row r="52" spans="1:27" ht="12" hidden="1" customHeight="1"/>
    <row r="53" spans="1:27" ht="12" hidden="1" customHeight="1"/>
    <row r="54" spans="1:27" ht="12" hidden="1" customHeight="1"/>
    <row r="55" spans="1:27" s="13" customFormat="1">
      <c r="A55" s="11"/>
    </row>
    <row r="56" spans="1:27" s="219" customFormat="1" ht="20.25" customHeight="1">
      <c r="B56" s="220" t="s">
        <v>75</v>
      </c>
      <c r="C56" s="271"/>
      <c r="D56" s="271"/>
      <c r="E56" s="271"/>
      <c r="F56" s="271"/>
      <c r="G56" s="271"/>
      <c r="H56" s="271"/>
      <c r="I56" s="271"/>
      <c r="J56" s="271"/>
      <c r="K56" s="271"/>
      <c r="L56" s="271"/>
      <c r="M56" s="272"/>
      <c r="N56" s="273"/>
      <c r="Q56" s="220" t="s">
        <v>86</v>
      </c>
      <c r="R56" s="220"/>
      <c r="S56" s="220"/>
      <c r="T56" s="220"/>
      <c r="U56" s="220"/>
      <c r="V56" s="220"/>
      <c r="W56" s="221"/>
      <c r="X56" s="221"/>
    </row>
    <row r="57" spans="1:27" s="221" customFormat="1">
      <c r="A57" s="219"/>
      <c r="B57" s="240" t="s">
        <v>1</v>
      </c>
      <c r="C57" s="222" t="e">
        <f>D3</f>
        <v>#REF!</v>
      </c>
      <c r="D57" s="837" t="e">
        <f t="shared" ref="D57:I57" si="27">E3</f>
        <v>#REF!</v>
      </c>
      <c r="E57" s="837" t="e">
        <f t="shared" si="27"/>
        <v>#REF!</v>
      </c>
      <c r="F57" s="837" t="e">
        <f t="shared" si="27"/>
        <v>#REF!</v>
      </c>
      <c r="G57" s="837" t="e">
        <f t="shared" si="27"/>
        <v>#REF!</v>
      </c>
      <c r="H57" s="837" t="e">
        <f t="shared" si="27"/>
        <v>#REF!</v>
      </c>
      <c r="I57" s="837" t="e">
        <f t="shared" si="27"/>
        <v>#REF!</v>
      </c>
      <c r="J57" s="933"/>
      <c r="K57" s="219"/>
      <c r="L57" s="219"/>
      <c r="M57" s="219"/>
      <c r="N57" s="219"/>
      <c r="Q57" s="224" t="s">
        <v>1</v>
      </c>
      <c r="R57" s="223"/>
      <c r="S57" s="837"/>
      <c r="T57" s="837"/>
      <c r="U57" s="223" t="e">
        <f t="shared" ref="U57:AA57" si="28">+C57</f>
        <v>#REF!</v>
      </c>
      <c r="V57" s="223" t="e">
        <f t="shared" si="28"/>
        <v>#REF!</v>
      </c>
      <c r="W57" s="223" t="e">
        <f t="shared" si="28"/>
        <v>#REF!</v>
      </c>
      <c r="X57" s="223" t="e">
        <f t="shared" si="28"/>
        <v>#REF!</v>
      </c>
      <c r="Y57" s="223" t="e">
        <f t="shared" si="28"/>
        <v>#REF!</v>
      </c>
      <c r="Z57" s="223" t="e">
        <f t="shared" si="28"/>
        <v>#REF!</v>
      </c>
      <c r="AA57" s="223" t="e">
        <f t="shared" si="28"/>
        <v>#REF!</v>
      </c>
    </row>
    <row r="58" spans="1:27" s="221" customFormat="1">
      <c r="A58" s="219"/>
      <c r="B58" s="225" t="s">
        <v>7</v>
      </c>
      <c r="C58" s="991"/>
      <c r="D58" s="997">
        <v>41</v>
      </c>
      <c r="E58" s="998">
        <v>38</v>
      </c>
      <c r="F58" s="998">
        <v>38</v>
      </c>
      <c r="G58" s="998">
        <v>37</v>
      </c>
      <c r="H58" s="994">
        <v>38</v>
      </c>
      <c r="I58" s="999">
        <v>38</v>
      </c>
      <c r="J58" s="795"/>
      <c r="Q58" s="225" t="s">
        <v>7</v>
      </c>
      <c r="R58" s="145"/>
      <c r="S58" s="261"/>
      <c r="T58" s="261"/>
      <c r="U58" s="261">
        <f t="shared" ref="U58:U83" si="29">+D4-C58</f>
        <v>0</v>
      </c>
      <c r="V58" s="231">
        <f t="shared" ref="V58:V83" si="30">+E4-D58</f>
        <v>-41</v>
      </c>
      <c r="W58" s="231">
        <f t="shared" ref="W58:W83" si="31">+F4-E58</f>
        <v>-38</v>
      </c>
      <c r="X58" s="231">
        <f t="shared" ref="X58:X83" si="32">+G4-F58</f>
        <v>-38</v>
      </c>
      <c r="Y58" s="231">
        <f t="shared" ref="Y58:Y83" si="33">+H4-G58</f>
        <v>-37</v>
      </c>
      <c r="Z58" s="231">
        <f t="shared" ref="Z58:Z83" si="34">+I4-H58</f>
        <v>-38</v>
      </c>
      <c r="AA58" s="231">
        <f t="shared" ref="AA58:AA83" si="35">+J4-I58</f>
        <v>-38</v>
      </c>
    </row>
    <row r="59" spans="1:27" s="221" customFormat="1">
      <c r="B59" s="225" t="s">
        <v>2</v>
      </c>
      <c r="C59" s="18"/>
      <c r="D59" s="298">
        <v>10</v>
      </c>
      <c r="E59" s="71">
        <v>10</v>
      </c>
      <c r="F59" s="61">
        <v>9</v>
      </c>
      <c r="G59" s="61">
        <v>11</v>
      </c>
      <c r="H59" s="219">
        <v>9</v>
      </c>
      <c r="I59" s="71">
        <v>9</v>
      </c>
      <c r="J59" s="72"/>
      <c r="Q59" s="225" t="s">
        <v>2</v>
      </c>
      <c r="R59" s="241"/>
      <c r="S59" s="239"/>
      <c r="T59" s="239"/>
      <c r="U59" s="239">
        <f t="shared" si="29"/>
        <v>0</v>
      </c>
      <c r="V59" s="219">
        <f t="shared" si="30"/>
        <v>-10</v>
      </c>
      <c r="W59" s="226">
        <f t="shared" si="31"/>
        <v>-10</v>
      </c>
      <c r="X59" s="226">
        <f t="shared" si="32"/>
        <v>-9</v>
      </c>
      <c r="Y59" s="226">
        <f t="shared" si="33"/>
        <v>-11</v>
      </c>
      <c r="Z59" s="226">
        <f t="shared" si="34"/>
        <v>-9</v>
      </c>
      <c r="AA59" s="226">
        <f t="shared" si="35"/>
        <v>-9</v>
      </c>
    </row>
    <row r="60" spans="1:27" s="221" customFormat="1">
      <c r="B60" s="225" t="s">
        <v>0</v>
      </c>
      <c r="C60" s="18"/>
      <c r="D60" s="298">
        <v>4</v>
      </c>
      <c r="E60" s="71">
        <v>5</v>
      </c>
      <c r="F60" s="61">
        <v>3</v>
      </c>
      <c r="G60" s="61">
        <v>4</v>
      </c>
      <c r="H60" s="219">
        <v>8</v>
      </c>
      <c r="I60" s="71">
        <v>6</v>
      </c>
      <c r="J60" s="72"/>
      <c r="Q60" s="225" t="s">
        <v>0</v>
      </c>
      <c r="R60" s="241"/>
      <c r="S60" s="239"/>
      <c r="T60" s="239"/>
      <c r="U60" s="239">
        <f t="shared" si="29"/>
        <v>0</v>
      </c>
      <c r="V60" s="219">
        <f t="shared" si="30"/>
        <v>-4</v>
      </c>
      <c r="W60" s="226">
        <f t="shared" si="31"/>
        <v>-5</v>
      </c>
      <c r="X60" s="226">
        <f t="shared" si="32"/>
        <v>-3</v>
      </c>
      <c r="Y60" s="226">
        <f t="shared" si="33"/>
        <v>-4</v>
      </c>
      <c r="Z60" s="226">
        <f t="shared" si="34"/>
        <v>-8</v>
      </c>
      <c r="AA60" s="226">
        <f t="shared" si="35"/>
        <v>-6</v>
      </c>
    </row>
    <row r="61" spans="1:27" s="221" customFormat="1">
      <c r="B61" s="225" t="s">
        <v>18</v>
      </c>
      <c r="C61" s="18"/>
      <c r="D61" s="298">
        <v>0</v>
      </c>
      <c r="E61" s="71">
        <v>0</v>
      </c>
      <c r="F61" s="61">
        <v>0</v>
      </c>
      <c r="G61" s="61">
        <v>1</v>
      </c>
      <c r="H61" s="219">
        <v>0</v>
      </c>
      <c r="I61" s="71">
        <v>0</v>
      </c>
      <c r="J61" s="72"/>
      <c r="Q61" s="225" t="s">
        <v>18</v>
      </c>
      <c r="R61" s="241"/>
      <c r="S61" s="239"/>
      <c r="T61" s="239"/>
      <c r="U61" s="239">
        <f t="shared" si="29"/>
        <v>0</v>
      </c>
      <c r="V61" s="219">
        <f t="shared" si="30"/>
        <v>0</v>
      </c>
      <c r="W61" s="226">
        <f t="shared" si="31"/>
        <v>0</v>
      </c>
      <c r="X61" s="226">
        <f t="shared" si="32"/>
        <v>0</v>
      </c>
      <c r="Y61" s="226">
        <f t="shared" si="33"/>
        <v>-1</v>
      </c>
      <c r="Z61" s="226">
        <f t="shared" si="34"/>
        <v>0</v>
      </c>
      <c r="AA61" s="226">
        <f t="shared" si="35"/>
        <v>0</v>
      </c>
    </row>
    <row r="62" spans="1:27" s="221" customFormat="1">
      <c r="B62" s="228" t="s">
        <v>8</v>
      </c>
      <c r="C62" s="23"/>
      <c r="D62" s="101">
        <v>55</v>
      </c>
      <c r="E62" s="82">
        <v>53</v>
      </c>
      <c r="F62" s="80">
        <v>50</v>
      </c>
      <c r="G62" s="80">
        <v>53</v>
      </c>
      <c r="H62" s="219">
        <v>55</v>
      </c>
      <c r="I62" s="82">
        <v>53</v>
      </c>
      <c r="J62" s="1000"/>
      <c r="Q62" s="228" t="s">
        <v>8</v>
      </c>
      <c r="R62" s="263"/>
      <c r="S62" s="245"/>
      <c r="T62" s="245"/>
      <c r="U62" s="245">
        <f t="shared" si="29"/>
        <v>0</v>
      </c>
      <c r="V62" s="245">
        <f t="shared" si="30"/>
        <v>-55</v>
      </c>
      <c r="W62" s="245">
        <f t="shared" si="31"/>
        <v>-53</v>
      </c>
      <c r="X62" s="245">
        <f t="shared" si="32"/>
        <v>-50</v>
      </c>
      <c r="Y62" s="245">
        <f t="shared" si="33"/>
        <v>-53</v>
      </c>
      <c r="Z62" s="245">
        <f t="shared" si="34"/>
        <v>-55</v>
      </c>
      <c r="AA62" s="245">
        <f t="shared" si="35"/>
        <v>-53</v>
      </c>
    </row>
    <row r="63" spans="1:27" s="221" customFormat="1">
      <c r="B63" s="225" t="s">
        <v>3</v>
      </c>
      <c r="C63" s="18"/>
      <c r="D63" s="298">
        <v>-8</v>
      </c>
      <c r="E63" s="71">
        <v>-8</v>
      </c>
      <c r="F63" s="61">
        <v>-7</v>
      </c>
      <c r="G63" s="61">
        <v>-7</v>
      </c>
      <c r="H63" s="219">
        <v>-7</v>
      </c>
      <c r="I63" s="71">
        <v>-7</v>
      </c>
      <c r="J63" s="72"/>
      <c r="Q63" s="225" t="s">
        <v>3</v>
      </c>
      <c r="R63" s="241"/>
      <c r="S63" s="239"/>
      <c r="T63" s="239"/>
      <c r="U63" s="239">
        <f t="shared" si="29"/>
        <v>0</v>
      </c>
      <c r="V63" s="219">
        <f t="shared" si="30"/>
        <v>8</v>
      </c>
      <c r="W63" s="226">
        <f t="shared" si="31"/>
        <v>8</v>
      </c>
      <c r="X63" s="226">
        <f t="shared" si="32"/>
        <v>7</v>
      </c>
      <c r="Y63" s="226">
        <f t="shared" si="33"/>
        <v>7</v>
      </c>
      <c r="Z63" s="226">
        <f t="shared" si="34"/>
        <v>7</v>
      </c>
      <c r="AA63" s="226">
        <f t="shared" si="35"/>
        <v>7</v>
      </c>
    </row>
    <row r="64" spans="1:27" s="221" customFormat="1">
      <c r="B64" s="225" t="str">
        <f>B10</f>
        <v>Other exp. excl. depreciations</v>
      </c>
      <c r="C64" s="18"/>
      <c r="D64" s="298">
        <v>-19</v>
      </c>
      <c r="E64" s="71">
        <v>-20</v>
      </c>
      <c r="F64" s="61">
        <v>-18</v>
      </c>
      <c r="G64" s="61">
        <v>-19</v>
      </c>
      <c r="H64" s="219">
        <v>-15</v>
      </c>
      <c r="I64" s="71">
        <v>-16</v>
      </c>
      <c r="J64" s="72"/>
      <c r="Q64" s="225"/>
      <c r="R64" s="241"/>
      <c r="S64" s="239"/>
      <c r="T64" s="239"/>
      <c r="U64" s="239">
        <f t="shared" si="29"/>
        <v>0</v>
      </c>
      <c r="V64" s="219">
        <f t="shared" si="30"/>
        <v>19</v>
      </c>
      <c r="W64" s="226">
        <f t="shared" si="31"/>
        <v>20</v>
      </c>
      <c r="X64" s="226">
        <f t="shared" si="32"/>
        <v>18</v>
      </c>
      <c r="Y64" s="226">
        <f t="shared" si="33"/>
        <v>19</v>
      </c>
      <c r="Z64" s="226">
        <f t="shared" si="34"/>
        <v>15</v>
      </c>
      <c r="AA64" s="226">
        <f t="shared" si="35"/>
        <v>16</v>
      </c>
    </row>
    <row r="65" spans="2:27" s="221" customFormat="1">
      <c r="B65" s="228" t="s">
        <v>24</v>
      </c>
      <c r="C65" s="23"/>
      <c r="D65" s="101">
        <v>-27</v>
      </c>
      <c r="E65" s="82">
        <v>-27</v>
      </c>
      <c r="F65" s="80">
        <v>-26</v>
      </c>
      <c r="G65" s="80">
        <v>-26</v>
      </c>
      <c r="H65" s="219">
        <v>-22</v>
      </c>
      <c r="I65" s="82">
        <v>-24</v>
      </c>
      <c r="J65" s="1000"/>
      <c r="Q65" s="228" t="s">
        <v>24</v>
      </c>
      <c r="R65" s="242"/>
      <c r="S65" s="243"/>
      <c r="T65" s="243"/>
      <c r="U65" s="243">
        <f t="shared" si="29"/>
        <v>0</v>
      </c>
      <c r="V65" s="244">
        <f t="shared" si="30"/>
        <v>27</v>
      </c>
      <c r="W65" s="245">
        <f t="shared" si="31"/>
        <v>27</v>
      </c>
      <c r="X65" s="245">
        <f t="shared" si="32"/>
        <v>26</v>
      </c>
      <c r="Y65" s="245">
        <f t="shared" si="33"/>
        <v>26</v>
      </c>
      <c r="Z65" s="245">
        <f t="shared" si="34"/>
        <v>22</v>
      </c>
      <c r="AA65" s="245">
        <f t="shared" si="35"/>
        <v>24</v>
      </c>
    </row>
    <row r="66" spans="2:27" s="221" customFormat="1">
      <c r="B66" s="228" t="s">
        <v>13</v>
      </c>
      <c r="C66" s="23"/>
      <c r="D66" s="101">
        <v>28</v>
      </c>
      <c r="E66" s="82">
        <v>26</v>
      </c>
      <c r="F66" s="82">
        <v>24</v>
      </c>
      <c r="G66" s="82">
        <v>27</v>
      </c>
      <c r="H66" s="219">
        <v>33</v>
      </c>
      <c r="I66" s="82">
        <v>29</v>
      </c>
      <c r="J66" s="1000"/>
      <c r="Q66" s="228" t="s">
        <v>13</v>
      </c>
      <c r="R66" s="242"/>
      <c r="S66" s="243"/>
      <c r="T66" s="243"/>
      <c r="U66" s="243">
        <f t="shared" si="29"/>
        <v>0</v>
      </c>
      <c r="V66" s="244">
        <f t="shared" si="30"/>
        <v>-28</v>
      </c>
      <c r="W66" s="244">
        <f t="shared" si="31"/>
        <v>-26</v>
      </c>
      <c r="X66" s="244">
        <f t="shared" si="32"/>
        <v>-24</v>
      </c>
      <c r="Y66" s="244">
        <f t="shared" si="33"/>
        <v>-27</v>
      </c>
      <c r="Z66" s="244">
        <f t="shared" si="34"/>
        <v>-33</v>
      </c>
      <c r="AA66" s="244">
        <f t="shared" si="35"/>
        <v>-29</v>
      </c>
    </row>
    <row r="67" spans="2:27" s="221" customFormat="1">
      <c r="B67" s="225" t="s">
        <v>23</v>
      </c>
      <c r="C67" s="18"/>
      <c r="D67" s="298">
        <v>-9</v>
      </c>
      <c r="E67" s="71">
        <v>-2</v>
      </c>
      <c r="F67" s="68">
        <v>1</v>
      </c>
      <c r="G67" s="68">
        <v>-2</v>
      </c>
      <c r="H67" s="219">
        <v>-1</v>
      </c>
      <c r="I67" s="71">
        <v>-11</v>
      </c>
      <c r="J67" s="72"/>
      <c r="Q67" s="225" t="s">
        <v>23</v>
      </c>
      <c r="R67" s="241"/>
      <c r="S67" s="239"/>
      <c r="T67" s="239"/>
      <c r="U67" s="239">
        <f t="shared" si="29"/>
        <v>0</v>
      </c>
      <c r="V67" s="219">
        <f t="shared" si="30"/>
        <v>9</v>
      </c>
      <c r="W67" s="231">
        <f t="shared" si="31"/>
        <v>2</v>
      </c>
      <c r="X67" s="231">
        <f t="shared" si="32"/>
        <v>-1</v>
      </c>
      <c r="Y67" s="231">
        <f t="shared" si="33"/>
        <v>2</v>
      </c>
      <c r="Z67" s="231">
        <f t="shared" si="34"/>
        <v>1</v>
      </c>
      <c r="AA67" s="231">
        <f t="shared" si="35"/>
        <v>11</v>
      </c>
    </row>
    <row r="68" spans="2:27" s="221" customFormat="1">
      <c r="B68" s="225" t="str">
        <f>B14</f>
        <v>Imp. of sec. fin. non-cur. ass.</v>
      </c>
      <c r="C68" s="18"/>
      <c r="D68" s="298"/>
      <c r="E68" s="71"/>
      <c r="F68" s="68"/>
      <c r="G68" s="68"/>
      <c r="H68" s="219"/>
      <c r="I68" s="71"/>
      <c r="J68" s="72"/>
      <c r="Q68" s="225" t="str">
        <f>B68</f>
        <v>Imp. of sec. fin. non-cur. ass.</v>
      </c>
      <c r="R68" s="241"/>
      <c r="S68" s="239"/>
      <c r="T68" s="239"/>
      <c r="U68" s="239">
        <f t="shared" si="29"/>
        <v>0</v>
      </c>
      <c r="V68" s="219">
        <f t="shared" si="30"/>
        <v>0</v>
      </c>
      <c r="W68" s="231">
        <f t="shared" si="31"/>
        <v>0</v>
      </c>
      <c r="X68" s="231">
        <f t="shared" si="32"/>
        <v>0</v>
      </c>
      <c r="Y68" s="231">
        <f t="shared" si="33"/>
        <v>0</v>
      </c>
      <c r="Z68" s="231">
        <f t="shared" si="34"/>
        <v>0</v>
      </c>
      <c r="AA68" s="231">
        <f t="shared" si="35"/>
        <v>0</v>
      </c>
    </row>
    <row r="69" spans="2:27" s="221" customFormat="1">
      <c r="B69" s="229" t="s">
        <v>4</v>
      </c>
      <c r="C69" s="31"/>
      <c r="D69" s="102">
        <v>19</v>
      </c>
      <c r="E69" s="88">
        <v>24</v>
      </c>
      <c r="F69" s="86">
        <v>25</v>
      </c>
      <c r="G69" s="86">
        <v>25</v>
      </c>
      <c r="H69" s="275">
        <v>32</v>
      </c>
      <c r="I69" s="148">
        <v>18</v>
      </c>
      <c r="J69" s="995"/>
      <c r="Q69" s="229" t="s">
        <v>4</v>
      </c>
      <c r="R69" s="264"/>
      <c r="S69" s="265"/>
      <c r="T69" s="265"/>
      <c r="U69" s="265">
        <f t="shared" si="29"/>
        <v>0</v>
      </c>
      <c r="V69" s="259">
        <f t="shared" si="30"/>
        <v>-19</v>
      </c>
      <c r="W69" s="247">
        <f t="shared" si="31"/>
        <v>-24</v>
      </c>
      <c r="X69" s="247">
        <f t="shared" si="32"/>
        <v>-25</v>
      </c>
      <c r="Y69" s="247">
        <f t="shared" si="33"/>
        <v>-25</v>
      </c>
      <c r="Z69" s="247">
        <f t="shared" si="34"/>
        <v>-32</v>
      </c>
      <c r="AA69" s="247">
        <f t="shared" si="35"/>
        <v>-18</v>
      </c>
    </row>
    <row r="70" spans="2:27" s="221" customFormat="1">
      <c r="B70" s="225" t="s">
        <v>9</v>
      </c>
      <c r="C70" s="1001"/>
      <c r="D70" s="999">
        <v>49.1</v>
      </c>
      <c r="E70" s="999">
        <v>50.9</v>
      </c>
      <c r="F70" s="999">
        <v>52</v>
      </c>
      <c r="G70" s="999">
        <v>49.1</v>
      </c>
      <c r="H70" s="994">
        <v>40</v>
      </c>
      <c r="I70" s="467">
        <v>45.3</v>
      </c>
      <c r="J70" s="468"/>
      <c r="Q70" s="225" t="s">
        <v>9</v>
      </c>
      <c r="R70" s="235"/>
      <c r="S70" s="226"/>
      <c r="T70" s="226"/>
      <c r="U70" s="226">
        <f t="shared" si="29"/>
        <v>0</v>
      </c>
      <c r="V70" s="226">
        <f t="shared" si="30"/>
        <v>-49.1</v>
      </c>
      <c r="W70" s="226">
        <f t="shared" si="31"/>
        <v>-50.9</v>
      </c>
      <c r="X70" s="226">
        <f t="shared" si="32"/>
        <v>-52</v>
      </c>
      <c r="Y70" s="226">
        <f t="shared" si="33"/>
        <v>-49.1</v>
      </c>
      <c r="Z70" s="226">
        <f t="shared" si="34"/>
        <v>-40</v>
      </c>
      <c r="AA70" s="226">
        <f t="shared" si="35"/>
        <v>-45.3</v>
      </c>
    </row>
    <row r="71" spans="2:27" s="221" customFormat="1">
      <c r="B71" s="225" t="s">
        <v>106</v>
      </c>
      <c r="C71" s="90"/>
      <c r="D71" s="61">
        <v>6.5212973083965009</v>
      </c>
      <c r="E71" s="61">
        <v>8.2021838615010747</v>
      </c>
      <c r="F71" s="61">
        <v>8.9697021360992686</v>
      </c>
      <c r="G71" s="61">
        <v>9.4268603032438758</v>
      </c>
      <c r="H71" s="219">
        <v>12.55613498340856</v>
      </c>
      <c r="I71" s="71">
        <v>6.9034135850000604</v>
      </c>
      <c r="J71" s="72"/>
      <c r="Q71" s="225" t="s">
        <v>5</v>
      </c>
      <c r="R71" s="235"/>
      <c r="S71" s="226"/>
      <c r="T71" s="226"/>
      <c r="U71" s="226">
        <f t="shared" si="29"/>
        <v>0</v>
      </c>
      <c r="V71" s="226">
        <f t="shared" si="30"/>
        <v>-6.5212973083965009</v>
      </c>
      <c r="W71" s="226">
        <f t="shared" si="31"/>
        <v>-8.2021838615010747</v>
      </c>
      <c r="X71" s="226">
        <f t="shared" si="32"/>
        <v>-8.9697021360992686</v>
      </c>
      <c r="Y71" s="226">
        <f t="shared" si="33"/>
        <v>-9.4268603032438758</v>
      </c>
      <c r="Z71" s="226">
        <f t="shared" si="34"/>
        <v>-12.55613498340856</v>
      </c>
      <c r="AA71" s="226">
        <f t="shared" si="35"/>
        <v>-6.9034135850000604</v>
      </c>
    </row>
    <row r="72" spans="2:27" s="221" customFormat="1">
      <c r="B72" s="225" t="s">
        <v>5</v>
      </c>
      <c r="C72" s="90"/>
      <c r="D72" s="61"/>
      <c r="E72" s="61"/>
      <c r="F72" s="61"/>
      <c r="G72" s="61"/>
      <c r="H72" s="219"/>
      <c r="I72" s="71"/>
      <c r="J72" s="72"/>
      <c r="Q72" s="225" t="s">
        <v>5</v>
      </c>
      <c r="R72" s="235"/>
      <c r="S72" s="226"/>
      <c r="T72" s="226"/>
      <c r="U72" s="226">
        <f t="shared" si="29"/>
        <v>0</v>
      </c>
      <c r="V72" s="226">
        <f t="shared" si="30"/>
        <v>0</v>
      </c>
      <c r="W72" s="226">
        <f t="shared" si="31"/>
        <v>0</v>
      </c>
      <c r="X72" s="226">
        <f t="shared" si="32"/>
        <v>0</v>
      </c>
      <c r="Y72" s="226">
        <f t="shared" si="33"/>
        <v>0</v>
      </c>
      <c r="Z72" s="226">
        <f t="shared" si="34"/>
        <v>0</v>
      </c>
      <c r="AA72" s="226">
        <f t="shared" si="35"/>
        <v>0</v>
      </c>
    </row>
    <row r="73" spans="2:27" s="221" customFormat="1">
      <c r="B73" s="225" t="s">
        <v>28</v>
      </c>
      <c r="C73" s="38"/>
      <c r="D73" s="68">
        <v>933</v>
      </c>
      <c r="E73" s="68">
        <v>850</v>
      </c>
      <c r="F73" s="68">
        <v>873</v>
      </c>
      <c r="G73" s="68">
        <v>786</v>
      </c>
      <c r="H73" s="219">
        <v>777</v>
      </c>
      <c r="I73" s="71">
        <v>795</v>
      </c>
      <c r="J73" s="72"/>
      <c r="Q73" s="225" t="s">
        <v>28</v>
      </c>
      <c r="R73" s="230"/>
      <c r="S73" s="231"/>
      <c r="T73" s="231"/>
      <c r="U73" s="231">
        <f t="shared" si="29"/>
        <v>0</v>
      </c>
      <c r="V73" s="231">
        <f t="shared" si="30"/>
        <v>-933</v>
      </c>
      <c r="W73" s="231">
        <f t="shared" si="31"/>
        <v>-850</v>
      </c>
      <c r="X73" s="231">
        <f t="shared" si="32"/>
        <v>-873</v>
      </c>
      <c r="Y73" s="231">
        <f t="shared" si="33"/>
        <v>-786</v>
      </c>
      <c r="Z73" s="231">
        <f t="shared" si="34"/>
        <v>-777</v>
      </c>
      <c r="AA73" s="231">
        <f t="shared" si="35"/>
        <v>-795</v>
      </c>
    </row>
    <row r="74" spans="2:27" s="221" customFormat="1">
      <c r="B74" s="301" t="s">
        <v>90</v>
      </c>
      <c r="C74" s="38"/>
      <c r="D74" s="68">
        <v>5357</v>
      </c>
      <c r="E74" s="68">
        <v>4994</v>
      </c>
      <c r="F74" s="68">
        <v>4943</v>
      </c>
      <c r="G74" s="68">
        <v>4831</v>
      </c>
      <c r="H74" s="219">
        <v>4849</v>
      </c>
      <c r="I74" s="71">
        <v>5051</v>
      </c>
      <c r="J74" s="72"/>
      <c r="Q74" s="301" t="s">
        <v>90</v>
      </c>
      <c r="R74" s="230"/>
      <c r="S74" s="231"/>
      <c r="T74" s="231"/>
      <c r="U74" s="231">
        <f t="shared" si="29"/>
        <v>0</v>
      </c>
      <c r="V74" s="231">
        <f t="shared" si="30"/>
        <v>-5357</v>
      </c>
      <c r="W74" s="231">
        <f t="shared" si="31"/>
        <v>-4994</v>
      </c>
      <c r="X74" s="231">
        <f t="shared" si="32"/>
        <v>-4943</v>
      </c>
      <c r="Y74" s="231">
        <f t="shared" si="33"/>
        <v>-4831</v>
      </c>
      <c r="Z74" s="231">
        <f t="shared" si="34"/>
        <v>-4849</v>
      </c>
      <c r="AA74" s="231">
        <f t="shared" si="35"/>
        <v>-5051</v>
      </c>
    </row>
    <row r="75" spans="2:27" s="221" customFormat="1">
      <c r="B75" s="232" t="s">
        <v>14</v>
      </c>
      <c r="C75" s="39"/>
      <c r="D75" s="69">
        <v>822</v>
      </c>
      <c r="E75" s="69">
        <v>836</v>
      </c>
      <c r="F75" s="69">
        <v>844</v>
      </c>
      <c r="G75" s="69">
        <v>854</v>
      </c>
      <c r="H75" s="275">
        <v>820</v>
      </c>
      <c r="I75" s="148">
        <v>781</v>
      </c>
      <c r="J75" s="995"/>
      <c r="Q75" s="232" t="s">
        <v>14</v>
      </c>
      <c r="R75" s="233"/>
      <c r="S75" s="234"/>
      <c r="T75" s="234"/>
      <c r="U75" s="234">
        <f t="shared" si="29"/>
        <v>0</v>
      </c>
      <c r="V75" s="234">
        <f t="shared" si="30"/>
        <v>-822</v>
      </c>
      <c r="W75" s="234">
        <f t="shared" si="31"/>
        <v>-836</v>
      </c>
      <c r="X75" s="234">
        <f t="shared" si="32"/>
        <v>-844</v>
      </c>
      <c r="Y75" s="234">
        <f t="shared" si="33"/>
        <v>-854</v>
      </c>
      <c r="Z75" s="234">
        <f t="shared" si="34"/>
        <v>-820</v>
      </c>
      <c r="AA75" s="234">
        <f t="shared" si="35"/>
        <v>-781</v>
      </c>
    </row>
    <row r="76" spans="2:27" s="221" customFormat="1">
      <c r="B76" s="228" t="s">
        <v>22</v>
      </c>
      <c r="C76" s="1002"/>
      <c r="D76" s="467"/>
      <c r="E76" s="467"/>
      <c r="F76" s="467"/>
      <c r="G76" s="467"/>
      <c r="H76" s="994"/>
      <c r="I76" s="467"/>
      <c r="J76" s="468"/>
      <c r="Q76" s="228" t="s">
        <v>22</v>
      </c>
      <c r="R76" s="238"/>
      <c r="S76" s="219"/>
      <c r="T76" s="219"/>
      <c r="U76" s="219">
        <f t="shared" si="29"/>
        <v>0</v>
      </c>
      <c r="V76" s="219">
        <f t="shared" si="30"/>
        <v>0</v>
      </c>
      <c r="W76" s="219">
        <f t="shared" si="31"/>
        <v>0</v>
      </c>
      <c r="X76" s="219">
        <f t="shared" si="32"/>
        <v>0</v>
      </c>
      <c r="Y76" s="219">
        <f t="shared" si="33"/>
        <v>0</v>
      </c>
      <c r="Z76" s="219">
        <f t="shared" si="34"/>
        <v>0</v>
      </c>
      <c r="AA76" s="219">
        <f t="shared" si="35"/>
        <v>0</v>
      </c>
    </row>
    <row r="77" spans="2:27" s="221" customFormat="1">
      <c r="B77" s="225" t="s">
        <v>19</v>
      </c>
      <c r="C77" s="91"/>
      <c r="D77" s="74">
        <v>5.3</v>
      </c>
      <c r="E77" s="74">
        <v>5.3999999999999995</v>
      </c>
      <c r="F77" s="74">
        <v>5.4</v>
      </c>
      <c r="G77" s="74">
        <v>5.3000000000000007</v>
      </c>
      <c r="H77" s="219">
        <v>5.4</v>
      </c>
      <c r="I77" s="71">
        <v>5.1999999999999993</v>
      </c>
      <c r="J77" s="72"/>
      <c r="Q77" s="225" t="s">
        <v>19</v>
      </c>
      <c r="R77" s="248"/>
      <c r="S77" s="249"/>
      <c r="T77" s="249"/>
      <c r="U77" s="249">
        <f t="shared" si="29"/>
        <v>0</v>
      </c>
      <c r="V77" s="249">
        <f t="shared" si="30"/>
        <v>-5.3</v>
      </c>
      <c r="W77" s="249">
        <f t="shared" si="31"/>
        <v>-5.3999999999999995</v>
      </c>
      <c r="X77" s="249">
        <f t="shared" si="32"/>
        <v>-5.4</v>
      </c>
      <c r="Y77" s="249">
        <f t="shared" si="33"/>
        <v>-5.3000000000000007</v>
      </c>
      <c r="Z77" s="249">
        <f t="shared" si="34"/>
        <v>-5.4</v>
      </c>
      <c r="AA77" s="249">
        <f t="shared" si="35"/>
        <v>-5.1999999999999993</v>
      </c>
    </row>
    <row r="78" spans="2:27" s="221" customFormat="1">
      <c r="B78" s="225" t="s">
        <v>48</v>
      </c>
      <c r="C78" s="91"/>
      <c r="D78" s="74">
        <v>2.7</v>
      </c>
      <c r="E78" s="74">
        <v>2.7</v>
      </c>
      <c r="F78" s="74">
        <v>2.6</v>
      </c>
      <c r="G78" s="74">
        <v>2.6</v>
      </c>
      <c r="H78" s="219">
        <v>2.6</v>
      </c>
      <c r="I78" s="71">
        <v>2.6</v>
      </c>
      <c r="J78" s="72"/>
      <c r="Q78" s="225" t="s">
        <v>48</v>
      </c>
      <c r="R78" s="248"/>
      <c r="S78" s="249"/>
      <c r="T78" s="249"/>
      <c r="U78" s="249">
        <f t="shared" si="29"/>
        <v>0</v>
      </c>
      <c r="V78" s="249">
        <f t="shared" si="30"/>
        <v>-2.7</v>
      </c>
      <c r="W78" s="249">
        <f t="shared" si="31"/>
        <v>-2.7</v>
      </c>
      <c r="X78" s="249">
        <f t="shared" si="32"/>
        <v>-2.6</v>
      </c>
      <c r="Y78" s="249">
        <f t="shared" si="33"/>
        <v>-2.6</v>
      </c>
      <c r="Z78" s="249">
        <f t="shared" si="34"/>
        <v>-2.6</v>
      </c>
      <c r="AA78" s="249">
        <f t="shared" si="35"/>
        <v>-2.6</v>
      </c>
    </row>
    <row r="79" spans="2:27" s="221" customFormat="1">
      <c r="B79" s="225" t="s">
        <v>21</v>
      </c>
      <c r="C79" s="91"/>
      <c r="D79" s="74">
        <v>0.5</v>
      </c>
      <c r="E79" s="74">
        <v>0.5</v>
      </c>
      <c r="F79" s="74">
        <v>0.5</v>
      </c>
      <c r="G79" s="74">
        <v>0.5</v>
      </c>
      <c r="H79" s="219">
        <v>0.4</v>
      </c>
      <c r="I79" s="71">
        <v>0.4</v>
      </c>
      <c r="J79" s="72"/>
      <c r="Q79" s="225" t="s">
        <v>21</v>
      </c>
      <c r="R79" s="248"/>
      <c r="S79" s="249"/>
      <c r="T79" s="249"/>
      <c r="U79" s="249">
        <f t="shared" si="29"/>
        <v>0</v>
      </c>
      <c r="V79" s="249">
        <f t="shared" si="30"/>
        <v>-0.5</v>
      </c>
      <c r="W79" s="249">
        <f t="shared" si="31"/>
        <v>-0.5</v>
      </c>
      <c r="X79" s="249">
        <f t="shared" si="32"/>
        <v>-0.5</v>
      </c>
      <c r="Y79" s="249">
        <f t="shared" si="33"/>
        <v>-0.5</v>
      </c>
      <c r="Z79" s="249">
        <f t="shared" si="34"/>
        <v>-0.4</v>
      </c>
      <c r="AA79" s="249">
        <f t="shared" si="35"/>
        <v>-0.4</v>
      </c>
    </row>
    <row r="80" spans="2:27" s="221" customFormat="1">
      <c r="B80" s="228" t="s">
        <v>25</v>
      </c>
      <c r="C80" s="117"/>
      <c r="D80" s="75">
        <v>8.5</v>
      </c>
      <c r="E80" s="75">
        <v>8.6</v>
      </c>
      <c r="F80" s="75">
        <v>8.5</v>
      </c>
      <c r="G80" s="75">
        <v>8.4</v>
      </c>
      <c r="H80" s="219">
        <v>8.4</v>
      </c>
      <c r="I80" s="71">
        <v>8.1999999999999993</v>
      </c>
      <c r="J80" s="72"/>
      <c r="Q80" s="228" t="s">
        <v>25</v>
      </c>
      <c r="R80" s="248"/>
      <c r="S80" s="249"/>
      <c r="T80" s="249"/>
      <c r="U80" s="254">
        <f t="shared" si="29"/>
        <v>0</v>
      </c>
      <c r="V80" s="254">
        <f t="shared" si="30"/>
        <v>-8.5</v>
      </c>
      <c r="W80" s="254">
        <f t="shared" si="31"/>
        <v>-8.6</v>
      </c>
      <c r="X80" s="254">
        <f t="shared" si="32"/>
        <v>-8.5</v>
      </c>
      <c r="Y80" s="254">
        <f t="shared" si="33"/>
        <v>-8.4</v>
      </c>
      <c r="Z80" s="254">
        <f t="shared" si="34"/>
        <v>-8.4</v>
      </c>
      <c r="AA80" s="254">
        <f t="shared" si="35"/>
        <v>-8.1999999999999993</v>
      </c>
    </row>
    <row r="81" spans="2:27" s="221" customFormat="1">
      <c r="B81" s="225" t="s">
        <v>17</v>
      </c>
      <c r="C81" s="91"/>
      <c r="D81" s="74">
        <v>3.7</v>
      </c>
      <c r="E81" s="74">
        <v>3.6000000000000005</v>
      </c>
      <c r="F81" s="74">
        <v>3.7</v>
      </c>
      <c r="G81" s="74">
        <v>3.4</v>
      </c>
      <c r="H81" s="219">
        <v>3.1000000000000005</v>
      </c>
      <c r="I81" s="71">
        <v>3.1000000000000005</v>
      </c>
      <c r="J81" s="72"/>
      <c r="Q81" s="225" t="s">
        <v>17</v>
      </c>
      <c r="R81" s="253"/>
      <c r="S81" s="254"/>
      <c r="T81" s="254"/>
      <c r="U81" s="249">
        <f t="shared" si="29"/>
        <v>0</v>
      </c>
      <c r="V81" s="249">
        <f t="shared" si="30"/>
        <v>-3.7</v>
      </c>
      <c r="W81" s="249">
        <f t="shared" si="31"/>
        <v>-3.6000000000000005</v>
      </c>
      <c r="X81" s="249">
        <f t="shared" si="32"/>
        <v>-3.7</v>
      </c>
      <c r="Y81" s="249">
        <f t="shared" si="33"/>
        <v>-3.4</v>
      </c>
      <c r="Z81" s="249">
        <f t="shared" si="34"/>
        <v>-3.1000000000000005</v>
      </c>
      <c r="AA81" s="249">
        <f t="shared" si="35"/>
        <v>-3.1000000000000005</v>
      </c>
    </row>
    <row r="82" spans="2:27" s="221" customFormat="1">
      <c r="B82" s="225" t="s">
        <v>16</v>
      </c>
      <c r="C82" s="91"/>
      <c r="D82" s="74">
        <v>1.3</v>
      </c>
      <c r="E82" s="74">
        <v>1.3</v>
      </c>
      <c r="F82" s="74">
        <v>1.3</v>
      </c>
      <c r="G82" s="74">
        <v>1.4</v>
      </c>
      <c r="H82" s="219">
        <v>1.3</v>
      </c>
      <c r="I82" s="71">
        <v>1.3</v>
      </c>
      <c r="J82" s="72"/>
      <c r="Q82" s="225" t="s">
        <v>16</v>
      </c>
      <c r="R82" s="248"/>
      <c r="S82" s="249"/>
      <c r="T82" s="249"/>
      <c r="U82" s="249">
        <f t="shared" si="29"/>
        <v>0</v>
      </c>
      <c r="V82" s="249">
        <f t="shared" si="30"/>
        <v>-1.3</v>
      </c>
      <c r="W82" s="249">
        <f t="shared" si="31"/>
        <v>-1.3</v>
      </c>
      <c r="X82" s="249">
        <f t="shared" si="32"/>
        <v>-1.3</v>
      </c>
      <c r="Y82" s="249">
        <f t="shared" si="33"/>
        <v>-1.4</v>
      </c>
      <c r="Z82" s="249">
        <f t="shared" si="34"/>
        <v>-1.3</v>
      </c>
      <c r="AA82" s="249">
        <f t="shared" si="35"/>
        <v>-1.3</v>
      </c>
    </row>
    <row r="83" spans="2:27" s="221" customFormat="1">
      <c r="B83" s="229" t="s">
        <v>15</v>
      </c>
      <c r="C83" s="118"/>
      <c r="D83" s="76">
        <v>5</v>
      </c>
      <c r="E83" s="76">
        <v>4.9000000000000004</v>
      </c>
      <c r="F83" s="76">
        <v>5</v>
      </c>
      <c r="G83" s="76">
        <v>4.8</v>
      </c>
      <c r="H83" s="257">
        <v>4.4000000000000004</v>
      </c>
      <c r="I83" s="76">
        <v>4.4000000000000004</v>
      </c>
      <c r="J83" s="995"/>
      <c r="Q83" s="229" t="s">
        <v>15</v>
      </c>
      <c r="R83" s="248"/>
      <c r="S83" s="249"/>
      <c r="T83" s="249"/>
      <c r="U83" s="249">
        <f t="shared" si="29"/>
        <v>0</v>
      </c>
      <c r="V83" s="249">
        <f t="shared" si="30"/>
        <v>-5</v>
      </c>
      <c r="W83" s="249">
        <f t="shared" si="31"/>
        <v>-4.9000000000000004</v>
      </c>
      <c r="X83" s="249">
        <f t="shared" si="32"/>
        <v>-5</v>
      </c>
      <c r="Y83" s="249">
        <f t="shared" si="33"/>
        <v>-4.8</v>
      </c>
      <c r="Z83" s="249">
        <f t="shared" si="34"/>
        <v>-4.4000000000000004</v>
      </c>
      <c r="AA83" s="249">
        <f t="shared" si="35"/>
        <v>-4.4000000000000004</v>
      </c>
    </row>
    <row r="84" spans="2:27" s="221" customFormat="1">
      <c r="I84" s="71"/>
      <c r="J84" s="71"/>
    </row>
    <row r="85" spans="2:27" s="221" customFormat="1"/>
    <row r="86" spans="2:27" s="221" customFormat="1"/>
    <row r="87" spans="2:27" s="221" customFormat="1"/>
    <row r="88" spans="2:27" s="221" customFormat="1"/>
    <row r="89" spans="2:27" s="221" customFormat="1"/>
    <row r="90" spans="2:27" s="221" customFormat="1"/>
    <row r="91" spans="2:27" s="221" customFormat="1"/>
    <row r="92" spans="2:27" s="221" customFormat="1"/>
    <row r="93" spans="2:27" s="221" customFormat="1"/>
    <row r="94" spans="2:27" s="221" customFormat="1"/>
    <row r="95" spans="2:27" s="221" customFormat="1"/>
    <row r="96" spans="2:27" s="221" customFormat="1"/>
    <row r="97" s="221" customFormat="1"/>
    <row r="98" s="221" customFormat="1"/>
    <row r="99" s="221" customFormat="1"/>
    <row r="100" s="221" customFormat="1"/>
    <row r="101" s="221" customFormat="1"/>
    <row r="102" s="221" customFormat="1"/>
    <row r="103" s="221" customFormat="1"/>
    <row r="104" s="221" customFormat="1"/>
    <row r="105" s="221" customFormat="1"/>
    <row r="106" s="221" customFormat="1"/>
    <row r="107" s="221" customFormat="1"/>
    <row r="108" s="221" customFormat="1"/>
    <row r="109" s="221" customFormat="1"/>
  </sheetData>
  <mergeCells count="2">
    <mergeCell ref="B31:L31"/>
    <mergeCell ref="B30:O30"/>
  </mergeCells>
  <phoneticPr fontId="22" type="noConversion"/>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3">
    <tabColor rgb="FF92D050"/>
    <pageSetUpPr fitToPage="1"/>
  </sheetPr>
  <dimension ref="A1:AV101"/>
  <sheetViews>
    <sheetView topLeftCell="B1" zoomScale="90" zoomScaleNormal="90" workbookViewId="0">
      <selection activeCell="W59" sqref="W59"/>
    </sheetView>
  </sheetViews>
  <sheetFormatPr defaultColWidth="9.33203125" defaultRowHeight="12" outlineLevelRow="1" outlineLevelCol="1"/>
  <cols>
    <col min="1" max="1" width="23.33203125" style="52" customWidth="1"/>
    <col min="2" max="2" width="33.33203125" style="53" customWidth="1"/>
    <col min="3" max="3" width="7.6640625" style="13" customWidth="1"/>
    <col min="4" max="7" width="7.44140625" style="13" customWidth="1"/>
    <col min="8" max="8" width="6.6640625" style="53" customWidth="1" outlineLevel="1"/>
    <col min="9" max="9" width="6.33203125" style="53" customWidth="1" outlineLevel="1"/>
    <col min="10" max="10" width="6.6640625" style="53" customWidth="1" outlineLevel="1"/>
    <col min="11" max="11" width="8.109375" style="53" customWidth="1"/>
    <col min="12" max="12" width="9.109375" style="53" customWidth="1"/>
    <col min="13" max="15" width="8.44140625" style="53" customWidth="1" outlineLevel="1"/>
    <col min="16" max="16" width="14.44140625" style="53" customWidth="1"/>
    <col min="17" max="19" width="7.33203125" style="53" customWidth="1"/>
    <col min="20" max="22" width="9.33203125" style="53"/>
    <col min="23" max="23" width="13.109375" style="53" customWidth="1"/>
    <col min="24" max="24" width="8.109375" style="53" customWidth="1"/>
    <col min="25" max="16384" width="9.33203125" style="53"/>
  </cols>
  <sheetData>
    <row r="1" spans="1:48" s="100" customFormat="1" ht="10.5" customHeight="1">
      <c r="A1" s="196" t="s">
        <v>82</v>
      </c>
      <c r="B1" s="197">
        <v>2</v>
      </c>
      <c r="C1" s="197">
        <f t="shared" ref="C1:N1" si="0">+B1+1</f>
        <v>3</v>
      </c>
      <c r="D1" s="197">
        <f t="shared" si="0"/>
        <v>4</v>
      </c>
      <c r="E1" s="197">
        <f t="shared" si="0"/>
        <v>5</v>
      </c>
      <c r="F1" s="197">
        <f t="shared" si="0"/>
        <v>6</v>
      </c>
      <c r="G1" s="197">
        <f t="shared" si="0"/>
        <v>7</v>
      </c>
      <c r="H1" s="197">
        <f t="shared" si="0"/>
        <v>8</v>
      </c>
      <c r="I1" s="197">
        <f t="shared" si="0"/>
        <v>9</v>
      </c>
      <c r="J1" s="197">
        <f t="shared" si="0"/>
        <v>10</v>
      </c>
      <c r="K1" s="197">
        <f t="shared" si="0"/>
        <v>11</v>
      </c>
      <c r="L1" s="197">
        <f t="shared" si="0"/>
        <v>12</v>
      </c>
      <c r="M1" s="197">
        <f t="shared" si="0"/>
        <v>13</v>
      </c>
      <c r="N1" s="197">
        <f t="shared" si="0"/>
        <v>14</v>
      </c>
      <c r="O1" s="197">
        <v>17</v>
      </c>
      <c r="P1" s="197">
        <v>20</v>
      </c>
      <c r="Q1" s="197">
        <v>21</v>
      </c>
      <c r="R1" s="197"/>
      <c r="S1" s="197"/>
      <c r="T1" s="197">
        <v>22</v>
      </c>
      <c r="U1" s="197">
        <v>23</v>
      </c>
      <c r="V1" s="197">
        <v>24</v>
      </c>
      <c r="W1" s="197">
        <v>25</v>
      </c>
      <c r="X1" s="197">
        <v>26</v>
      </c>
      <c r="Y1" s="197">
        <v>27</v>
      </c>
      <c r="Z1" s="197">
        <v>28</v>
      </c>
      <c r="AA1" s="197">
        <v>29</v>
      </c>
      <c r="AB1" s="197">
        <v>30</v>
      </c>
      <c r="AC1" s="197">
        <v>31</v>
      </c>
      <c r="AD1" s="197">
        <v>32</v>
      </c>
      <c r="AE1" s="197">
        <v>33</v>
      </c>
      <c r="AF1" s="197">
        <v>34</v>
      </c>
      <c r="AG1" s="197">
        <v>35</v>
      </c>
      <c r="AH1" s="197">
        <v>36</v>
      </c>
      <c r="AI1" s="197">
        <v>37</v>
      </c>
      <c r="AJ1" s="197">
        <v>38</v>
      </c>
    </row>
    <row r="2" spans="1:48" s="100" customFormat="1" ht="10.5" customHeight="1">
      <c r="A2" s="196"/>
      <c r="B2" s="302" t="s">
        <v>131</v>
      </c>
      <c r="C2" s="303"/>
      <c r="D2" s="304"/>
      <c r="E2" s="304"/>
      <c r="F2" s="304"/>
      <c r="G2" s="304"/>
      <c r="H2" s="304"/>
      <c r="I2" s="304"/>
      <c r="J2" s="304"/>
      <c r="K2" s="304"/>
      <c r="L2" s="304"/>
      <c r="M2" s="306"/>
      <c r="N2" s="306"/>
      <c r="O2" s="306"/>
      <c r="V2" s="100" t="s">
        <v>136</v>
      </c>
    </row>
    <row r="3" spans="1:48" s="100" customFormat="1" ht="24" customHeight="1">
      <c r="A3" s="179" t="str">
        <f>+"headingqy"&amp;$A$1</f>
        <v>headingqyGroup</v>
      </c>
      <c r="B3" s="409" t="e">
        <f>+VLOOKUP($A3,#REF!,B$1+1,FALSE)</f>
        <v>#REF!</v>
      </c>
      <c r="C3" s="454" t="e">
        <f>+VLOOKUP($A3,#REF!,C$1+1,FALSE)</f>
        <v>#REF!</v>
      </c>
      <c r="D3" s="455" t="e">
        <f>+VLOOKUP($A3,#REF!,D$1+1,FALSE)</f>
        <v>#REF!</v>
      </c>
      <c r="E3" s="455" t="e">
        <f>+VLOOKUP($A3,#REF!,E$1+1,FALSE)</f>
        <v>#REF!</v>
      </c>
      <c r="F3" s="455" t="e">
        <f>+VLOOKUP($A3,#REF!,F$1+1,FALSE)</f>
        <v>#REF!</v>
      </c>
      <c r="G3" s="455" t="e">
        <f>+VLOOKUP($A3,#REF!,G$1+1,FALSE)</f>
        <v>#REF!</v>
      </c>
      <c r="H3" s="455" t="e">
        <f>+VLOOKUP($A3,#REF!,H$1+1,FALSE)</f>
        <v>#REF!</v>
      </c>
      <c r="I3" s="455" t="e">
        <f>+VLOOKUP($A3,#REF!,I$1+1,FALSE)</f>
        <v>#REF!</v>
      </c>
      <c r="J3" s="455" t="e">
        <f>+VLOOKUP($A3,#REF!,J$1+1,FALSE)</f>
        <v>#REF!</v>
      </c>
      <c r="K3" s="1103" t="e">
        <f>+VLOOKUP($A3,#REF!,K$1+1,FALSE)</f>
        <v>#REF!</v>
      </c>
      <c r="L3" s="1104" t="e">
        <f>+VLOOKUP($A3,#REF!,L$1+1,FALSE)</f>
        <v>#REF!</v>
      </c>
      <c r="M3" s="456" t="e">
        <f>+VLOOKUP($A3,#REF!,M$1+1,FALSE)</f>
        <v>#REF!</v>
      </c>
      <c r="N3" s="457" t="e">
        <f>+VLOOKUP($A3,#REF!,N$1+1,FALSE)</f>
        <v>#REF!</v>
      </c>
      <c r="O3" s="783" t="str">
        <f>'Banking Baltics'!O3</f>
        <v>Jan/Dec 19/18</v>
      </c>
      <c r="P3" s="198"/>
      <c r="V3" s="454" t="e">
        <f>C3</f>
        <v>#REF!</v>
      </c>
      <c r="W3" s="455" t="e">
        <f t="shared" ref="W3:AH3" si="1">D3</f>
        <v>#REF!</v>
      </c>
      <c r="X3" s="455" t="e">
        <f t="shared" si="1"/>
        <v>#REF!</v>
      </c>
      <c r="Y3" s="455" t="e">
        <f t="shared" si="1"/>
        <v>#REF!</v>
      </c>
      <c r="Z3" s="455" t="e">
        <f t="shared" si="1"/>
        <v>#REF!</v>
      </c>
      <c r="AA3" s="455" t="e">
        <f t="shared" si="1"/>
        <v>#REF!</v>
      </c>
      <c r="AB3" s="455" t="e">
        <f t="shared" si="1"/>
        <v>#REF!</v>
      </c>
      <c r="AC3" s="455" t="e">
        <f t="shared" si="1"/>
        <v>#REF!</v>
      </c>
      <c r="AD3" s="456" t="e">
        <f t="shared" si="1"/>
        <v>#REF!</v>
      </c>
      <c r="AE3" s="457" t="e">
        <f t="shared" si="1"/>
        <v>#REF!</v>
      </c>
      <c r="AF3" s="456" t="e">
        <f t="shared" si="1"/>
        <v>#REF!</v>
      </c>
      <c r="AG3" s="457" t="e">
        <f t="shared" si="1"/>
        <v>#REF!</v>
      </c>
      <c r="AH3" s="450" t="str">
        <f t="shared" si="1"/>
        <v>Jan/Dec 19/18</v>
      </c>
    </row>
    <row r="4" spans="1:48" s="100" customFormat="1" ht="10.5" customHeight="1">
      <c r="A4" s="199" t="s">
        <v>7</v>
      </c>
      <c r="B4" s="551" t="s">
        <v>7</v>
      </c>
      <c r="C4" s="473"/>
      <c r="D4" s="473">
        <v>-2</v>
      </c>
      <c r="E4" s="552">
        <v>-5</v>
      </c>
      <c r="F4" s="537">
        <v>0</v>
      </c>
      <c r="G4" s="537">
        <v>-3</v>
      </c>
      <c r="H4" s="537">
        <v>-5</v>
      </c>
      <c r="I4" s="536">
        <v>-3</v>
      </c>
      <c r="J4" s="536">
        <v>1</v>
      </c>
      <c r="K4" s="711"/>
      <c r="L4" s="727"/>
      <c r="M4" s="552"/>
      <c r="N4" s="552"/>
      <c r="O4" s="1019"/>
      <c r="Q4" s="822"/>
      <c r="R4" s="822"/>
      <c r="S4" s="822"/>
      <c r="T4" s="1091">
        <f>C4+D4+E4+F4-M4</f>
        <v>-7</v>
      </c>
      <c r="U4" s="822">
        <f>G4+H4+I4+J4-N4</f>
        <v>-10</v>
      </c>
      <c r="V4" s="748"/>
      <c r="W4" s="977"/>
      <c r="X4" s="978"/>
      <c r="Y4" s="978"/>
      <c r="Z4" s="978"/>
      <c r="AA4" s="979"/>
      <c r="AB4" s="979"/>
      <c r="AC4" s="979"/>
      <c r="AD4" s="711"/>
      <c r="AE4" s="727"/>
      <c r="AF4" s="748"/>
      <c r="AG4" s="977"/>
      <c r="AH4" s="792"/>
      <c r="AJ4" s="204">
        <f t="shared" ref="AJ4:AJ17" si="2">C4-V4</f>
        <v>0</v>
      </c>
      <c r="AK4" s="204">
        <f t="shared" ref="AK4:AK17" si="3">D4-W4</f>
        <v>-2</v>
      </c>
      <c r="AL4" s="204">
        <f t="shared" ref="AL4:AL17" si="4">E4-X4</f>
        <v>-5</v>
      </c>
      <c r="AM4" s="204">
        <f t="shared" ref="AM4:AM17" si="5">F4-Y4</f>
        <v>0</v>
      </c>
      <c r="AN4" s="204">
        <f t="shared" ref="AN4:AN17" si="6">G4-Z4</f>
        <v>-3</v>
      </c>
      <c r="AO4" s="204">
        <f t="shared" ref="AO4:AO17" si="7">H4-AA4</f>
        <v>-5</v>
      </c>
      <c r="AP4" s="204">
        <f t="shared" ref="AP4:AP17" si="8">I4-AB4</f>
        <v>-3</v>
      </c>
      <c r="AQ4" s="204">
        <f t="shared" ref="AQ4:AQ17" si="9">J4-AC4</f>
        <v>1</v>
      </c>
      <c r="AR4" s="204">
        <f t="shared" ref="AR4:AR17" si="10">K4-AD4</f>
        <v>0</v>
      </c>
      <c r="AS4" s="204">
        <f t="shared" ref="AS4:AS17" si="11">L4-AE4</f>
        <v>0</v>
      </c>
      <c r="AT4" s="204">
        <f t="shared" ref="AT4:AT17" si="12">M4-AF4</f>
        <v>0</v>
      </c>
      <c r="AU4" s="204">
        <f t="shared" ref="AU4:AU17" si="13">N4-AG4</f>
        <v>0</v>
      </c>
      <c r="AV4" s="204">
        <f t="shared" ref="AV4:AV17" si="14">O4-AH4</f>
        <v>0</v>
      </c>
    </row>
    <row r="5" spans="1:48" s="100" customFormat="1" ht="10.5" customHeight="1">
      <c r="A5" s="199" t="s">
        <v>2</v>
      </c>
      <c r="B5" s="551" t="s">
        <v>2</v>
      </c>
      <c r="C5" s="473"/>
      <c r="D5" s="473">
        <v>2</v>
      </c>
      <c r="E5" s="553">
        <v>-1</v>
      </c>
      <c r="F5" s="554">
        <v>-3</v>
      </c>
      <c r="G5" s="536">
        <v>-5</v>
      </c>
      <c r="H5" s="536">
        <v>2</v>
      </c>
      <c r="I5" s="554">
        <v>-1</v>
      </c>
      <c r="J5" s="554">
        <v>-4</v>
      </c>
      <c r="K5" s="321"/>
      <c r="L5" s="322"/>
      <c r="M5" s="552"/>
      <c r="N5" s="553"/>
      <c r="O5" s="1019"/>
      <c r="Q5" s="822"/>
      <c r="R5" s="822"/>
      <c r="S5" s="822"/>
      <c r="T5" s="1091">
        <f>C5+D5+E5+F5-M5</f>
        <v>-2</v>
      </c>
      <c r="U5" s="822">
        <f t="shared" ref="U5:U15" si="15">G5+H5+I5+J5-N5</f>
        <v>-8</v>
      </c>
      <c r="V5" s="368"/>
      <c r="W5" s="374"/>
      <c r="X5" s="376"/>
      <c r="Y5" s="720"/>
      <c r="Z5" s="720"/>
      <c r="AA5" s="376"/>
      <c r="AB5" s="376"/>
      <c r="AC5" s="376"/>
      <c r="AD5" s="321"/>
      <c r="AE5" s="322"/>
      <c r="AF5" s="368"/>
      <c r="AG5" s="374"/>
      <c r="AH5" s="798"/>
      <c r="AJ5" s="204">
        <f t="shared" si="2"/>
        <v>0</v>
      </c>
      <c r="AK5" s="204">
        <f t="shared" si="3"/>
        <v>2</v>
      </c>
      <c r="AL5" s="204">
        <f t="shared" si="4"/>
        <v>-1</v>
      </c>
      <c r="AM5" s="204">
        <f t="shared" si="5"/>
        <v>-3</v>
      </c>
      <c r="AN5" s="204">
        <f t="shared" si="6"/>
        <v>-5</v>
      </c>
      <c r="AO5" s="204">
        <f t="shared" si="7"/>
        <v>2</v>
      </c>
      <c r="AP5" s="204">
        <f t="shared" si="8"/>
        <v>-1</v>
      </c>
      <c r="AQ5" s="204">
        <f t="shared" si="9"/>
        <v>-4</v>
      </c>
      <c r="AR5" s="204">
        <f t="shared" si="10"/>
        <v>0</v>
      </c>
      <c r="AS5" s="204">
        <f t="shared" si="11"/>
        <v>0</v>
      </c>
      <c r="AT5" s="204">
        <f t="shared" si="12"/>
        <v>0</v>
      </c>
      <c r="AU5" s="204">
        <f t="shared" si="13"/>
        <v>0</v>
      </c>
      <c r="AV5" s="204">
        <f t="shared" si="14"/>
        <v>0</v>
      </c>
    </row>
    <row r="6" spans="1:48" s="100" customFormat="1" ht="10.5" customHeight="1">
      <c r="A6" s="199" t="s">
        <v>0</v>
      </c>
      <c r="B6" s="551" t="s">
        <v>0</v>
      </c>
      <c r="C6" s="473"/>
      <c r="D6" s="473">
        <v>2</v>
      </c>
      <c r="E6" s="553">
        <v>-2</v>
      </c>
      <c r="F6" s="554">
        <v>3</v>
      </c>
      <c r="G6" s="536">
        <v>0</v>
      </c>
      <c r="H6" s="536">
        <v>-2</v>
      </c>
      <c r="I6" s="554">
        <v>-1</v>
      </c>
      <c r="J6" s="554">
        <v>0</v>
      </c>
      <c r="K6" s="321"/>
      <c r="L6" s="322"/>
      <c r="M6" s="552"/>
      <c r="N6" s="553"/>
      <c r="O6" s="1019"/>
      <c r="Q6" s="823"/>
      <c r="R6" s="822"/>
      <c r="S6" s="822"/>
      <c r="T6" s="1091">
        <f>C6+D6+E6+F6-M6</f>
        <v>3</v>
      </c>
      <c r="U6" s="822">
        <f t="shared" si="15"/>
        <v>-3</v>
      </c>
      <c r="V6" s="368"/>
      <c r="W6" s="374"/>
      <c r="X6" s="376"/>
      <c r="Y6" s="720"/>
      <c r="Z6" s="720"/>
      <c r="AA6" s="376"/>
      <c r="AB6" s="376"/>
      <c r="AC6" s="376"/>
      <c r="AD6" s="321"/>
      <c r="AE6" s="322"/>
      <c r="AF6" s="368"/>
      <c r="AG6" s="374"/>
      <c r="AH6" s="798"/>
      <c r="AJ6" s="204">
        <f t="shared" si="2"/>
        <v>0</v>
      </c>
      <c r="AK6" s="204">
        <f t="shared" si="3"/>
        <v>2</v>
      </c>
      <c r="AL6" s="204">
        <f t="shared" si="4"/>
        <v>-2</v>
      </c>
      <c r="AM6" s="204">
        <f t="shared" si="5"/>
        <v>3</v>
      </c>
      <c r="AN6" s="204">
        <f t="shared" si="6"/>
        <v>0</v>
      </c>
      <c r="AO6" s="204">
        <f t="shared" si="7"/>
        <v>-2</v>
      </c>
      <c r="AP6" s="204">
        <f t="shared" si="8"/>
        <v>-1</v>
      </c>
      <c r="AQ6" s="204">
        <f t="shared" si="9"/>
        <v>0</v>
      </c>
      <c r="AR6" s="204">
        <f t="shared" si="10"/>
        <v>0</v>
      </c>
      <c r="AS6" s="204">
        <f t="shared" si="11"/>
        <v>0</v>
      </c>
      <c r="AT6" s="204">
        <f t="shared" si="12"/>
        <v>0</v>
      </c>
      <c r="AU6" s="204">
        <f t="shared" si="13"/>
        <v>0</v>
      </c>
      <c r="AV6" s="204">
        <f t="shared" si="14"/>
        <v>0</v>
      </c>
    </row>
    <row r="7" spans="1:48" s="100" customFormat="1" ht="10.5" customHeight="1">
      <c r="A7" s="199" t="s">
        <v>18</v>
      </c>
      <c r="B7" s="551" t="s">
        <v>18</v>
      </c>
      <c r="C7" s="473"/>
      <c r="D7" s="473">
        <v>0</v>
      </c>
      <c r="E7" s="553">
        <v>0</v>
      </c>
      <c r="F7" s="554">
        <v>0</v>
      </c>
      <c r="G7" s="536">
        <v>0</v>
      </c>
      <c r="H7" s="536">
        <v>0</v>
      </c>
      <c r="I7" s="554">
        <v>0</v>
      </c>
      <c r="J7" s="554">
        <v>-1</v>
      </c>
      <c r="K7" s="321"/>
      <c r="L7" s="322"/>
      <c r="M7" s="552"/>
      <c r="N7" s="553"/>
      <c r="O7" s="1019"/>
      <c r="Q7" s="822"/>
      <c r="R7" s="822"/>
      <c r="S7" s="822"/>
      <c r="T7" s="1091">
        <f>C7+D7+E7+F7-M7</f>
        <v>0</v>
      </c>
      <c r="U7" s="822">
        <f t="shared" si="15"/>
        <v>-1</v>
      </c>
      <c r="V7" s="368"/>
      <c r="W7" s="374"/>
      <c r="X7" s="376"/>
      <c r="Y7" s="720"/>
      <c r="Z7" s="720"/>
      <c r="AA7" s="376"/>
      <c r="AB7" s="376"/>
      <c r="AC7" s="376"/>
      <c r="AD7" s="321"/>
      <c r="AE7" s="322"/>
      <c r="AF7" s="368"/>
      <c r="AG7" s="374"/>
      <c r="AH7" s="798"/>
      <c r="AJ7" s="204">
        <f t="shared" si="2"/>
        <v>0</v>
      </c>
      <c r="AK7" s="204">
        <f t="shared" si="3"/>
        <v>0</v>
      </c>
      <c r="AL7" s="204">
        <f t="shared" si="4"/>
        <v>0</v>
      </c>
      <c r="AM7" s="204">
        <f t="shared" si="5"/>
        <v>0</v>
      </c>
      <c r="AN7" s="204">
        <f t="shared" si="6"/>
        <v>0</v>
      </c>
      <c r="AO7" s="204">
        <f t="shared" si="7"/>
        <v>0</v>
      </c>
      <c r="AP7" s="204">
        <f t="shared" si="8"/>
        <v>0</v>
      </c>
      <c r="AQ7" s="204">
        <f t="shared" si="9"/>
        <v>-1</v>
      </c>
      <c r="AR7" s="204">
        <f t="shared" si="10"/>
        <v>0</v>
      </c>
      <c r="AS7" s="204">
        <f t="shared" si="11"/>
        <v>0</v>
      </c>
      <c r="AT7" s="204">
        <f t="shared" si="12"/>
        <v>0</v>
      </c>
      <c r="AU7" s="204">
        <f t="shared" si="13"/>
        <v>0</v>
      </c>
      <c r="AV7" s="204">
        <f t="shared" si="14"/>
        <v>0</v>
      </c>
    </row>
    <row r="8" spans="1:48" s="100" customFormat="1" ht="10.5" customHeight="1">
      <c r="A8" s="200" t="s">
        <v>8</v>
      </c>
      <c r="B8" s="555" t="s">
        <v>8</v>
      </c>
      <c r="C8" s="476"/>
      <c r="D8" s="476">
        <v>2</v>
      </c>
      <c r="E8" s="556">
        <v>-8</v>
      </c>
      <c r="F8" s="557">
        <v>0</v>
      </c>
      <c r="G8" s="558">
        <v>-8</v>
      </c>
      <c r="H8" s="558">
        <v>-5</v>
      </c>
      <c r="I8" s="557">
        <v>-5</v>
      </c>
      <c r="J8" s="557">
        <v>-4</v>
      </c>
      <c r="K8" s="324"/>
      <c r="L8" s="325"/>
      <c r="M8" s="1069"/>
      <c r="N8" s="556"/>
      <c r="O8" s="1020"/>
      <c r="Q8" s="822"/>
      <c r="R8" s="822"/>
      <c r="S8" s="822"/>
      <c r="T8" s="1091">
        <f>C8+D8+E8+F8-M8</f>
        <v>-6</v>
      </c>
      <c r="U8" s="822">
        <f t="shared" si="15"/>
        <v>-22</v>
      </c>
      <c r="V8" s="329"/>
      <c r="W8" s="769"/>
      <c r="X8" s="741"/>
      <c r="Y8" s="770"/>
      <c r="Z8" s="770"/>
      <c r="AA8" s="741"/>
      <c r="AB8" s="741"/>
      <c r="AC8" s="741"/>
      <c r="AD8" s="324"/>
      <c r="AE8" s="325"/>
      <c r="AF8" s="329"/>
      <c r="AG8" s="769"/>
      <c r="AH8" s="730"/>
      <c r="AJ8" s="204">
        <f t="shared" si="2"/>
        <v>0</v>
      </c>
      <c r="AK8" s="204">
        <f t="shared" si="3"/>
        <v>2</v>
      </c>
      <c r="AL8" s="204">
        <f t="shared" si="4"/>
        <v>-8</v>
      </c>
      <c r="AM8" s="204">
        <f t="shared" si="5"/>
        <v>0</v>
      </c>
      <c r="AN8" s="204">
        <f t="shared" si="6"/>
        <v>-8</v>
      </c>
      <c r="AO8" s="204">
        <f t="shared" si="7"/>
        <v>-5</v>
      </c>
      <c r="AP8" s="204">
        <f t="shared" si="8"/>
        <v>-5</v>
      </c>
      <c r="AQ8" s="204">
        <f t="shared" si="9"/>
        <v>-4</v>
      </c>
      <c r="AR8" s="204">
        <f t="shared" si="10"/>
        <v>0</v>
      </c>
      <c r="AS8" s="204">
        <f t="shared" si="11"/>
        <v>0</v>
      </c>
      <c r="AT8" s="204">
        <f t="shared" si="12"/>
        <v>0</v>
      </c>
      <c r="AU8" s="204">
        <f t="shared" si="13"/>
        <v>0</v>
      </c>
      <c r="AV8" s="204">
        <f t="shared" si="14"/>
        <v>0</v>
      </c>
    </row>
    <row r="9" spans="1:48" s="100" customFormat="1" ht="10.5" customHeight="1">
      <c r="A9" s="199" t="s">
        <v>3</v>
      </c>
      <c r="B9" s="1166" t="s">
        <v>3</v>
      </c>
      <c r="C9" s="1140"/>
      <c r="D9" s="1140"/>
      <c r="E9" s="1155"/>
      <c r="F9" s="1136"/>
      <c r="G9" s="1156"/>
      <c r="H9" s="1156"/>
      <c r="I9" s="1136"/>
      <c r="J9" s="1136"/>
      <c r="K9" s="1137"/>
      <c r="L9" s="1138"/>
      <c r="M9" s="1141"/>
      <c r="N9" s="1155"/>
      <c r="O9" s="1157"/>
      <c r="P9" s="1142"/>
      <c r="Q9" s="1143"/>
      <c r="R9" s="1143"/>
      <c r="S9" s="1143"/>
      <c r="T9" s="1091"/>
      <c r="U9" s="1143"/>
      <c r="V9" s="318"/>
      <c r="W9" s="374"/>
      <c r="X9" s="376"/>
      <c r="Y9" s="720"/>
      <c r="Z9" s="720"/>
      <c r="AA9" s="376"/>
      <c r="AB9" s="376"/>
      <c r="AC9" s="376"/>
      <c r="AD9" s="321"/>
      <c r="AE9" s="322"/>
      <c r="AF9" s="318"/>
      <c r="AG9" s="374"/>
      <c r="AH9" s="798"/>
      <c r="AJ9" s="204">
        <f t="shared" si="2"/>
        <v>0</v>
      </c>
      <c r="AK9" s="204">
        <f t="shared" si="3"/>
        <v>0</v>
      </c>
      <c r="AL9" s="204">
        <f t="shared" si="4"/>
        <v>0</v>
      </c>
      <c r="AM9" s="204">
        <f t="shared" si="5"/>
        <v>0</v>
      </c>
      <c r="AN9" s="204">
        <f t="shared" si="6"/>
        <v>0</v>
      </c>
      <c r="AO9" s="204">
        <f t="shared" si="7"/>
        <v>0</v>
      </c>
      <c r="AP9" s="204">
        <f t="shared" si="8"/>
        <v>0</v>
      </c>
      <c r="AQ9" s="204">
        <f t="shared" si="9"/>
        <v>0</v>
      </c>
      <c r="AR9" s="204">
        <f t="shared" si="10"/>
        <v>0</v>
      </c>
      <c r="AS9" s="204">
        <f t="shared" si="11"/>
        <v>0</v>
      </c>
      <c r="AT9" s="204">
        <f t="shared" si="12"/>
        <v>0</v>
      </c>
      <c r="AU9" s="204">
        <f t="shared" si="13"/>
        <v>0</v>
      </c>
      <c r="AV9" s="204">
        <f t="shared" si="14"/>
        <v>0</v>
      </c>
    </row>
    <row r="10" spans="1:48" s="100" customFormat="1" ht="10.5" customHeight="1">
      <c r="A10" s="199" t="s">
        <v>84</v>
      </c>
      <c r="B10" s="1166" t="s">
        <v>88</v>
      </c>
      <c r="C10" s="1140"/>
      <c r="D10" s="1140"/>
      <c r="E10" s="1155"/>
      <c r="F10" s="1136"/>
      <c r="G10" s="1156"/>
      <c r="H10" s="1156"/>
      <c r="I10" s="1136"/>
      <c r="J10" s="1136"/>
      <c r="K10" s="1137"/>
      <c r="L10" s="1138"/>
      <c r="M10" s="1141"/>
      <c r="N10" s="1155"/>
      <c r="O10" s="1157"/>
      <c r="P10" s="1142"/>
      <c r="Q10" s="1143"/>
      <c r="R10" s="1143"/>
      <c r="S10" s="1143"/>
      <c r="T10" s="1091"/>
      <c r="U10" s="1143"/>
      <c r="V10" s="318"/>
      <c r="W10" s="374"/>
      <c r="X10" s="376"/>
      <c r="Y10" s="720"/>
      <c r="Z10" s="720"/>
      <c r="AA10" s="376"/>
      <c r="AB10" s="376"/>
      <c r="AC10" s="376"/>
      <c r="AD10" s="321"/>
      <c r="AE10" s="322"/>
      <c r="AF10" s="318"/>
      <c r="AG10" s="374"/>
      <c r="AH10" s="798"/>
      <c r="AJ10" s="204">
        <f t="shared" si="2"/>
        <v>0</v>
      </c>
      <c r="AK10" s="204">
        <f t="shared" si="3"/>
        <v>0</v>
      </c>
      <c r="AL10" s="204">
        <f t="shared" si="4"/>
        <v>0</v>
      </c>
      <c r="AM10" s="204">
        <f t="shared" si="5"/>
        <v>0</v>
      </c>
      <c r="AN10" s="204">
        <f t="shared" si="6"/>
        <v>0</v>
      </c>
      <c r="AO10" s="204">
        <f t="shared" si="7"/>
        <v>0</v>
      </c>
      <c r="AP10" s="204">
        <f t="shared" si="8"/>
        <v>0</v>
      </c>
      <c r="AQ10" s="204">
        <f t="shared" si="9"/>
        <v>0</v>
      </c>
      <c r="AR10" s="204">
        <f t="shared" si="10"/>
        <v>0</v>
      </c>
      <c r="AS10" s="204">
        <f t="shared" si="11"/>
        <v>0</v>
      </c>
      <c r="AT10" s="204">
        <f t="shared" si="12"/>
        <v>0</v>
      </c>
      <c r="AU10" s="204">
        <f t="shared" si="13"/>
        <v>0</v>
      </c>
      <c r="AV10" s="204">
        <f t="shared" si="14"/>
        <v>0</v>
      </c>
    </row>
    <row r="11" spans="1:48" s="100" customFormat="1" ht="10.5" customHeight="1">
      <c r="A11" s="200" t="s">
        <v>24</v>
      </c>
      <c r="B11" s="555" t="s">
        <v>24</v>
      </c>
      <c r="C11" s="476"/>
      <c r="D11" s="476">
        <v>-23</v>
      </c>
      <c r="E11" s="556">
        <v>5</v>
      </c>
      <c r="F11" s="557">
        <v>5</v>
      </c>
      <c r="G11" s="558">
        <v>-30</v>
      </c>
      <c r="H11" s="558">
        <v>-27</v>
      </c>
      <c r="I11" s="557">
        <v>-9</v>
      </c>
      <c r="J11" s="557">
        <v>-8</v>
      </c>
      <c r="K11" s="324"/>
      <c r="L11" s="325"/>
      <c r="M11" s="1069"/>
      <c r="N11" s="556"/>
      <c r="O11" s="1020"/>
      <c r="Q11" s="822"/>
      <c r="R11" s="822"/>
      <c r="S11" s="822"/>
      <c r="T11" s="1091">
        <f>C11+D11+E11+F11-M11</f>
        <v>-13</v>
      </c>
      <c r="U11" s="822">
        <f t="shared" si="15"/>
        <v>-74</v>
      </c>
      <c r="V11" s="329"/>
      <c r="W11" s="769"/>
      <c r="X11" s="741"/>
      <c r="Y11" s="770"/>
      <c r="Z11" s="770"/>
      <c r="AA11" s="741"/>
      <c r="AB11" s="741"/>
      <c r="AC11" s="741"/>
      <c r="AD11" s="324"/>
      <c r="AE11" s="325"/>
      <c r="AF11" s="329"/>
      <c r="AG11" s="769"/>
      <c r="AH11" s="730"/>
      <c r="AJ11" s="204">
        <f t="shared" si="2"/>
        <v>0</v>
      </c>
      <c r="AK11" s="204">
        <f t="shared" si="3"/>
        <v>-23</v>
      </c>
      <c r="AL11" s="204">
        <f t="shared" si="4"/>
        <v>5</v>
      </c>
      <c r="AM11" s="204">
        <f t="shared" si="5"/>
        <v>5</v>
      </c>
      <c r="AN11" s="204">
        <f t="shared" si="6"/>
        <v>-30</v>
      </c>
      <c r="AO11" s="204">
        <f t="shared" si="7"/>
        <v>-27</v>
      </c>
      <c r="AP11" s="204">
        <f t="shared" si="8"/>
        <v>-9</v>
      </c>
      <c r="AQ11" s="204">
        <f t="shared" si="9"/>
        <v>-8</v>
      </c>
      <c r="AR11" s="204">
        <f t="shared" si="10"/>
        <v>0</v>
      </c>
      <c r="AS11" s="204">
        <f t="shared" si="11"/>
        <v>0</v>
      </c>
      <c r="AT11" s="204">
        <f t="shared" si="12"/>
        <v>0</v>
      </c>
      <c r="AU11" s="204">
        <f t="shared" si="13"/>
        <v>0</v>
      </c>
      <c r="AV11" s="204">
        <f t="shared" si="14"/>
        <v>0</v>
      </c>
    </row>
    <row r="12" spans="1:48" s="100" customFormat="1" ht="10.5" customHeight="1">
      <c r="A12" s="200" t="s">
        <v>13</v>
      </c>
      <c r="B12" s="555" t="s">
        <v>13</v>
      </c>
      <c r="C12" s="476"/>
      <c r="D12" s="476">
        <v>-21</v>
      </c>
      <c r="E12" s="556">
        <v>-3</v>
      </c>
      <c r="F12" s="557">
        <v>5</v>
      </c>
      <c r="G12" s="557">
        <v>-38</v>
      </c>
      <c r="H12" s="557">
        <v>-32</v>
      </c>
      <c r="I12" s="557">
        <v>-14</v>
      </c>
      <c r="J12" s="557">
        <v>-12</v>
      </c>
      <c r="K12" s="324"/>
      <c r="L12" s="325"/>
      <c r="M12" s="1069"/>
      <c r="N12" s="556"/>
      <c r="O12" s="1020"/>
      <c r="Q12" s="822"/>
      <c r="R12" s="822"/>
      <c r="S12" s="822"/>
      <c r="T12" s="1091">
        <f>C12+D12+E12+F12-M12</f>
        <v>-19</v>
      </c>
      <c r="U12" s="822">
        <f t="shared" si="15"/>
        <v>-96</v>
      </c>
      <c r="V12" s="329"/>
      <c r="W12" s="769"/>
      <c r="X12" s="741"/>
      <c r="Y12" s="741"/>
      <c r="Z12" s="741"/>
      <c r="AA12" s="741"/>
      <c r="AB12" s="741"/>
      <c r="AC12" s="741"/>
      <c r="AD12" s="324"/>
      <c r="AE12" s="325"/>
      <c r="AF12" s="329"/>
      <c r="AG12" s="769"/>
      <c r="AH12" s="730"/>
      <c r="AJ12" s="204">
        <f t="shared" si="2"/>
        <v>0</v>
      </c>
      <c r="AK12" s="204">
        <f t="shared" si="3"/>
        <v>-21</v>
      </c>
      <c r="AL12" s="204">
        <f t="shared" si="4"/>
        <v>-3</v>
      </c>
      <c r="AM12" s="204">
        <f t="shared" si="5"/>
        <v>5</v>
      </c>
      <c r="AN12" s="204">
        <f t="shared" si="6"/>
        <v>-38</v>
      </c>
      <c r="AO12" s="204">
        <f t="shared" si="7"/>
        <v>-32</v>
      </c>
      <c r="AP12" s="204">
        <f t="shared" si="8"/>
        <v>-14</v>
      </c>
      <c r="AQ12" s="204">
        <f t="shared" si="9"/>
        <v>-12</v>
      </c>
      <c r="AR12" s="204">
        <f t="shared" si="10"/>
        <v>0</v>
      </c>
      <c r="AS12" s="204">
        <f t="shared" si="11"/>
        <v>0</v>
      </c>
      <c r="AT12" s="204">
        <f t="shared" si="12"/>
        <v>0</v>
      </c>
      <c r="AU12" s="204">
        <f t="shared" si="13"/>
        <v>0</v>
      </c>
      <c r="AV12" s="204">
        <f t="shared" si="14"/>
        <v>0</v>
      </c>
    </row>
    <row r="13" spans="1:48" s="100" customFormat="1" ht="10.5" customHeight="1">
      <c r="A13" s="199" t="s">
        <v>23</v>
      </c>
      <c r="B13" s="551" t="s">
        <v>23</v>
      </c>
      <c r="C13" s="473"/>
      <c r="D13" s="473">
        <v>1</v>
      </c>
      <c r="E13" s="553">
        <v>1</v>
      </c>
      <c r="F13" s="554">
        <v>-1</v>
      </c>
      <c r="G13" s="537">
        <v>-1</v>
      </c>
      <c r="H13" s="537">
        <v>0</v>
      </c>
      <c r="I13" s="554">
        <v>-1</v>
      </c>
      <c r="J13" s="554">
        <v>1</v>
      </c>
      <c r="K13" s="321"/>
      <c r="L13" s="322"/>
      <c r="M13" s="552"/>
      <c r="N13" s="553"/>
      <c r="O13" s="1019"/>
      <c r="Q13" s="822"/>
      <c r="R13" s="822"/>
      <c r="S13" s="822"/>
      <c r="T13" s="1091">
        <f>C13+D13+E13+F13-M13</f>
        <v>1</v>
      </c>
      <c r="U13" s="822">
        <f t="shared" si="15"/>
        <v>-1</v>
      </c>
      <c r="V13" s="318"/>
      <c r="W13" s="374"/>
      <c r="X13" s="376"/>
      <c r="Y13" s="369"/>
      <c r="Z13" s="369"/>
      <c r="AA13" s="376"/>
      <c r="AB13" s="376"/>
      <c r="AC13" s="376"/>
      <c r="AD13" s="321"/>
      <c r="AE13" s="322"/>
      <c r="AF13" s="318"/>
      <c r="AG13" s="374"/>
      <c r="AH13" s="798"/>
      <c r="AJ13" s="204">
        <f t="shared" si="2"/>
        <v>0</v>
      </c>
      <c r="AK13" s="204">
        <f t="shared" si="3"/>
        <v>1</v>
      </c>
      <c r="AL13" s="204">
        <f t="shared" si="4"/>
        <v>1</v>
      </c>
      <c r="AM13" s="204">
        <f t="shared" si="5"/>
        <v>-1</v>
      </c>
      <c r="AN13" s="204">
        <f t="shared" si="6"/>
        <v>-1</v>
      </c>
      <c r="AO13" s="204">
        <f t="shared" si="7"/>
        <v>0</v>
      </c>
      <c r="AP13" s="204">
        <f t="shared" si="8"/>
        <v>-1</v>
      </c>
      <c r="AQ13" s="204">
        <f t="shared" si="9"/>
        <v>1</v>
      </c>
      <c r="AR13" s="204">
        <f t="shared" si="10"/>
        <v>0</v>
      </c>
      <c r="AS13" s="204">
        <f t="shared" si="11"/>
        <v>0</v>
      </c>
      <c r="AT13" s="204">
        <f t="shared" si="12"/>
        <v>0</v>
      </c>
      <c r="AU13" s="204">
        <f t="shared" si="13"/>
        <v>0</v>
      </c>
      <c r="AV13" s="204">
        <f t="shared" si="14"/>
        <v>0</v>
      </c>
    </row>
    <row r="14" spans="1:48" s="100" customFormat="1" ht="10.5" hidden="1" customHeight="1" outlineLevel="1">
      <c r="A14" s="210" t="s">
        <v>126</v>
      </c>
      <c r="B14" s="481" t="s">
        <v>126</v>
      </c>
      <c r="C14" s="473"/>
      <c r="D14" s="473"/>
      <c r="E14" s="553"/>
      <c r="F14" s="554"/>
      <c r="G14" s="537"/>
      <c r="H14" s="537"/>
      <c r="I14" s="554"/>
      <c r="J14" s="554"/>
      <c r="K14" s="321"/>
      <c r="L14" s="322"/>
      <c r="M14" s="552"/>
      <c r="N14" s="553"/>
      <c r="O14" s="1019"/>
      <c r="Q14" s="822"/>
      <c r="R14" s="822"/>
      <c r="S14" s="822"/>
      <c r="T14" s="1091">
        <f>C14+D14+E14-M14</f>
        <v>0</v>
      </c>
      <c r="U14" s="822">
        <f t="shared" si="15"/>
        <v>0</v>
      </c>
      <c r="V14" s="318"/>
      <c r="W14" s="374"/>
      <c r="X14" s="376"/>
      <c r="Y14" s="369"/>
      <c r="Z14" s="369"/>
      <c r="AA14" s="376"/>
      <c r="AB14" s="376"/>
      <c r="AC14" s="376"/>
      <c r="AD14" s="321"/>
      <c r="AE14" s="322"/>
      <c r="AF14" s="318"/>
      <c r="AG14" s="374"/>
      <c r="AH14" s="798"/>
      <c r="AJ14" s="204">
        <f t="shared" ref="AJ14:AV14" si="16">C14-V14</f>
        <v>0</v>
      </c>
      <c r="AK14" s="204">
        <f t="shared" si="16"/>
        <v>0</v>
      </c>
      <c r="AL14" s="204">
        <f t="shared" si="16"/>
        <v>0</v>
      </c>
      <c r="AM14" s="204">
        <f t="shared" si="16"/>
        <v>0</v>
      </c>
      <c r="AN14" s="204">
        <f t="shared" si="16"/>
        <v>0</v>
      </c>
      <c r="AO14" s="204">
        <f t="shared" si="16"/>
        <v>0</v>
      </c>
      <c r="AP14" s="204">
        <f t="shared" si="16"/>
        <v>0</v>
      </c>
      <c r="AQ14" s="204">
        <f t="shared" si="16"/>
        <v>0</v>
      </c>
      <c r="AR14" s="204">
        <f t="shared" si="16"/>
        <v>0</v>
      </c>
      <c r="AS14" s="204">
        <f t="shared" si="16"/>
        <v>0</v>
      </c>
      <c r="AT14" s="204">
        <f t="shared" si="16"/>
        <v>0</v>
      </c>
      <c r="AU14" s="204">
        <f t="shared" si="16"/>
        <v>0</v>
      </c>
      <c r="AV14" s="204">
        <f t="shared" si="16"/>
        <v>0</v>
      </c>
    </row>
    <row r="15" spans="1:48" s="100" customFormat="1" ht="10.5" customHeight="1" collapsed="1">
      <c r="A15" s="200" t="s">
        <v>4</v>
      </c>
      <c r="B15" s="559" t="s">
        <v>4</v>
      </c>
      <c r="C15" s="499"/>
      <c r="D15" s="499">
        <v>-20</v>
      </c>
      <c r="E15" s="560">
        <v>-2</v>
      </c>
      <c r="F15" s="561">
        <v>4</v>
      </c>
      <c r="G15" s="562">
        <v>-39</v>
      </c>
      <c r="H15" s="562">
        <v>-32</v>
      </c>
      <c r="I15" s="561">
        <v>-15</v>
      </c>
      <c r="J15" s="561">
        <v>-11</v>
      </c>
      <c r="K15" s="336"/>
      <c r="L15" s="739"/>
      <c r="M15" s="1069"/>
      <c r="N15" s="556"/>
      <c r="O15" s="1021"/>
      <c r="Q15" s="822"/>
      <c r="R15" s="822"/>
      <c r="S15" s="822"/>
      <c r="T15" s="1091">
        <f>C15+D15+E15+F15-M15</f>
        <v>-18</v>
      </c>
      <c r="U15" s="822">
        <f t="shared" si="15"/>
        <v>-97</v>
      </c>
      <c r="V15" s="333"/>
      <c r="W15" s="771"/>
      <c r="X15" s="772"/>
      <c r="Y15" s="773"/>
      <c r="Z15" s="773"/>
      <c r="AA15" s="772"/>
      <c r="AB15" s="772"/>
      <c r="AC15" s="772"/>
      <c r="AD15" s="324"/>
      <c r="AE15" s="325"/>
      <c r="AF15" s="333"/>
      <c r="AG15" s="771"/>
      <c r="AH15" s="798"/>
      <c r="AJ15" s="204">
        <f t="shared" si="2"/>
        <v>0</v>
      </c>
      <c r="AK15" s="204">
        <f t="shared" si="3"/>
        <v>-20</v>
      </c>
      <c r="AL15" s="204">
        <f t="shared" si="4"/>
        <v>-2</v>
      </c>
      <c r="AM15" s="204">
        <f t="shared" si="5"/>
        <v>4</v>
      </c>
      <c r="AN15" s="204">
        <f t="shared" si="6"/>
        <v>-39</v>
      </c>
      <c r="AO15" s="204">
        <f t="shared" si="7"/>
        <v>-32</v>
      </c>
      <c r="AP15" s="204">
        <f t="shared" si="8"/>
        <v>-15</v>
      </c>
      <c r="AQ15" s="204">
        <f t="shared" si="9"/>
        <v>-11</v>
      </c>
      <c r="AR15" s="204">
        <f t="shared" si="10"/>
        <v>0</v>
      </c>
      <c r="AS15" s="204">
        <f t="shared" si="11"/>
        <v>0</v>
      </c>
      <c r="AT15" s="204">
        <f t="shared" si="12"/>
        <v>0</v>
      </c>
      <c r="AU15" s="204">
        <f t="shared" si="13"/>
        <v>0</v>
      </c>
      <c r="AV15" s="204">
        <f t="shared" si="14"/>
        <v>0</v>
      </c>
    </row>
    <row r="16" spans="1:48" s="100" customFormat="1" ht="10.5" customHeight="1">
      <c r="A16" s="199" t="s">
        <v>28</v>
      </c>
      <c r="B16" s="551" t="s">
        <v>28</v>
      </c>
      <c r="C16" s="473"/>
      <c r="D16" s="473">
        <v>929</v>
      </c>
      <c r="E16" s="552">
        <v>828</v>
      </c>
      <c r="F16" s="537">
        <v>822</v>
      </c>
      <c r="G16" s="537">
        <v>234</v>
      </c>
      <c r="H16" s="537">
        <v>249</v>
      </c>
      <c r="I16" s="537">
        <v>341</v>
      </c>
      <c r="J16" s="537">
        <v>327</v>
      </c>
      <c r="K16" s="321"/>
      <c r="L16" s="322"/>
      <c r="M16" s="1079"/>
      <c r="N16" s="1079"/>
      <c r="O16" s="1019"/>
      <c r="Q16" s="822"/>
      <c r="R16" s="822"/>
      <c r="S16" s="822"/>
      <c r="T16" s="1091">
        <f>C16-M16</f>
        <v>0</v>
      </c>
      <c r="U16" s="822">
        <f>G16-N16</f>
        <v>234</v>
      </c>
      <c r="V16" s="329"/>
      <c r="W16" s="769"/>
      <c r="X16" s="741"/>
      <c r="Y16" s="770"/>
      <c r="Z16" s="770"/>
      <c r="AA16" s="741"/>
      <c r="AB16" s="741"/>
      <c r="AC16" s="741"/>
      <c r="AD16" s="324"/>
      <c r="AE16" s="325"/>
      <c r="AF16" s="329"/>
      <c r="AG16" s="769"/>
      <c r="AH16" s="798"/>
      <c r="AJ16" s="204">
        <f t="shared" si="2"/>
        <v>0</v>
      </c>
      <c r="AK16" s="204">
        <f t="shared" si="3"/>
        <v>929</v>
      </c>
      <c r="AL16" s="204">
        <f t="shared" si="4"/>
        <v>828</v>
      </c>
      <c r="AM16" s="204">
        <f t="shared" si="5"/>
        <v>822</v>
      </c>
      <c r="AN16" s="204">
        <f t="shared" si="6"/>
        <v>234</v>
      </c>
      <c r="AO16" s="204">
        <f t="shared" si="7"/>
        <v>249</v>
      </c>
      <c r="AP16" s="204">
        <f t="shared" si="8"/>
        <v>341</v>
      </c>
      <c r="AQ16" s="204">
        <f t="shared" si="9"/>
        <v>327</v>
      </c>
      <c r="AR16" s="204">
        <f t="shared" si="10"/>
        <v>0</v>
      </c>
      <c r="AS16" s="204">
        <f t="shared" si="11"/>
        <v>0</v>
      </c>
      <c r="AT16" s="204">
        <f t="shared" si="12"/>
        <v>0</v>
      </c>
      <c r="AU16" s="204">
        <f t="shared" si="13"/>
        <v>0</v>
      </c>
      <c r="AV16" s="204">
        <f t="shared" si="14"/>
        <v>0</v>
      </c>
    </row>
    <row r="17" spans="1:48" s="100" customFormat="1" ht="10.5" customHeight="1">
      <c r="A17" s="199" t="s">
        <v>14</v>
      </c>
      <c r="B17" s="563" t="s">
        <v>14</v>
      </c>
      <c r="C17" s="478"/>
      <c r="D17" s="478">
        <v>1016</v>
      </c>
      <c r="E17" s="851">
        <v>961</v>
      </c>
      <c r="F17" s="538">
        <v>967</v>
      </c>
      <c r="G17" s="538">
        <v>935</v>
      </c>
      <c r="H17" s="538">
        <v>962</v>
      </c>
      <c r="I17" s="538">
        <v>941</v>
      </c>
      <c r="J17" s="538">
        <v>956</v>
      </c>
      <c r="K17" s="735">
        <f>((C17-D17)/D17)</f>
        <v>-1</v>
      </c>
      <c r="L17" s="736">
        <f>((C17-G17)/G17)</f>
        <v>-1</v>
      </c>
      <c r="M17" s="851"/>
      <c r="N17" s="1080"/>
      <c r="O17" s="1019" t="e">
        <f>((M17-N17)/N17)</f>
        <v>#DIV/0!</v>
      </c>
      <c r="P17" s="100" t="s">
        <v>159</v>
      </c>
      <c r="Q17" s="822">
        <f>((C17-D17)/D17)-K17</f>
        <v>0</v>
      </c>
      <c r="R17" s="822">
        <f>((C17-G17)/G17)-L17</f>
        <v>0</v>
      </c>
      <c r="S17" s="822" t="e">
        <f>((M17-N17)/N17)-O17</f>
        <v>#DIV/0!</v>
      </c>
      <c r="T17" s="1091">
        <f>C17-M17</f>
        <v>0</v>
      </c>
      <c r="U17" s="822">
        <f>G17-N17</f>
        <v>935</v>
      </c>
      <c r="V17" s="333"/>
      <c r="W17" s="771"/>
      <c r="X17" s="772"/>
      <c r="Y17" s="773"/>
      <c r="Z17" s="773"/>
      <c r="AA17" s="772"/>
      <c r="AB17" s="772"/>
      <c r="AC17" s="772"/>
      <c r="AD17" s="336"/>
      <c r="AE17" s="739"/>
      <c r="AF17" s="333"/>
      <c r="AG17" s="771"/>
      <c r="AH17" s="733"/>
      <c r="AJ17" s="204">
        <f t="shared" si="2"/>
        <v>0</v>
      </c>
      <c r="AK17" s="204">
        <f t="shared" si="3"/>
        <v>1016</v>
      </c>
      <c r="AL17" s="204">
        <f t="shared" si="4"/>
        <v>961</v>
      </c>
      <c r="AM17" s="204">
        <f t="shared" si="5"/>
        <v>967</v>
      </c>
      <c r="AN17" s="204">
        <f t="shared" si="6"/>
        <v>935</v>
      </c>
      <c r="AO17" s="204">
        <f t="shared" si="7"/>
        <v>962</v>
      </c>
      <c r="AP17" s="204">
        <f t="shared" si="8"/>
        <v>941</v>
      </c>
      <c r="AQ17" s="204">
        <f t="shared" si="9"/>
        <v>956</v>
      </c>
      <c r="AR17" s="204">
        <f t="shared" si="10"/>
        <v>-1</v>
      </c>
      <c r="AS17" s="204">
        <f t="shared" si="11"/>
        <v>-1</v>
      </c>
      <c r="AT17" s="204">
        <f t="shared" si="12"/>
        <v>0</v>
      </c>
      <c r="AU17" s="204">
        <f t="shared" si="13"/>
        <v>0</v>
      </c>
      <c r="AV17" s="204" t="e">
        <f t="shared" si="14"/>
        <v>#DIV/0!</v>
      </c>
    </row>
    <row r="18" spans="1:48" s="100" customFormat="1" ht="10.5" hidden="1" customHeight="1">
      <c r="A18" s="200" t="s">
        <v>22</v>
      </c>
      <c r="B18" s="377" t="s">
        <v>22</v>
      </c>
      <c r="C18" s="343">
        <v>0</v>
      </c>
      <c r="D18" s="369">
        <v>13</v>
      </c>
      <c r="E18" s="369">
        <v>73</v>
      </c>
      <c r="F18" s="369">
        <v>13</v>
      </c>
      <c r="G18" s="369">
        <v>89</v>
      </c>
      <c r="H18" s="369">
        <v>91</v>
      </c>
      <c r="I18" s="369"/>
      <c r="J18" s="369"/>
      <c r="K18" s="379">
        <v>-1</v>
      </c>
      <c r="L18" s="380">
        <v>-1</v>
      </c>
      <c r="M18" s="375">
        <v>0</v>
      </c>
      <c r="N18" s="395">
        <v>89</v>
      </c>
      <c r="O18" s="316">
        <v>-1</v>
      </c>
      <c r="Q18" s="822">
        <f>((C18-D18)/D18)-K18</f>
        <v>0</v>
      </c>
      <c r="R18" s="822"/>
      <c r="S18" s="822"/>
      <c r="T18" s="822">
        <f>((C18-G18)/G18)-L18</f>
        <v>0</v>
      </c>
      <c r="U18" s="822">
        <f>((M18-N18)/N18)-O18</f>
        <v>0</v>
      </c>
      <c r="V18" s="369">
        <v>73</v>
      </c>
      <c r="W18" s="369">
        <v>13</v>
      </c>
      <c r="X18" s="369">
        <v>89</v>
      </c>
      <c r="Y18" s="369">
        <v>91</v>
      </c>
      <c r="Z18" s="369"/>
      <c r="AA18" s="369"/>
      <c r="AB18" s="321">
        <v>0.38461538461538464</v>
      </c>
      <c r="AC18" s="322">
        <v>-0.797752808988764</v>
      </c>
      <c r="AD18" s="428">
        <v>18</v>
      </c>
      <c r="AE18" s="755">
        <v>89</v>
      </c>
      <c r="AF18" s="798">
        <v>-0.797752808988764</v>
      </c>
      <c r="AH18" s="204">
        <f t="shared" ref="AH18:AH25" si="17">C18-T18</f>
        <v>0</v>
      </c>
    </row>
    <row r="19" spans="1:48" s="100" customFormat="1" ht="10.5" hidden="1" customHeight="1">
      <c r="A19" s="199" t="s">
        <v>19</v>
      </c>
      <c r="B19" s="375" t="s">
        <v>19</v>
      </c>
      <c r="C19" s="343">
        <v>0</v>
      </c>
      <c r="D19" s="369">
        <v>1</v>
      </c>
      <c r="E19" s="369">
        <v>0</v>
      </c>
      <c r="F19" s="369">
        <v>1</v>
      </c>
      <c r="G19" s="369">
        <v>1</v>
      </c>
      <c r="H19" s="369">
        <v>0</v>
      </c>
      <c r="I19" s="369"/>
      <c r="J19" s="369"/>
      <c r="K19" s="379"/>
      <c r="L19" s="380"/>
      <c r="M19" s="375">
        <v>0</v>
      </c>
      <c r="N19" s="395">
        <v>1</v>
      </c>
      <c r="O19" s="316"/>
      <c r="Q19" s="822">
        <f>((C19-D19)/D19)-K19</f>
        <v>-1</v>
      </c>
      <c r="R19" s="822"/>
      <c r="S19" s="822"/>
      <c r="T19" s="822">
        <f>((C19-G19)/G19)-L19</f>
        <v>-1</v>
      </c>
      <c r="U19" s="822">
        <f>((M19-N19)/N19)-O19</f>
        <v>-1</v>
      </c>
      <c r="V19" s="369">
        <v>0</v>
      </c>
      <c r="W19" s="369">
        <v>1</v>
      </c>
      <c r="X19" s="369">
        <v>1</v>
      </c>
      <c r="Y19" s="369">
        <v>0</v>
      </c>
      <c r="Z19" s="369"/>
      <c r="AA19" s="369"/>
      <c r="AB19" s="321"/>
      <c r="AC19" s="322"/>
      <c r="AD19" s="428">
        <v>-1</v>
      </c>
      <c r="AE19" s="755">
        <v>1</v>
      </c>
      <c r="AF19" s="729"/>
      <c r="AH19" s="204">
        <f t="shared" si="17"/>
        <v>1</v>
      </c>
    </row>
    <row r="20" spans="1:48" s="100" customFormat="1" ht="10.5" hidden="1" customHeight="1">
      <c r="A20" s="199" t="s">
        <v>20</v>
      </c>
      <c r="B20" s="375" t="s">
        <v>20</v>
      </c>
      <c r="C20" s="346">
        <v>4550</v>
      </c>
      <c r="D20" s="370">
        <v>4550</v>
      </c>
      <c r="E20" s="370">
        <v>4562</v>
      </c>
      <c r="F20" s="370">
        <v>4537</v>
      </c>
      <c r="G20" s="370">
        <v>4380</v>
      </c>
      <c r="H20" s="369">
        <v>4350</v>
      </c>
      <c r="I20" s="369"/>
      <c r="J20" s="369"/>
      <c r="K20" s="379">
        <v>0</v>
      </c>
      <c r="L20" s="380">
        <v>3.8812785388127852E-2</v>
      </c>
      <c r="M20" s="375">
        <v>4550</v>
      </c>
      <c r="N20" s="395">
        <v>4380</v>
      </c>
      <c r="O20" s="453">
        <v>3.8812785388127852E-2</v>
      </c>
      <c r="T20" s="428">
        <v>4550</v>
      </c>
      <c r="U20" s="755">
        <v>4550</v>
      </c>
      <c r="V20" s="369">
        <v>4562</v>
      </c>
      <c r="W20" s="369">
        <v>4537</v>
      </c>
      <c r="X20" s="369">
        <v>4380</v>
      </c>
      <c r="Y20" s="370">
        <v>4350</v>
      </c>
      <c r="Z20" s="370"/>
      <c r="AA20" s="370"/>
      <c r="AB20" s="321">
        <v>0</v>
      </c>
      <c r="AC20" s="322">
        <v>3.8812785388127852E-2</v>
      </c>
      <c r="AD20" s="774">
        <v>4550</v>
      </c>
      <c r="AE20" s="775">
        <v>4380</v>
      </c>
      <c r="AF20" s="733">
        <v>3.8812785388127852E-2</v>
      </c>
      <c r="AH20" s="204">
        <f t="shared" si="17"/>
        <v>0</v>
      </c>
    </row>
    <row r="21" spans="1:48" s="100" customFormat="1" ht="10.5" hidden="1" customHeight="1">
      <c r="A21" s="199" t="s">
        <v>21</v>
      </c>
      <c r="B21" s="375" t="s">
        <v>21</v>
      </c>
      <c r="C21" s="351"/>
      <c r="D21" s="371"/>
      <c r="E21" s="371"/>
      <c r="F21" s="371"/>
      <c r="G21" s="371"/>
      <c r="H21" s="371"/>
      <c r="I21" s="371"/>
      <c r="J21" s="371"/>
      <c r="K21" s="379" t="str">
        <f>+IF(ISERROR(IF(OR(AND(C21&lt;0,D21&gt;0),AND(C21&gt;0,D21&lt;0),ABS(C21/D21)&gt;2.9999),"",C21/D21-1)),"",IF(OR(AND(C21&lt;0,D21&gt;0),AND(C21&gt;0,D21&lt;0),ABS(C21/D21)&gt;2.9999),"",(C21-D21)/D21))</f>
        <v/>
      </c>
      <c r="L21" s="380" t="str">
        <f>+IF(ISERROR(IF(OR(AND(C21&lt;0,G21&gt;0),AND(C21&gt;0,G21&lt;0),ABS(C21/G21)&gt;2.9999),"",C21/G21-1)),"",IF(OR(AND(C21&lt;0,G21&gt;0),AND(C21&gt;0,G21&lt;0),ABS(C21/G21)&gt;2.9999),"",(C21-G21)/G21))</f>
        <v/>
      </c>
      <c r="M21" s="375"/>
      <c r="N21" s="395"/>
      <c r="O21" s="342"/>
      <c r="AH21" s="204">
        <f t="shared" si="17"/>
        <v>0</v>
      </c>
    </row>
    <row r="22" spans="1:48" s="100" customFormat="1" ht="10.5" hidden="1" customHeight="1">
      <c r="A22" s="200" t="s">
        <v>25</v>
      </c>
      <c r="B22" s="377" t="s">
        <v>25</v>
      </c>
      <c r="C22" s="353"/>
      <c r="D22" s="372"/>
      <c r="E22" s="372"/>
      <c r="F22" s="372"/>
      <c r="G22" s="372"/>
      <c r="H22" s="372"/>
      <c r="I22" s="372"/>
      <c r="J22" s="372"/>
      <c r="K22" s="432" t="str">
        <f>+IF(ISERROR(IF(OR(AND(C22&lt;0,D22&gt;0),AND(C22&gt;0,D22&lt;0),ABS(C22/D22)&gt;2.9999),"",C22/D22-1)),"",IF(OR(AND(C22&lt;0,D22&gt;0),AND(C22&gt;0,D22&lt;0),ABS(C22/D22)&gt;2.9999),"",(C22-D22)/D22))</f>
        <v/>
      </c>
      <c r="L22" s="433" t="str">
        <f>+IF(ISERROR(IF(OR(AND(C22&lt;0,G22&gt;0),AND(C22&gt;0,G22&lt;0),ABS(C22/G22)&gt;2.9999),"",C22/G22-1)),"",IF(OR(AND(C22&lt;0,G22&gt;0),AND(C22&gt;0,G22&lt;0),ABS(C22/G22)&gt;2.9999),"",(C22-G22)/G22))</f>
        <v/>
      </c>
      <c r="M22" s="375"/>
      <c r="N22" s="395"/>
      <c r="O22" s="316" t="str">
        <f>+IF(ISERROR(IF(OR(AND(M22&lt;0,N22&gt;0),AND(M22&gt;0,N22&lt;0),ABS(M22/N22)&gt;3.9999,AND(M22&lt;0,N22&lt;0)),"",M22/N22-1)),"",IF(OR(AND(M22&lt;0,N22&gt;0),AND(M22&gt;0,N22&lt;0),ABS(M22/N22)&gt;3.9999,AND(M22&lt;0,N22&lt;0)),"",(M22-N22)/N22))</f>
        <v/>
      </c>
      <c r="AH22" s="204">
        <f t="shared" si="17"/>
        <v>0</v>
      </c>
    </row>
    <row r="23" spans="1:48" s="100" customFormat="1" ht="10.5" hidden="1" customHeight="1">
      <c r="A23" s="199" t="s">
        <v>17</v>
      </c>
      <c r="B23" s="375" t="s">
        <v>17</v>
      </c>
      <c r="C23" s="351"/>
      <c r="D23" s="371"/>
      <c r="E23" s="371"/>
      <c r="F23" s="371"/>
      <c r="G23" s="371"/>
      <c r="H23" s="371"/>
      <c r="I23" s="371"/>
      <c r="J23" s="371"/>
      <c r="K23" s="379" t="str">
        <f>+IF(ISERROR(IF(OR(AND(C23&lt;0,D23&gt;0),AND(C23&gt;0,D23&lt;0),ABS(C23/D23)&gt;2.9999),"",C23/D23-1)),"",IF(OR(AND(C23&lt;0,D23&gt;0),AND(C23&gt;0,D23&lt;0),ABS(C23/D23)&gt;2.9999),"",(C23-D23)/D23))</f>
        <v/>
      </c>
      <c r="L23" s="380" t="str">
        <f>+IF(ISERROR(IF(OR(AND(C23&lt;0,G23&gt;0),AND(C23&gt;0,G23&lt;0),ABS(C23/G23)&gt;2.9999),"",C23/G23-1)),"",IF(OR(AND(C23&lt;0,G23&gt;0),AND(C23&gt;0,G23&lt;0),ABS(C23/G23)&gt;2.9999),"",(C23-G23)/G23))</f>
        <v/>
      </c>
      <c r="M23" s="375"/>
      <c r="N23" s="395"/>
      <c r="O23" s="316" t="str">
        <f>+IF(ISERROR(IF(OR(AND(M23&lt;0,N23&gt;0),AND(M23&gt;0,N23&lt;0),ABS(M23/N23)&gt;3.9999,AND(M23&lt;0,N23&lt;0)),"",M23/N23-1)),"",IF(OR(AND(M23&lt;0,N23&gt;0),AND(M23&gt;0,N23&lt;0),ABS(M23/N23)&gt;3.9999,AND(M23&lt;0,N23&lt;0)),"",(M23-N23)/N23))</f>
        <v/>
      </c>
      <c r="AH23" s="204">
        <f t="shared" si="17"/>
        <v>0</v>
      </c>
    </row>
    <row r="24" spans="1:48" s="100" customFormat="1" ht="10.5" hidden="1" customHeight="1">
      <c r="A24" s="199" t="s">
        <v>16</v>
      </c>
      <c r="B24" s="375" t="s">
        <v>16</v>
      </c>
      <c r="C24" s="351"/>
      <c r="D24" s="371"/>
      <c r="E24" s="371"/>
      <c r="F24" s="371"/>
      <c r="G24" s="371"/>
      <c r="H24" s="371"/>
      <c r="I24" s="371"/>
      <c r="J24" s="371"/>
      <c r="K24" s="379" t="str">
        <f>+IF(ISERROR(IF(OR(AND(C24&lt;0,D24&gt;0),AND(C24&gt;0,D24&lt;0),ABS(C24/D24)&gt;2.9999),"",C24/D24-1)),"",IF(OR(AND(C24&lt;0,D24&gt;0),AND(C24&gt;0,D24&lt;0),ABS(C24/D24)&gt;2.9999),"",(C24-D24)/D24))</f>
        <v/>
      </c>
      <c r="L24" s="380" t="str">
        <f>+IF(ISERROR(IF(OR(AND(C24&lt;0,G24&gt;0),AND(C24&gt;0,G24&lt;0),ABS(C24/G24)&gt;2.9999),"",C24/G24-1)),"",IF(OR(AND(C24&lt;0,G24&gt;0),AND(C24&gt;0,G24&lt;0),ABS(C24/G24)&gt;2.9999),"",(C24-G24)/G24))</f>
        <v/>
      </c>
      <c r="M24" s="375"/>
      <c r="N24" s="395"/>
      <c r="O24" s="328" t="str">
        <f>+IF(ISERROR(IF(OR(AND(M24&lt;0,N24&gt;0),AND(M24&gt;0,N24&lt;0),ABS(M24/N24)&gt;3.9999,AND(M24&lt;0,N24&lt;0)),"",M24/N24-1)),"",IF(OR(AND(M24&lt;0,N24&gt;0),AND(M24&gt;0,N24&lt;0),ABS(M24/N24)&gt;3.9999,AND(M24&lt;0,N24&lt;0)),"",(M24-N24)/N24))</f>
        <v/>
      </c>
      <c r="AH24" s="204">
        <f t="shared" si="17"/>
        <v>0</v>
      </c>
    </row>
    <row r="25" spans="1:48" s="100" customFormat="1" ht="10.5" hidden="1" customHeight="1">
      <c r="A25" s="200" t="s">
        <v>15</v>
      </c>
      <c r="B25" s="378" t="s">
        <v>15</v>
      </c>
      <c r="C25" s="355"/>
      <c r="D25" s="373"/>
      <c r="E25" s="373"/>
      <c r="F25" s="373"/>
      <c r="G25" s="373"/>
      <c r="H25" s="373"/>
      <c r="I25" s="373"/>
      <c r="J25" s="373"/>
      <c r="K25" s="434" t="str">
        <f>+IF(ISERROR(IF(OR(AND(C25&lt;0,D25&gt;0),AND(C25&gt;0,D25&lt;0),ABS(C25/D25)&gt;2.9999),"",C25/D25-1)),"",IF(OR(AND(C25&lt;0,D25&gt;0),AND(C25&gt;0,D25&lt;0),ABS(C25/D25)&gt;2.9999),"",(C25-D25)/D25))</f>
        <v/>
      </c>
      <c r="L25" s="435" t="str">
        <f>+IF(ISERROR(IF(OR(AND(C25&lt;0,G25&gt;0),AND(C25&gt;0,G25&lt;0),ABS(C25/G25)&gt;2.9999),"",C25/G25-1)),"",IF(OR(AND(C25&lt;0,G25&gt;0),AND(C25&gt;0,G25&lt;0),ABS(C25/G25)&gt;2.9999),"",(C25-G25)/G25))</f>
        <v/>
      </c>
      <c r="M25" s="375"/>
      <c r="N25" s="395"/>
      <c r="O25" s="316" t="str">
        <f>+IF(ISERROR(IF(OR(AND(M25&lt;0,N25&gt;0),AND(M25&gt;0,N25&lt;0),ABS(M25/N25)&gt;3.9999,AND(M25&lt;0,N25&lt;0)),"",M25/N25-1)),"",IF(OR(AND(M25&lt;0,N25&gt;0),AND(M25&gt;0,N25&lt;0),ABS(M25/N25)&gt;3.9999,AND(M25&lt;0,N25&lt;0)),"",(M25-N25)/N25))</f>
        <v/>
      </c>
      <c r="AH25" s="204">
        <f t="shared" si="17"/>
        <v>0</v>
      </c>
    </row>
    <row r="26" spans="1:48" s="100" customFormat="1" ht="12" customHeight="1">
      <c r="A26" s="203">
        <v>1</v>
      </c>
      <c r="B26" s="1287" t="s">
        <v>153</v>
      </c>
      <c r="C26" s="1287"/>
      <c r="D26" s="1287"/>
      <c r="E26" s="1287"/>
      <c r="F26" s="1287"/>
      <c r="G26" s="1287"/>
      <c r="H26" s="1287"/>
      <c r="I26" s="1287"/>
      <c r="J26" s="1287"/>
      <c r="K26" s="1287"/>
      <c r="L26" s="1287"/>
      <c r="M26" s="1287"/>
      <c r="N26" s="1287"/>
      <c r="O26" s="1287"/>
    </row>
    <row r="27" spans="1:48">
      <c r="A27" s="178">
        <v>3</v>
      </c>
      <c r="B27" s="1290"/>
      <c r="C27" s="1290"/>
      <c r="D27" s="1290"/>
      <c r="E27" s="1290"/>
      <c r="F27" s="1290"/>
      <c r="G27" s="1290"/>
      <c r="H27" s="1290"/>
      <c r="I27" s="1290"/>
      <c r="J27" s="1290"/>
      <c r="K27" s="1290"/>
      <c r="L27" s="1290"/>
      <c r="M27" s="365"/>
      <c r="N27" s="365"/>
    </row>
    <row r="28" spans="1:48">
      <c r="D28" s="13" t="s">
        <v>80</v>
      </c>
    </row>
    <row r="29" spans="1:48">
      <c r="B29" s="799" t="s">
        <v>98</v>
      </c>
      <c r="C29" s="800">
        <f>(C4+C5+C6+C7-C8)+(C8+C11-C12)+(C12+C13-C15)</f>
        <v>0</v>
      </c>
      <c r="D29" s="800">
        <f t="shared" ref="D29:J29" si="18">(D4+D5+D6+D7-D8)+(D8+D11-D12)+(D12+D13-D15)</f>
        <v>0</v>
      </c>
      <c r="E29" s="800">
        <f t="shared" si="18"/>
        <v>0</v>
      </c>
      <c r="F29" s="800">
        <f t="shared" si="18"/>
        <v>0</v>
      </c>
      <c r="G29" s="800">
        <f t="shared" si="18"/>
        <v>0</v>
      </c>
      <c r="H29" s="800">
        <f t="shared" si="18"/>
        <v>0</v>
      </c>
      <c r="I29" s="800">
        <f t="shared" si="18"/>
        <v>0</v>
      </c>
      <c r="J29" s="800">
        <f t="shared" si="18"/>
        <v>0</v>
      </c>
      <c r="K29" s="799"/>
      <c r="L29" s="799"/>
      <c r="M29" s="800">
        <f>(M4+M5+M6+M7-M8)+(M8+M11-M12)+(M12+M13-M15)</f>
        <v>0</v>
      </c>
      <c r="N29" s="800">
        <f>(N4+N5+N6+N7-N8)+(N8+N11-N12)+(N12+N13-N15)</f>
        <v>0</v>
      </c>
    </row>
    <row r="30" spans="1:48">
      <c r="B30" s="799"/>
      <c r="C30" s="800"/>
      <c r="D30" s="800"/>
      <c r="E30" s="800"/>
      <c r="F30" s="800"/>
      <c r="G30" s="800"/>
      <c r="H30" s="800"/>
      <c r="I30" s="800"/>
      <c r="J30" s="800"/>
      <c r="K30" s="799"/>
      <c r="L30" s="799"/>
      <c r="M30" s="800"/>
      <c r="N30" s="800"/>
    </row>
    <row r="31" spans="1:48">
      <c r="B31" s="799"/>
      <c r="C31" s="800"/>
      <c r="D31" s="800"/>
      <c r="E31" s="800"/>
      <c r="F31" s="800"/>
      <c r="G31" s="800"/>
    </row>
    <row r="32" spans="1:48">
      <c r="B32" s="799"/>
      <c r="C32" s="800"/>
      <c r="D32" s="800"/>
      <c r="E32" s="800"/>
      <c r="F32" s="800"/>
      <c r="G32" s="800"/>
    </row>
    <row r="34" spans="3:12" hidden="1"/>
    <row r="35" spans="3:12" hidden="1"/>
    <row r="36" spans="3:12" hidden="1"/>
    <row r="37" spans="3:12" hidden="1"/>
    <row r="38" spans="3:12" hidden="1"/>
    <row r="39" spans="3:12" hidden="1"/>
    <row r="40" spans="3:12" hidden="1"/>
    <row r="41" spans="3:12" hidden="1"/>
    <row r="42" spans="3:12" hidden="1"/>
    <row r="43" spans="3:12" hidden="1"/>
    <row r="44" spans="3:12" hidden="1"/>
    <row r="45" spans="3:12" hidden="1">
      <c r="C45" s="53"/>
      <c r="D45" s="53"/>
      <c r="E45" s="53"/>
      <c r="F45" s="53"/>
      <c r="G45" s="53"/>
      <c r="H45" s="153"/>
      <c r="I45" s="153"/>
      <c r="J45" s="154"/>
    </row>
    <row r="46" spans="3:12" hidden="1">
      <c r="C46" s="53"/>
      <c r="D46" s="53"/>
      <c r="E46" s="53"/>
      <c r="F46" s="53"/>
      <c r="G46" s="53"/>
      <c r="H46" s="164"/>
      <c r="I46" s="164"/>
      <c r="J46" s="165"/>
      <c r="K46" s="119"/>
      <c r="L46" s="119"/>
    </row>
    <row r="47" spans="3:12" hidden="1">
      <c r="C47" s="53"/>
      <c r="D47" s="53"/>
      <c r="E47" s="53"/>
      <c r="F47" s="53"/>
      <c r="G47" s="53"/>
      <c r="H47" s="155"/>
      <c r="I47" s="155"/>
      <c r="J47" s="156"/>
    </row>
    <row r="48" spans="3:12" hidden="1">
      <c r="C48" s="53"/>
      <c r="D48" s="53"/>
      <c r="E48" s="53"/>
      <c r="F48" s="53"/>
      <c r="G48" s="53"/>
      <c r="H48" s="157"/>
      <c r="I48" s="157"/>
      <c r="J48" s="158"/>
    </row>
    <row r="49" spans="2:27" s="13" customFormat="1"/>
    <row r="50" spans="2:27" s="219" customFormat="1" ht="18.75" customHeight="1">
      <c r="B50" s="220" t="s">
        <v>75</v>
      </c>
      <c r="C50" s="271"/>
      <c r="D50" s="271"/>
      <c r="E50" s="271"/>
      <c r="F50" s="271"/>
      <c r="G50" s="271"/>
      <c r="H50" s="271"/>
      <c r="I50" s="13"/>
      <c r="J50" s="13"/>
      <c r="K50" s="271"/>
      <c r="L50" s="271"/>
      <c r="M50" s="272"/>
      <c r="N50" s="273"/>
      <c r="Q50" s="220" t="s">
        <v>86</v>
      </c>
      <c r="R50" s="220"/>
      <c r="S50" s="220"/>
      <c r="T50" s="220"/>
      <c r="U50" s="220"/>
      <c r="V50" s="220"/>
      <c r="W50" s="221"/>
      <c r="X50" s="221"/>
    </row>
    <row r="51" spans="2:27" s="221" customFormat="1">
      <c r="B51" s="173" t="s">
        <v>1</v>
      </c>
      <c r="C51" s="174" t="e">
        <f>D3</f>
        <v>#REF!</v>
      </c>
      <c r="D51" s="835" t="e">
        <f t="shared" ref="D51:I51" si="19">E3</f>
        <v>#REF!</v>
      </c>
      <c r="E51" s="835" t="e">
        <f t="shared" si="19"/>
        <v>#REF!</v>
      </c>
      <c r="F51" s="835" t="e">
        <f t="shared" si="19"/>
        <v>#REF!</v>
      </c>
      <c r="G51" s="835" t="e">
        <f t="shared" si="19"/>
        <v>#REF!</v>
      </c>
      <c r="H51" s="835" t="e">
        <f t="shared" si="19"/>
        <v>#REF!</v>
      </c>
      <c r="I51" s="990" t="e">
        <f t="shared" si="19"/>
        <v>#REF!</v>
      </c>
      <c r="J51" s="13"/>
      <c r="K51" s="219"/>
      <c r="L51" s="219"/>
      <c r="M51" s="219"/>
      <c r="N51" s="219"/>
      <c r="Q51" s="173" t="s">
        <v>1</v>
      </c>
      <c r="R51" s="173"/>
      <c r="S51" s="173"/>
      <c r="T51" s="174"/>
      <c r="U51" s="175" t="e">
        <f t="shared" ref="U51:AA51" si="20">+C51</f>
        <v>#REF!</v>
      </c>
      <c r="V51" s="175" t="e">
        <f t="shared" si="20"/>
        <v>#REF!</v>
      </c>
      <c r="W51" s="175" t="e">
        <f t="shared" si="20"/>
        <v>#REF!</v>
      </c>
      <c r="X51" s="175" t="e">
        <f t="shared" si="20"/>
        <v>#REF!</v>
      </c>
      <c r="Y51" s="175" t="e">
        <f t="shared" si="20"/>
        <v>#REF!</v>
      </c>
      <c r="Z51" s="175" t="e">
        <f t="shared" si="20"/>
        <v>#REF!</v>
      </c>
      <c r="AA51" s="175" t="e">
        <f t="shared" si="20"/>
        <v>#REF!</v>
      </c>
    </row>
    <row r="52" spans="2:27" s="221" customFormat="1">
      <c r="B52" s="70" t="s">
        <v>7</v>
      </c>
      <c r="C52" s="991">
        <v>-2</v>
      </c>
      <c r="D52" s="992">
        <v>-5</v>
      </c>
      <c r="E52" s="993">
        <v>0</v>
      </c>
      <c r="F52" s="993">
        <v>-3</v>
      </c>
      <c r="G52" s="993">
        <v>-5</v>
      </c>
      <c r="H52" s="994">
        <v>-3</v>
      </c>
      <c r="I52" s="794">
        <v>1</v>
      </c>
      <c r="J52" s="13"/>
      <c r="K52" s="71"/>
      <c r="Q52" s="70" t="s">
        <v>7</v>
      </c>
      <c r="R52" s="70"/>
      <c r="S52" s="70"/>
      <c r="T52" s="150"/>
      <c r="U52" s="167">
        <f t="shared" ref="U52:U65" si="21">+D4-C52</f>
        <v>0</v>
      </c>
      <c r="V52" s="30">
        <f t="shared" ref="V52:V65" si="22">+E4-D52</f>
        <v>0</v>
      </c>
      <c r="W52" s="30">
        <f t="shared" ref="W52:W65" si="23">+F4-E52</f>
        <v>0</v>
      </c>
      <c r="X52" s="30">
        <f t="shared" ref="X52:X65" si="24">+G4-F52</f>
        <v>0</v>
      </c>
      <c r="Y52" s="30">
        <f t="shared" ref="Y52:Y65" si="25">+H4-G52</f>
        <v>0</v>
      </c>
      <c r="Z52" s="30">
        <f t="shared" ref="Z52:Z65" si="26">+I4-H52</f>
        <v>0</v>
      </c>
      <c r="AA52" s="30">
        <f t="shared" ref="AA52:AA65" si="27">+J4-I52</f>
        <v>0</v>
      </c>
    </row>
    <row r="53" spans="2:27" s="221" customFormat="1">
      <c r="B53" s="70" t="s">
        <v>2</v>
      </c>
      <c r="C53" s="18">
        <v>2</v>
      </c>
      <c r="D53" s="19">
        <v>-1</v>
      </c>
      <c r="E53" s="21">
        <v>-3</v>
      </c>
      <c r="F53" s="22">
        <v>-5</v>
      </c>
      <c r="G53" s="22">
        <v>2</v>
      </c>
      <c r="H53" s="219">
        <v>-1</v>
      </c>
      <c r="I53" s="72">
        <v>-4</v>
      </c>
      <c r="J53" s="71"/>
      <c r="K53" s="71"/>
      <c r="Q53" s="70" t="s">
        <v>2</v>
      </c>
      <c r="R53" s="70"/>
      <c r="S53" s="70"/>
      <c r="T53" s="18"/>
      <c r="U53" s="19">
        <f t="shared" si="21"/>
        <v>0</v>
      </c>
      <c r="V53" s="21">
        <f t="shared" si="22"/>
        <v>0</v>
      </c>
      <c r="W53" s="22">
        <f t="shared" si="23"/>
        <v>0</v>
      </c>
      <c r="X53" s="22">
        <f t="shared" si="24"/>
        <v>0</v>
      </c>
      <c r="Y53" s="22">
        <f t="shared" si="25"/>
        <v>0</v>
      </c>
      <c r="Z53" s="22">
        <f t="shared" si="26"/>
        <v>0</v>
      </c>
      <c r="AA53" s="22">
        <f t="shared" si="27"/>
        <v>0</v>
      </c>
    </row>
    <row r="54" spans="2:27" s="221" customFormat="1">
      <c r="B54" s="70" t="s">
        <v>0</v>
      </c>
      <c r="C54" s="18">
        <v>2</v>
      </c>
      <c r="D54" s="19">
        <v>-2</v>
      </c>
      <c r="E54" s="21">
        <v>3</v>
      </c>
      <c r="F54" s="22">
        <v>0</v>
      </c>
      <c r="G54" s="22">
        <v>-2</v>
      </c>
      <c r="H54" s="219">
        <v>-1</v>
      </c>
      <c r="I54" s="72">
        <v>0</v>
      </c>
      <c r="J54" s="71"/>
      <c r="K54" s="71"/>
      <c r="Q54" s="70" t="s">
        <v>0</v>
      </c>
      <c r="R54" s="70"/>
      <c r="S54" s="70"/>
      <c r="T54" s="18"/>
      <c r="U54" s="19">
        <f t="shared" si="21"/>
        <v>0</v>
      </c>
      <c r="V54" s="21">
        <f t="shared" si="22"/>
        <v>0</v>
      </c>
      <c r="W54" s="22">
        <f t="shared" si="23"/>
        <v>0</v>
      </c>
      <c r="X54" s="22">
        <f t="shared" si="24"/>
        <v>0</v>
      </c>
      <c r="Y54" s="22">
        <f t="shared" si="25"/>
        <v>0</v>
      </c>
      <c r="Z54" s="22">
        <f t="shared" si="26"/>
        <v>0</v>
      </c>
      <c r="AA54" s="22">
        <f t="shared" si="27"/>
        <v>0</v>
      </c>
    </row>
    <row r="55" spans="2:27" s="221" customFormat="1">
      <c r="B55" s="70" t="s">
        <v>18</v>
      </c>
      <c r="C55" s="18">
        <v>0</v>
      </c>
      <c r="D55" s="19">
        <v>0</v>
      </c>
      <c r="E55" s="21">
        <v>0</v>
      </c>
      <c r="F55" s="22">
        <v>0</v>
      </c>
      <c r="G55" s="22">
        <v>0</v>
      </c>
      <c r="H55" s="219">
        <v>0</v>
      </c>
      <c r="I55" s="72">
        <v>-1</v>
      </c>
      <c r="J55" s="71"/>
      <c r="K55" s="71"/>
      <c r="Q55" s="70" t="s">
        <v>18</v>
      </c>
      <c r="R55" s="70"/>
      <c r="S55" s="70"/>
      <c r="T55" s="18"/>
      <c r="U55" s="19">
        <f t="shared" si="21"/>
        <v>0</v>
      </c>
      <c r="V55" s="21">
        <f t="shared" si="22"/>
        <v>0</v>
      </c>
      <c r="W55" s="22">
        <f t="shared" si="23"/>
        <v>0</v>
      </c>
      <c r="X55" s="22">
        <f t="shared" si="24"/>
        <v>0</v>
      </c>
      <c r="Y55" s="22">
        <f t="shared" si="25"/>
        <v>0</v>
      </c>
      <c r="Z55" s="22">
        <f t="shared" si="26"/>
        <v>0</v>
      </c>
      <c r="AA55" s="22">
        <f t="shared" si="27"/>
        <v>0</v>
      </c>
    </row>
    <row r="56" spans="2:27" s="221" customFormat="1">
      <c r="B56" s="81" t="s">
        <v>8</v>
      </c>
      <c r="C56" s="23">
        <v>2</v>
      </c>
      <c r="D56" s="24">
        <v>-8</v>
      </c>
      <c r="E56" s="25">
        <v>0</v>
      </c>
      <c r="F56" s="26">
        <v>-8</v>
      </c>
      <c r="G56" s="26">
        <v>-5</v>
      </c>
      <c r="H56" s="219">
        <v>-5</v>
      </c>
      <c r="I56" s="72">
        <v>-4</v>
      </c>
      <c r="J56" s="71"/>
      <c r="K56" s="71"/>
      <c r="Q56" s="81" t="s">
        <v>8</v>
      </c>
      <c r="R56" s="81"/>
      <c r="S56" s="81"/>
      <c r="T56" s="23"/>
      <c r="U56" s="24">
        <f t="shared" si="21"/>
        <v>0</v>
      </c>
      <c r="V56" s="25">
        <f t="shared" si="22"/>
        <v>0</v>
      </c>
      <c r="W56" s="26">
        <f t="shared" si="23"/>
        <v>0</v>
      </c>
      <c r="X56" s="26">
        <f t="shared" si="24"/>
        <v>0</v>
      </c>
      <c r="Y56" s="26">
        <f t="shared" si="25"/>
        <v>0</v>
      </c>
      <c r="Z56" s="26">
        <f t="shared" si="26"/>
        <v>0</v>
      </c>
      <c r="AA56" s="26">
        <f t="shared" si="27"/>
        <v>0</v>
      </c>
    </row>
    <row r="57" spans="2:27" s="221" customFormat="1">
      <c r="B57" s="70" t="s">
        <v>3</v>
      </c>
      <c r="C57" s="18"/>
      <c r="D57" s="19"/>
      <c r="E57" s="21"/>
      <c r="F57" s="22"/>
      <c r="G57" s="22"/>
      <c r="H57" s="219"/>
      <c r="I57" s="72"/>
      <c r="J57" s="71"/>
      <c r="K57" s="71"/>
      <c r="Q57" s="70" t="s">
        <v>3</v>
      </c>
      <c r="R57" s="70"/>
      <c r="S57" s="70"/>
      <c r="T57" s="18"/>
      <c r="U57" s="19">
        <f t="shared" si="21"/>
        <v>0</v>
      </c>
      <c r="V57" s="21">
        <f t="shared" si="22"/>
        <v>0</v>
      </c>
      <c r="W57" s="22">
        <f t="shared" si="23"/>
        <v>0</v>
      </c>
      <c r="X57" s="22">
        <f t="shared" si="24"/>
        <v>0</v>
      </c>
      <c r="Y57" s="22">
        <f t="shared" si="25"/>
        <v>0</v>
      </c>
      <c r="Z57" s="22">
        <f t="shared" si="26"/>
        <v>0</v>
      </c>
      <c r="AA57" s="22">
        <f t="shared" si="27"/>
        <v>0</v>
      </c>
    </row>
    <row r="58" spans="2:27" s="221" customFormat="1">
      <c r="B58" s="70" t="s">
        <v>88</v>
      </c>
      <c r="C58" s="18"/>
      <c r="D58" s="19"/>
      <c r="E58" s="21"/>
      <c r="F58" s="22"/>
      <c r="G58" s="22"/>
      <c r="H58" s="219"/>
      <c r="I58" s="72"/>
      <c r="J58" s="71"/>
      <c r="K58" s="71"/>
      <c r="Q58" s="70" t="s">
        <v>88</v>
      </c>
      <c r="R58" s="70"/>
      <c r="S58" s="70"/>
      <c r="T58" s="18"/>
      <c r="U58" s="19">
        <f t="shared" si="21"/>
        <v>0</v>
      </c>
      <c r="V58" s="21">
        <f t="shared" si="22"/>
        <v>0</v>
      </c>
      <c r="W58" s="22">
        <f t="shared" si="23"/>
        <v>0</v>
      </c>
      <c r="X58" s="22">
        <f t="shared" si="24"/>
        <v>0</v>
      </c>
      <c r="Y58" s="22">
        <f t="shared" si="25"/>
        <v>0</v>
      </c>
      <c r="Z58" s="22">
        <f t="shared" si="26"/>
        <v>0</v>
      </c>
      <c r="AA58" s="22">
        <f t="shared" si="27"/>
        <v>0</v>
      </c>
    </row>
    <row r="59" spans="2:27" s="221" customFormat="1">
      <c r="B59" s="81" t="s">
        <v>24</v>
      </c>
      <c r="C59" s="23">
        <v>-23</v>
      </c>
      <c r="D59" s="24">
        <v>5</v>
      </c>
      <c r="E59" s="25">
        <v>5</v>
      </c>
      <c r="F59" s="26">
        <v>-30</v>
      </c>
      <c r="G59" s="26">
        <v>-27</v>
      </c>
      <c r="H59" s="219">
        <v>-9</v>
      </c>
      <c r="I59" s="72">
        <v>-8</v>
      </c>
      <c r="J59" s="71"/>
      <c r="K59" s="71"/>
      <c r="Q59" s="81" t="s">
        <v>24</v>
      </c>
      <c r="R59" s="81"/>
      <c r="S59" s="81"/>
      <c r="T59" s="23"/>
      <c r="U59" s="24">
        <f t="shared" si="21"/>
        <v>0</v>
      </c>
      <c r="V59" s="25">
        <f t="shared" si="22"/>
        <v>0</v>
      </c>
      <c r="W59" s="26">
        <f t="shared" si="23"/>
        <v>0</v>
      </c>
      <c r="X59" s="26">
        <f t="shared" si="24"/>
        <v>0</v>
      </c>
      <c r="Y59" s="26">
        <f t="shared" si="25"/>
        <v>0</v>
      </c>
      <c r="Z59" s="26">
        <f t="shared" si="26"/>
        <v>0</v>
      </c>
      <c r="AA59" s="26">
        <f t="shared" si="27"/>
        <v>0</v>
      </c>
    </row>
    <row r="60" spans="2:27" s="221" customFormat="1">
      <c r="B60" s="81" t="s">
        <v>13</v>
      </c>
      <c r="C60" s="23">
        <v>-21</v>
      </c>
      <c r="D60" s="24">
        <v>-3</v>
      </c>
      <c r="E60" s="25">
        <v>5</v>
      </c>
      <c r="F60" s="25">
        <v>-38</v>
      </c>
      <c r="G60" s="25">
        <v>-32</v>
      </c>
      <c r="H60" s="219">
        <v>-14</v>
      </c>
      <c r="I60" s="72">
        <v>-12</v>
      </c>
      <c r="J60" s="71"/>
      <c r="K60" s="71"/>
      <c r="Q60" s="81" t="s">
        <v>13</v>
      </c>
      <c r="R60" s="81"/>
      <c r="S60" s="81"/>
      <c r="T60" s="23"/>
      <c r="U60" s="24">
        <f t="shared" si="21"/>
        <v>0</v>
      </c>
      <c r="V60" s="25">
        <f t="shared" si="22"/>
        <v>0</v>
      </c>
      <c r="W60" s="25">
        <f t="shared" si="23"/>
        <v>0</v>
      </c>
      <c r="X60" s="25">
        <f t="shared" si="24"/>
        <v>0</v>
      </c>
      <c r="Y60" s="25">
        <f t="shared" si="25"/>
        <v>0</v>
      </c>
      <c r="Z60" s="25">
        <f t="shared" si="26"/>
        <v>0</v>
      </c>
      <c r="AA60" s="25">
        <f t="shared" si="27"/>
        <v>0</v>
      </c>
    </row>
    <row r="61" spans="2:27" s="221" customFormat="1">
      <c r="B61" s="70" t="s">
        <v>23</v>
      </c>
      <c r="C61" s="18">
        <v>1</v>
      </c>
      <c r="D61" s="19">
        <v>1</v>
      </c>
      <c r="E61" s="21">
        <v>-1</v>
      </c>
      <c r="F61" s="30">
        <v>-1</v>
      </c>
      <c r="G61" s="30">
        <v>0</v>
      </c>
      <c r="H61" s="219">
        <v>-1</v>
      </c>
      <c r="I61" s="72">
        <v>1</v>
      </c>
      <c r="J61" s="71"/>
      <c r="K61" s="71"/>
      <c r="Q61" s="70" t="s">
        <v>23</v>
      </c>
      <c r="R61" s="70"/>
      <c r="S61" s="70"/>
      <c r="T61" s="18"/>
      <c r="U61" s="19">
        <f t="shared" si="21"/>
        <v>0</v>
      </c>
      <c r="V61" s="21">
        <f t="shared" si="22"/>
        <v>0</v>
      </c>
      <c r="W61" s="30">
        <f t="shared" si="23"/>
        <v>0</v>
      </c>
      <c r="X61" s="30">
        <f t="shared" si="24"/>
        <v>0</v>
      </c>
      <c r="Y61" s="30">
        <f t="shared" si="25"/>
        <v>0</v>
      </c>
      <c r="Z61" s="30">
        <f t="shared" si="26"/>
        <v>0</v>
      </c>
      <c r="AA61" s="30">
        <f t="shared" si="27"/>
        <v>0</v>
      </c>
    </row>
    <row r="62" spans="2:27" s="221" customFormat="1">
      <c r="B62" s="481" t="str">
        <f>B14</f>
        <v>Imp. of sec. fin. non-cur. ass.</v>
      </c>
      <c r="C62" s="18"/>
      <c r="D62" s="19"/>
      <c r="E62" s="21"/>
      <c r="F62" s="30"/>
      <c r="G62" s="30"/>
      <c r="H62" s="219"/>
      <c r="I62" s="72"/>
      <c r="J62" s="71"/>
      <c r="K62" s="71"/>
      <c r="Q62" s="481" t="str">
        <f>B62</f>
        <v>Imp. of sec. fin. non-cur. ass.</v>
      </c>
      <c r="R62" s="70"/>
      <c r="S62" s="70"/>
      <c r="T62" s="18"/>
      <c r="U62" s="19"/>
      <c r="V62" s="21"/>
      <c r="W62" s="30"/>
      <c r="X62" s="30"/>
      <c r="Y62" s="30"/>
      <c r="Z62" s="30"/>
      <c r="AA62" s="30"/>
    </row>
    <row r="63" spans="2:27" s="221" customFormat="1">
      <c r="B63" s="87" t="s">
        <v>4</v>
      </c>
      <c r="C63" s="31">
        <v>-20</v>
      </c>
      <c r="D63" s="32">
        <v>-2</v>
      </c>
      <c r="E63" s="35">
        <v>4</v>
      </c>
      <c r="F63" s="34">
        <v>-39</v>
      </c>
      <c r="G63" s="34">
        <v>-32</v>
      </c>
      <c r="H63" s="275">
        <v>-15</v>
      </c>
      <c r="I63" s="995">
        <v>-11</v>
      </c>
      <c r="J63" s="71"/>
      <c r="K63" s="71"/>
      <c r="Q63" s="87" t="s">
        <v>4</v>
      </c>
      <c r="R63" s="87"/>
      <c r="S63" s="87"/>
      <c r="T63" s="31"/>
      <c r="U63" s="32">
        <f t="shared" si="21"/>
        <v>0</v>
      </c>
      <c r="V63" s="35">
        <f t="shared" si="22"/>
        <v>0</v>
      </c>
      <c r="W63" s="34">
        <f t="shared" si="23"/>
        <v>0</v>
      </c>
      <c r="X63" s="34">
        <f t="shared" si="24"/>
        <v>0</v>
      </c>
      <c r="Y63" s="34">
        <f t="shared" si="25"/>
        <v>0</v>
      </c>
      <c r="Z63" s="34">
        <f t="shared" si="26"/>
        <v>0</v>
      </c>
      <c r="AA63" s="34">
        <f t="shared" si="27"/>
        <v>0</v>
      </c>
    </row>
    <row r="64" spans="2:27" s="221" customFormat="1">
      <c r="B64" s="70" t="s">
        <v>28</v>
      </c>
      <c r="C64" s="996">
        <v>929</v>
      </c>
      <c r="D64" s="993">
        <v>828</v>
      </c>
      <c r="E64" s="993">
        <v>822</v>
      </c>
      <c r="F64" s="993">
        <v>234</v>
      </c>
      <c r="G64" s="993">
        <v>249</v>
      </c>
      <c r="H64" s="994">
        <v>341</v>
      </c>
      <c r="I64" s="468">
        <v>327</v>
      </c>
      <c r="J64" s="71"/>
      <c r="K64" s="71"/>
      <c r="Q64" s="70" t="s">
        <v>28</v>
      </c>
      <c r="R64" s="70"/>
      <c r="S64" s="70"/>
      <c r="T64" s="38"/>
      <c r="U64" s="30">
        <f t="shared" si="21"/>
        <v>0</v>
      </c>
      <c r="V64" s="30">
        <f t="shared" si="22"/>
        <v>0</v>
      </c>
      <c r="W64" s="30">
        <f t="shared" si="23"/>
        <v>0</v>
      </c>
      <c r="X64" s="30">
        <f t="shared" si="24"/>
        <v>0</v>
      </c>
      <c r="Y64" s="30">
        <f>+H16-G64</f>
        <v>0</v>
      </c>
      <c r="Z64" s="30">
        <f t="shared" si="26"/>
        <v>0</v>
      </c>
      <c r="AA64" s="30">
        <f t="shared" si="27"/>
        <v>0</v>
      </c>
    </row>
    <row r="65" spans="2:27" s="221" customFormat="1">
      <c r="B65" s="147" t="s">
        <v>14</v>
      </c>
      <c r="C65" s="39">
        <v>1016</v>
      </c>
      <c r="D65" s="40">
        <v>961</v>
      </c>
      <c r="E65" s="40">
        <v>967</v>
      </c>
      <c r="F65" s="40">
        <v>935</v>
      </c>
      <c r="G65" s="40">
        <v>962</v>
      </c>
      <c r="H65" s="275">
        <v>941</v>
      </c>
      <c r="I65" s="995">
        <v>956</v>
      </c>
      <c r="J65" s="71"/>
      <c r="K65" s="71"/>
      <c r="Q65" s="147" t="s">
        <v>14</v>
      </c>
      <c r="R65" s="147"/>
      <c r="S65" s="147"/>
      <c r="T65" s="39"/>
      <c r="U65" s="40">
        <f t="shared" si="21"/>
        <v>0</v>
      </c>
      <c r="V65" s="40">
        <f t="shared" si="22"/>
        <v>0</v>
      </c>
      <c r="W65" s="40">
        <f t="shared" si="23"/>
        <v>0</v>
      </c>
      <c r="X65" s="40">
        <f t="shared" si="24"/>
        <v>0</v>
      </c>
      <c r="Y65" s="40">
        <f t="shared" si="25"/>
        <v>0</v>
      </c>
      <c r="Z65" s="40">
        <f t="shared" si="26"/>
        <v>0</v>
      </c>
      <c r="AA65" s="40">
        <f t="shared" si="27"/>
        <v>0</v>
      </c>
    </row>
    <row r="66" spans="2:27" s="221" customFormat="1">
      <c r="I66" s="71"/>
      <c r="J66" s="71"/>
      <c r="K66" s="71"/>
      <c r="Z66" s="22"/>
    </row>
    <row r="67" spans="2:27" s="221" customFormat="1">
      <c r="I67" s="71"/>
      <c r="J67" s="71"/>
      <c r="K67" s="71"/>
      <c r="Z67" s="22"/>
    </row>
    <row r="68" spans="2:27" s="221" customFormat="1">
      <c r="I68" s="71"/>
      <c r="J68" s="71"/>
      <c r="K68" s="71"/>
    </row>
    <row r="69" spans="2:27" s="221" customFormat="1"/>
    <row r="70" spans="2:27" s="221" customFormat="1"/>
    <row r="71" spans="2:27" s="221" customFormat="1"/>
    <row r="72" spans="2:27" s="221" customFormat="1"/>
    <row r="73" spans="2:27" s="221" customFormat="1"/>
    <row r="74" spans="2:27" s="221" customFormat="1"/>
    <row r="75" spans="2:27" s="221" customFormat="1"/>
    <row r="76" spans="2:27" s="221" customFormat="1"/>
    <row r="77" spans="2:27" s="221" customFormat="1"/>
    <row r="78" spans="2:27" s="221" customFormat="1"/>
    <row r="79" spans="2:27" s="221" customFormat="1"/>
    <row r="80" spans="2:27" s="221" customFormat="1"/>
    <row r="81" s="221" customFormat="1"/>
    <row r="82" s="221" customFormat="1"/>
    <row r="83" s="221" customFormat="1"/>
    <row r="84" s="221" customFormat="1"/>
    <row r="85" s="221" customFormat="1"/>
    <row r="86" s="221" customFormat="1"/>
    <row r="87" s="221" customFormat="1"/>
    <row r="88" s="221" customFormat="1"/>
    <row r="89" s="221" customFormat="1"/>
    <row r="90" s="221" customFormat="1"/>
    <row r="91" s="221" customFormat="1"/>
    <row r="92" s="221" customFormat="1"/>
    <row r="93" s="221" customFormat="1"/>
    <row r="94" s="221" customFormat="1"/>
    <row r="95" s="221" customFormat="1"/>
    <row r="96" s="221" customFormat="1"/>
    <row r="97" s="221" customFormat="1"/>
    <row r="98" s="221" customFormat="1"/>
    <row r="99" s="221" customFormat="1"/>
    <row r="100" s="221" customFormat="1"/>
    <row r="101" s="221" customFormat="1"/>
  </sheetData>
  <mergeCells count="2">
    <mergeCell ref="B27:L27"/>
    <mergeCell ref="B26:O26"/>
  </mergeCells>
  <pageMargins left="0.35433070866141736" right="0.35433070866141736" top="0.39370078740157483" bottom="0.39370078740157483" header="0.31496062992125984" footer="0.31496062992125984"/>
  <pageSetup paperSize="9" orientation="landscape" r:id="rId1"/>
  <headerFooter alignWithMargins="0">
    <oddFooter>&amp;RPage &amp;P&amp;C&amp;"Calibri"&amp;11&amp;K000000&amp;A_x000D_&amp;1#&amp;"Calibri"&amp;10&amp;K000000Confidential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83</vt:i4>
      </vt:variant>
    </vt:vector>
  </HeadingPairs>
  <TitlesOfParts>
    <vt:vector size="125" baseType="lpstr">
      <vt:lpstr>Restatement Group</vt:lpstr>
      <vt:lpstr>PeB Total excl SB</vt:lpstr>
      <vt:lpstr>PeB Total</vt:lpstr>
      <vt:lpstr>PeB DK</vt:lpstr>
      <vt:lpstr>PeB FI</vt:lpstr>
      <vt:lpstr>PeB NO</vt:lpstr>
      <vt:lpstr>PeB SE</vt:lpstr>
      <vt:lpstr>Banking Baltics</vt:lpstr>
      <vt:lpstr>PeB Other</vt:lpstr>
      <vt:lpstr>CBB Total excl SB</vt:lpstr>
      <vt:lpstr>PeB Spec</vt:lpstr>
      <vt:lpstr>BB Total</vt:lpstr>
      <vt:lpstr>BB Spec</vt:lpstr>
      <vt:lpstr>Comm Banking</vt:lpstr>
      <vt:lpstr>Bus Banking</vt:lpstr>
      <vt:lpstr>CBB Other</vt:lpstr>
      <vt:lpstr>LC&amp;I Total</vt:lpstr>
      <vt:lpstr>LC&amp;I Spec</vt:lpstr>
      <vt:lpstr>Corporate Institutional Banking</vt:lpstr>
      <vt:lpstr>Shipping</vt:lpstr>
      <vt:lpstr>Banking Russia</vt:lpstr>
      <vt:lpstr>Wholesalebanking other</vt:lpstr>
      <vt:lpstr>AWM Total</vt:lpstr>
      <vt:lpstr>AuM</vt:lpstr>
      <vt:lpstr>Asset Management</vt:lpstr>
      <vt:lpstr>Wealth Management</vt:lpstr>
      <vt:lpstr>PB Spec</vt:lpstr>
      <vt:lpstr>Life &amp; Pension</vt:lpstr>
      <vt:lpstr>GCC</vt:lpstr>
      <vt:lpstr>PeB DK Swe</vt:lpstr>
      <vt:lpstr>PeB FI Swe</vt:lpstr>
      <vt:lpstr>PeB NO Swe</vt:lpstr>
      <vt:lpstr>PeB SE Swe</vt:lpstr>
      <vt:lpstr>Banking Baltics Swe</vt:lpstr>
      <vt:lpstr>PeB Other Swe</vt:lpstr>
      <vt:lpstr>Comm Banking SE</vt:lpstr>
      <vt:lpstr>Bus Banking SE</vt:lpstr>
      <vt:lpstr>CBB Other SE</vt:lpstr>
      <vt:lpstr>CIB Swe</vt:lpstr>
      <vt:lpstr>Shipping Swe</vt:lpstr>
      <vt:lpstr>Banking Russia Swe</vt:lpstr>
      <vt:lpstr>Wholesale Other Swe</vt:lpstr>
      <vt:lpstr>Asset</vt:lpstr>
      <vt:lpstr>AUMs</vt:lpstr>
      <vt:lpstr>bankBaltics</vt:lpstr>
      <vt:lpstr>bankingRussia</vt:lpstr>
      <vt:lpstr>'PeB Other'!bankPoland</vt:lpstr>
      <vt:lpstr>'PeB Other Swe'!bankPoland</vt:lpstr>
      <vt:lpstr>Bus_Banking</vt:lpstr>
      <vt:lpstr>CBB_Other</vt:lpstr>
      <vt:lpstr>CBB_Total</vt:lpstr>
      <vt:lpstr>CMB</vt:lpstr>
      <vt:lpstr>Comm_Banking</vt:lpstr>
      <vt:lpstr>Shipping!fid_sosi</vt:lpstr>
      <vt:lpstr>'Shipping Swe'!fid_sosi</vt:lpstr>
      <vt:lpstr>'Restatement Group'!gcc</vt:lpstr>
      <vt:lpstr>gcc</vt:lpstr>
      <vt:lpstr>'Restatement Group'!gcc_other</vt:lpstr>
      <vt:lpstr>gcc_other</vt:lpstr>
      <vt:lpstr>Shipping!iib</vt:lpstr>
      <vt:lpstr>'Shipping Swe'!iib</vt:lpstr>
      <vt:lpstr>Life</vt:lpstr>
      <vt:lpstr>Markets</vt:lpstr>
      <vt:lpstr>nb_denmark</vt:lpstr>
      <vt:lpstr>nb_Finland</vt:lpstr>
      <vt:lpstr>'BB Total'!nb_iib</vt:lpstr>
      <vt:lpstr>'Bus Banking'!nb_iib</vt:lpstr>
      <vt:lpstr>'CBB Other'!nb_iib</vt:lpstr>
      <vt:lpstr>'Comm Banking'!nb_iib</vt:lpstr>
      <vt:lpstr>'BB Total'!nb_nordic</vt:lpstr>
      <vt:lpstr>'Bus Banking'!nb_nordic</vt:lpstr>
      <vt:lpstr>'CBB Other'!nb_nordic</vt:lpstr>
      <vt:lpstr>'CIB Swe'!nb_nordic</vt:lpstr>
      <vt:lpstr>'Comm Banking'!nb_nordic</vt:lpstr>
      <vt:lpstr>'Corporate Institutional Banking'!nb_nordic</vt:lpstr>
      <vt:lpstr>nb_norway</vt:lpstr>
      <vt:lpstr>nb_Sweden</vt:lpstr>
      <vt:lpstr>AuM!other</vt:lpstr>
      <vt:lpstr>other</vt:lpstr>
      <vt:lpstr>PeB_DE</vt:lpstr>
      <vt:lpstr>PeB_FI</vt:lpstr>
      <vt:lpstr>PeB_NO</vt:lpstr>
      <vt:lpstr>PeB_Other</vt:lpstr>
      <vt:lpstr>PeB_SE</vt:lpstr>
      <vt:lpstr>PeB_tot</vt:lpstr>
      <vt:lpstr>PeB_Total</vt:lpstr>
      <vt:lpstr>'Asset Management'!Print_Area</vt:lpstr>
      <vt:lpstr>AuM!Print_Area</vt:lpstr>
      <vt:lpstr>'AWM Total'!Print_Area</vt:lpstr>
      <vt:lpstr>'Banking Baltics'!Print_Area</vt:lpstr>
      <vt:lpstr>'Banking Baltics Swe'!Print_Area</vt:lpstr>
      <vt:lpstr>'Banking Russia'!Print_Area</vt:lpstr>
      <vt:lpstr>'Banking Russia Swe'!Print_Area</vt:lpstr>
      <vt:lpstr>'BB Total'!Print_Area</vt:lpstr>
      <vt:lpstr>'Bus Banking'!Print_Area</vt:lpstr>
      <vt:lpstr>'CBB Other'!Print_Area</vt:lpstr>
      <vt:lpstr>'CIB Swe'!Print_Area</vt:lpstr>
      <vt:lpstr>'Comm Banking'!Print_Area</vt:lpstr>
      <vt:lpstr>'Corporate Institutional Banking'!Print_Area</vt:lpstr>
      <vt:lpstr>'LC&amp;I Total'!Print_Area</vt:lpstr>
      <vt:lpstr>'Life &amp; Pension'!Print_Area</vt:lpstr>
      <vt:lpstr>'PeB DK'!Print_Area</vt:lpstr>
      <vt:lpstr>'PeB DK Swe'!Print_Area</vt:lpstr>
      <vt:lpstr>'PeB FI'!Print_Area</vt:lpstr>
      <vt:lpstr>'PeB FI Swe'!Print_Area</vt:lpstr>
      <vt:lpstr>'PeB NO'!Print_Area</vt:lpstr>
      <vt:lpstr>'PeB NO Swe'!Print_Area</vt:lpstr>
      <vt:lpstr>'PeB Other'!Print_Area</vt:lpstr>
      <vt:lpstr>'PeB Other Swe'!Print_Area</vt:lpstr>
      <vt:lpstr>'PeB SE'!Print_Area</vt:lpstr>
      <vt:lpstr>'PeB SE Swe'!Print_Area</vt:lpstr>
      <vt:lpstr>'PeB Total'!Print_Area</vt:lpstr>
      <vt:lpstr>'Restatement Group'!Print_Area</vt:lpstr>
      <vt:lpstr>Shipping!Print_Area</vt:lpstr>
      <vt:lpstr>'Shipping Swe'!Print_Area</vt:lpstr>
      <vt:lpstr>'Wealth Management'!Print_Area</vt:lpstr>
      <vt:lpstr>'Wholesale Other Swe'!Print_Area</vt:lpstr>
      <vt:lpstr>'Wholesalebanking other'!Print_Area</vt:lpstr>
      <vt:lpstr>Privatebanking</vt:lpstr>
      <vt:lpstr>'PeB Other Swe'!RBother</vt:lpstr>
      <vt:lpstr>RBother2</vt:lpstr>
      <vt:lpstr>Shipping</vt:lpstr>
      <vt:lpstr>SOSI</vt:lpstr>
      <vt:lpstr>Wealth</vt:lpstr>
      <vt:lpstr>Wholsalebanking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Restatements Q1 2021</dc:title>
  <dc:creator>Nordea</dc:creator>
  <cp:lastModifiedBy>Larsson, Andreas</cp:lastModifiedBy>
  <cp:lastPrinted>2017-04-13T16:33:16Z</cp:lastPrinted>
  <dcterms:created xsi:type="dcterms:W3CDTF">2007-06-04T11:44:27Z</dcterms:created>
  <dcterms:modified xsi:type="dcterms:W3CDTF">2021-04-23T08:57:38Z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00b7bbd-7ade-49ce-aa5e-23220b76cd08_Enabled">
    <vt:lpwstr>true</vt:lpwstr>
  </property>
  <property fmtid="{D5CDD505-2E9C-101B-9397-08002B2CF9AE}" pid="5" name="MSIP_Label_400b7bbd-7ade-49ce-aa5e-23220b76cd08_SetDate">
    <vt:lpwstr>2021-03-12T12:29:48Z</vt:lpwstr>
  </property>
  <property fmtid="{D5CDD505-2E9C-101B-9397-08002B2CF9AE}" pid="6" name="MSIP_Label_400b7bbd-7ade-49ce-aa5e-23220b76cd08_Method">
    <vt:lpwstr>Standard</vt:lpwstr>
  </property>
  <property fmtid="{D5CDD505-2E9C-101B-9397-08002B2CF9AE}" pid="7" name="MSIP_Label_400b7bbd-7ade-49ce-aa5e-23220b76cd08_Name">
    <vt:lpwstr>Confidential</vt:lpwstr>
  </property>
  <property fmtid="{D5CDD505-2E9C-101B-9397-08002B2CF9AE}" pid="8" name="MSIP_Label_400b7bbd-7ade-49ce-aa5e-23220b76cd08_SiteId">
    <vt:lpwstr>8beccd60-0be6-4025-8e24-ca9ae679e1f4</vt:lpwstr>
  </property>
  <property fmtid="{D5CDD505-2E9C-101B-9397-08002B2CF9AE}" pid="9" name="MSIP_Label_400b7bbd-7ade-49ce-aa5e-23220b76cd08_ActionId">
    <vt:lpwstr>daff16f1-e4fd-413e-9c45-0000d1b978b4</vt:lpwstr>
  </property>
  <property fmtid="{D5CDD505-2E9C-101B-9397-08002B2CF9AE}" pid="10" name="MSIP_Label_400b7bbd-7ade-49ce-aa5e-23220b76cd08_ContentBits">
    <vt:lpwstr>2</vt:lpwstr>
  </property>
</Properties>
</file>