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:\MyData\Investor Relations\Till Tridion\IR News\"/>
    </mc:Choice>
  </mc:AlternateContent>
  <xr:revisionPtr revIDLastSave="0" documentId="8_{CC5519B8-45E1-40B9-878B-B785E7BA52B8}" xr6:coauthVersionLast="31" xr6:coauthVersionMax="31" xr10:uidLastSave="{00000000-0000-0000-0000-000000000000}"/>
  <bookViews>
    <workbookView xWindow="180" yWindow="405" windowWidth="13650" windowHeight="11760" tabRatio="933" xr2:uid="{00000000-000D-0000-FFFF-FFFF00000000}"/>
  </bookViews>
  <sheets>
    <sheet name="PeB Total" sheetId="73" r:id="rId1"/>
    <sheet name="PeB Total excl Distr agr" sheetId="663" r:id="rId2"/>
    <sheet name="PeB DK" sheetId="63" r:id="rId3"/>
    <sheet name="PeB FI" sheetId="66" r:id="rId4"/>
    <sheet name="PeB NO" sheetId="64" r:id="rId5"/>
    <sheet name="PeB SE" sheetId="65" r:id="rId6"/>
    <sheet name="Banking Baltics" sheetId="518" state="hidden" r:id="rId7"/>
    <sheet name="PeB Other" sheetId="632" r:id="rId8"/>
    <sheet name="CBB Total" sheetId="655" r:id="rId9"/>
    <sheet name="CBB Total excl Distr agr" sheetId="664" r:id="rId10"/>
    <sheet name="Comm Banking" sheetId="656" state="hidden" r:id="rId11"/>
    <sheet name="Bus Banking" sheetId="657" state="hidden" r:id="rId12"/>
    <sheet name="CBB Other" sheetId="658" state="hidden" r:id="rId13"/>
    <sheet name="CBB Spec" sheetId="670" r:id="rId14"/>
    <sheet name="Wholesale banking" sheetId="520" r:id="rId15"/>
    <sheet name="WB Spec" sheetId="665" r:id="rId16"/>
    <sheet name="Corporate Institutional Banking" sheetId="513" state="hidden" r:id="rId17"/>
    <sheet name="Shipping" sheetId="508" state="hidden" r:id="rId18"/>
    <sheet name="Banking Russia" sheetId="522" state="hidden" r:id="rId19"/>
    <sheet name="Wholesalebanking other" sheetId="521" state="hidden" r:id="rId20"/>
    <sheet name="Asset &amp; Wealth Management" sheetId="524" r:id="rId21"/>
    <sheet name="Nordic Private Banking" sheetId="523" r:id="rId22"/>
    <sheet name="Asset Management" sheetId="58" r:id="rId23"/>
    <sheet name="Life" sheetId="607" r:id="rId24"/>
    <sheet name="Asset &amp; Wealth Other" sheetId="620" r:id="rId25"/>
    <sheet name="GCC" sheetId="29" r:id="rId26"/>
    <sheet name="Comm Banking SE" sheetId="660" state="hidden" r:id="rId27"/>
    <sheet name="Bus Banking SE" sheetId="661" state="hidden" r:id="rId28"/>
    <sheet name="CBB Other SE" sheetId="662" state="hidden" r:id="rId29"/>
  </sheets>
  <externalReferences>
    <externalReference r:id="rId30"/>
  </externalReferences>
  <definedNames>
    <definedName name="_Key1" localSheetId="11" hidden="1">'[1]Work Sheet'!#REF!</definedName>
    <definedName name="_Key1" localSheetId="12" hidden="1">'[1]Work Sheet'!#REF!</definedName>
    <definedName name="_Key1" localSheetId="8" hidden="1">'[1]Work Sheet'!#REF!</definedName>
    <definedName name="_Key1" localSheetId="10" hidden="1">'[1]Work Sheet'!#REF!</definedName>
    <definedName name="_Key1" hidden="1">'[1]Work Sheet'!#REF!</definedName>
    <definedName name="_Key2" localSheetId="11" hidden="1">'[1]Work Sheet'!#REF!</definedName>
    <definedName name="_Key2" localSheetId="12" hidden="1">'[1]Work Sheet'!#REF!</definedName>
    <definedName name="_Key2" localSheetId="8" hidden="1">'[1]Work Sheet'!#REF!</definedName>
    <definedName name="_Key2" localSheetId="10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11" hidden="1">'[1]Work Sheet'!#REF!</definedName>
    <definedName name="_Sort" localSheetId="12" hidden="1">'[1]Work Sheet'!#REF!</definedName>
    <definedName name="_Sort" localSheetId="8" hidden="1">'[1]Work Sheet'!#REF!</definedName>
    <definedName name="_Sort" localSheetId="10" hidden="1">'[1]Work Sheet'!#REF!</definedName>
    <definedName name="_Sort" hidden="1">'[1]Work Sheet'!#REF!</definedName>
    <definedName name="as" localSheetId="22" hidden="1">{"5 * utfall + budget",#N/A,FALSE,"T-0298";"5 * bolag",#N/A,FALSE,"T-0298";"Unibank, utfall alla",#N/A,FALSE,"T-0298";#N/A,#N/A,FALSE,"Koncernskulder";#N/A,#N/A,FALSE,"Koncernfakturering"}</definedName>
    <definedName name="as" localSheetId="11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localSheetId="8" hidden="1">{"5 * utfall + budget",#N/A,FALSE,"T-0298";"5 * bolag",#N/A,FALSE,"T-0298";"Unibank, utfall alla",#N/A,FALSE,"T-0298";#N/A,#N/A,FALSE,"Koncernskulder";#N/A,#N/A,FALSE,"Koncernfakturering"}</definedName>
    <definedName name="as" localSheetId="10" hidden="1">{"5 * utfall + budget",#N/A,FALSE,"T-0298";"5 * bolag",#N/A,FALSE,"T-0298";"Unibank, utfall alla",#N/A,FALSE,"T-0298";#N/A,#N/A,FALSE,"Koncernskulder";#N/A,#N/A,FALSE,"Koncernfakturering"}</definedName>
    <definedName name="as" localSheetId="16" hidden="1">{"5 * utfall + budget",#N/A,FALSE,"T-0298";"5 * bolag",#N/A,FALSE,"T-0298";"Unibank, utfall alla",#N/A,FALSE,"T-0298";#N/A,#N/A,FALSE,"Koncernskulder";#N/A,#N/A,FALSE,"Koncernfakturering"}</definedName>
    <definedName name="as" localSheetId="2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5" hidden="1">{"5 * utfall + budget",#N/A,FALSE,"T-0298";"5 * bolag",#N/A,FALSE,"T-0298";"Unibank, utfall alla",#N/A,FALSE,"T-0298";#N/A,#N/A,FALSE,"Koncernskulder";#N/A,#N/A,FALSE,"Koncernfakturering"}</definedName>
    <definedName name="as" localSheetId="0" hidden="1">{"5 * utfall + budget",#N/A,FALSE,"T-0298";"5 * bolag",#N/A,FALSE,"T-0298";"Unibank, utfall alla",#N/A,FALSE,"T-0298";#N/A,#N/A,FALSE,"Koncernskulder";#N/A,#N/A,FALSE,"Koncernfakturering"}</definedName>
    <definedName name="as" localSheetId="17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'Asset Management'!$A$1:$I$23</definedName>
    <definedName name="AUMs">#REF!</definedName>
    <definedName name="bankBaltics">'Banking Baltics'!$A$1:$O$57</definedName>
    <definedName name="bankingRussia">'Banking Russia'!$A$1:$Q$30</definedName>
    <definedName name="bankPoland" localSheetId="11">#REF!</definedName>
    <definedName name="bankPoland" localSheetId="12">#REF!</definedName>
    <definedName name="bankPoland" localSheetId="8">#REF!</definedName>
    <definedName name="bankPoland" localSheetId="10">#REF!</definedName>
    <definedName name="bankPoland" localSheetId="7">'PeB Other'!$A$1:$I$23</definedName>
    <definedName name="bankPoland">#REF!</definedName>
    <definedName name="Bus_Banking">'Bus Banking'!$A$1:$R$30</definedName>
    <definedName name="CBB_Other">'CBB Other'!$A$1:$R$30</definedName>
    <definedName name="CBB_Total">'CBB Total'!$A$1:$I$27</definedName>
    <definedName name="CMB">'Corporate Institutional Banking'!$A$1:$O$52</definedName>
    <definedName name="Comm_Banking">'Comm Banking'!$A$1:$R$30</definedName>
    <definedName name="cru_ytd">#REF!</definedName>
    <definedName name="cru_ytd_eng">#REF!</definedName>
    <definedName name="date">#REF!</definedName>
    <definedName name="dddd" localSheetId="11" hidden="1">{#N/A,#N/A,TRUE,"Forside";#N/A,#N/A,TRUE,"Contents";#N/A,#N/A,TRUE,"Opera. income stat.";#N/A,#N/A,TRUE,"Business area ";#N/A,#N/A,TRUE,"Statutory income statem."}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localSheetId="8" hidden="1">{#N/A,#N/A,TRUE,"Forside";#N/A,#N/A,TRUE,"Contents";#N/A,#N/A,TRUE,"Opera. income stat.";#N/A,#N/A,TRUE,"Business area ";#N/A,#N/A,TRUE,"Statutory income statem."}</definedName>
    <definedName name="dddd" localSheetId="10" hidden="1">{#N/A,#N/A,TRUE,"Forside";#N/A,#N/A,TRUE,"Contents";#N/A,#N/A,TRUE,"Opera. income stat.";#N/A,#N/A,TRUE,"Business area ";#N/A,#N/A,TRUE,"Statutory income statem."}</definedName>
    <definedName name="dddd" localSheetId="16" hidden="1">{#N/A,#N/A,TRUE,"Forside";#N/A,#N/A,TRUE,"Contents";#N/A,#N/A,TRUE,"Opera. income stat.";#N/A,#N/A,TRUE,"Business area ";#N/A,#N/A,TRUE,"Statutory income statem."}</definedName>
    <definedName name="dddd" localSheetId="2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5" hidden="1">{#N/A,#N/A,TRUE,"Forside";#N/A,#N/A,TRUE,"Contents";#N/A,#N/A,TRUE,"Opera. income stat.";#N/A,#N/A,TRUE,"Business area ";#N/A,#N/A,TRUE,"Statutory income statem."}</definedName>
    <definedName name="dddd" localSheetId="0" hidden="1">{#N/A,#N/A,TRUE,"Forside";#N/A,#N/A,TRUE,"Contents";#N/A,#N/A,TRUE,"Opera. income stat.";#N/A,#N/A,TRUE,"Business area ";#N/A,#N/A,TRUE,"Statutory income statem."}</definedName>
    <definedName name="dddd" localSheetId="17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fid_sosi" localSheetId="17">Shipping!$A$1:$L$25</definedName>
    <definedName name="gcc">GCC!$A$1:$I$4</definedName>
    <definedName name="gcc_other">GCC!$A$1:$I$17</definedName>
    <definedName name="ggg" localSheetId="16" hidden="1">{"5 * utfall + budget",#N/A,FALSE,"T-0298";"5 * bolag",#N/A,FALSE,"T-0298";"Unibank, utfall alla",#N/A,FALSE,"T-0298";#N/A,#N/A,FALSE,"Koncernskulder";#N/A,#N/A,FALSE,"Koncernfakturering"}</definedName>
    <definedName name="ggg" localSheetId="17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#REF!</definedName>
    <definedName name="GroupYTD">#REF!</definedName>
    <definedName name="gw" localSheetId="16" hidden="1">{"5 * utfall + budget",#N/A,FALSE,"T-0298";"5 * bolag",#N/A,FALSE,"T-0298";"Unibank, utfall alla",#N/A,FALSE,"T-0298";#N/A,#N/A,FALSE,"Koncernskulder";#N/A,#N/A,FALSE,"Koncernfakturering"}</definedName>
    <definedName name="gw" localSheetId="17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11" hidden="1">{"5 * utfall + budget",#N/A,FALSE,"T-0298";"5 * bolag",#N/A,FALSE,"T-0298";"Unibank, utfall alla",#N/A,FALSE,"T-0298";#N/A,#N/A,FALSE,"Koncernskulder";#N/A,#N/A,FALSE,"Koncernfakturering"}</definedName>
    <definedName name="IIB" localSheetId="12" hidden="1">{"5 * utfall + budget",#N/A,FALSE,"T-0298";"5 * bolag",#N/A,FALSE,"T-0298";"Unibank, utfall alla",#N/A,FALSE,"T-0298";#N/A,#N/A,FALSE,"Koncernskulder";#N/A,#N/A,FALSE,"Koncernfakturering"}</definedName>
    <definedName name="IIB" localSheetId="8" hidden="1">{"5 * utfall + budget",#N/A,FALSE,"T-0298";"5 * bolag",#N/A,FALSE,"T-0298";"Unibank, utfall alla",#N/A,FALSE,"T-0298";#N/A,#N/A,FALSE,"Koncernskulder";#N/A,#N/A,FALSE,"Koncernfakturering"}</definedName>
    <definedName name="IIB" localSheetId="10" hidden="1">{"5 * utfall + budget",#N/A,FALSE,"T-0298";"5 * bolag",#N/A,FALSE,"T-0298";"Unibank, utfall alla",#N/A,FALSE,"T-0298";#N/A,#N/A,FALSE,"Koncernskulder";#N/A,#N/A,FALSE,"Koncernfakturering"}</definedName>
    <definedName name="IIB" localSheetId="16" hidden="1">{"5 * utfall + budget",#N/A,FALSE,"T-0298";"5 * bolag",#N/A,FALSE,"T-0298";"Unibank, utfall alla",#N/A,FALSE,"T-0298";#N/A,#N/A,FALSE,"Koncernskulder";#N/A,#N/A,FALSE,"Koncernfakturering"}</definedName>
    <definedName name="IIB" localSheetId="2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5" hidden="1">{"5 * utfall + budget",#N/A,FALSE,"T-0298";"5 * bolag",#N/A,FALSE,"T-0298";"Unibank, utfall alla",#N/A,FALSE,"T-0298";#N/A,#N/A,FALSE,"Koncernskulder";#N/A,#N/A,FALSE,"Koncernfakturering"}</definedName>
    <definedName name="IIB" localSheetId="0" hidden="1">{"5 * utfall + budget",#N/A,FALSE,"T-0298";"5 * bolag",#N/A,FALSE,"T-0298";"Unibank, utfall alla",#N/A,FALSE,"T-0298";#N/A,#N/A,FALSE,"Koncernskulder";#N/A,#N/A,FALSE,"Koncernfakturering"}</definedName>
    <definedName name="iib" localSheetId="17">Shipping!$A$1:$J$24</definedName>
    <definedName name="Life">Life!$A$1:$I$27</definedName>
    <definedName name="mar" localSheetId="16" hidden="1">{#N/A,#N/A,TRUE,"Forside";#N/A,#N/A,TRUE,"Contents";#N/A,#N/A,TRUE,"Opera. income stat.";#N/A,#N/A,TRUE,"Business area ";#N/A,#N/A,TRUE,"Statutory income statem."}</definedName>
    <definedName name="mar" localSheetId="17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other'!$A$1:$O$52</definedName>
    <definedName name="nb_denmark">'PeB DK'!$1:$1048576</definedName>
    <definedName name="nb_Finland">'PeB FI'!$1:$1048576</definedName>
    <definedName name="nb_iib" localSheetId="11">'Bus Banking'!$A$1:$O$32</definedName>
    <definedName name="nb_iib" localSheetId="12">'CBB Other'!$A$1:$O$32</definedName>
    <definedName name="nb_iib" localSheetId="8">'CBB Total'!$A$1:$I$28</definedName>
    <definedName name="nb_iib" localSheetId="10">'Comm Banking'!$A$1:$O$32</definedName>
    <definedName name="nb_nordic" localSheetId="11">'Bus Banking'!$1:$1048576</definedName>
    <definedName name="nb_nordic" localSheetId="12">'CBB Other'!$1:$1048576</definedName>
    <definedName name="nb_nordic" localSheetId="8">'CBB Total'!$1:$1048576</definedName>
    <definedName name="nb_nordic" localSheetId="10">'Comm Banking'!$1:$1048576</definedName>
    <definedName name="nb_nordic" localSheetId="16">'Corporate Institutional Banking'!$1:$1048576</definedName>
    <definedName name="nb_norway">'PeB NO'!$1:$1048576</definedName>
    <definedName name="nb_Sweden">'PeB SE'!$1:$1048576</definedName>
    <definedName name="other">'Asset Management'!$A$1:$I$21</definedName>
    <definedName name="PeB_DE">'PeB DK'!$A$1:$I$26</definedName>
    <definedName name="PeB_FI">'PeB FI'!$A$1:$I$26</definedName>
    <definedName name="PeB_NO">'PeB NO'!$A$1:$I$27</definedName>
    <definedName name="PeB_Other">'PeB Other'!$A$1:$I$23</definedName>
    <definedName name="PeB_SE">'PeB SE'!$A$1:$I$26</definedName>
    <definedName name="PeB_tot">'PeB Total'!$1:$1048576</definedName>
    <definedName name="PeB_Total">'PeB Total'!$A$1:$I$29</definedName>
    <definedName name="Privatebanking" localSheetId="24">'Asset &amp; Wealth Other'!$A$1:$I$20</definedName>
    <definedName name="Privatebanking">'Nordic Private Banking'!$A$1:$I$26</definedName>
    <definedName name="q" localSheetId="22" hidden="1">{"5 * utfall + budget",#N/A,FALSE,"T-0298";"5 * bolag",#N/A,FALSE,"T-0298";"Unibank, utfall alla",#N/A,FALSE,"T-0298";#N/A,#N/A,FALSE,"Koncernskulder";#N/A,#N/A,FALSE,"Koncernfakturering"}</definedName>
    <definedName name="q" localSheetId="11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localSheetId="8" hidden="1">{"5 * utfall + budget",#N/A,FALSE,"T-0298";"5 * bolag",#N/A,FALSE,"T-0298";"Unibank, utfall alla",#N/A,FALSE,"T-0298";#N/A,#N/A,FALSE,"Koncernskulder";#N/A,#N/A,FALSE,"Koncernfakturering"}</definedName>
    <definedName name="q" localSheetId="10" hidden="1">{"5 * utfall + budget",#N/A,FALSE,"T-0298";"5 * bolag",#N/A,FALSE,"T-0298";"Unibank, utfall alla",#N/A,FALSE,"T-0298";#N/A,#N/A,FALSE,"Koncernskulder";#N/A,#N/A,FALSE,"Koncernfakturering"}</definedName>
    <definedName name="q" localSheetId="16" hidden="1">{"5 * utfall + budget",#N/A,FALSE,"T-0298";"5 * bolag",#N/A,FALSE,"T-0298";"Unibank, utfall alla",#N/A,FALSE,"T-0298";#N/A,#N/A,FALSE,"Koncernskulder";#N/A,#N/A,FALSE,"Koncernfakturering"}</definedName>
    <definedName name="q" localSheetId="2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5" hidden="1">{"5 * utfall + budget",#N/A,FALSE,"T-0298";"5 * bolag",#N/A,FALSE,"T-0298";"Unibank, utfall alla",#N/A,FALSE,"T-0298";#N/A,#N/A,FALSE,"Koncernskulder";#N/A,#N/A,FALSE,"Koncernfakturering"}</definedName>
    <definedName name="q" localSheetId="0" hidden="1">{"5 * utfall + budget",#N/A,FALSE,"T-0298";"5 * bolag",#N/A,FALSE,"T-0298";"Unibank, utfall alla",#N/A,FALSE,"T-0298";#N/A,#N/A,FALSE,"Koncernskulder";#N/A,#N/A,FALSE,"Koncernfakturering"}</definedName>
    <definedName name="q" localSheetId="17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6" hidden="1">{"5 * utfall + budget",#N/A,FALSE,"T-0298";"5 * bolag",#N/A,FALSE,"T-0298";"Unibank, utfall alla",#N/A,FALSE,"T-0298";#N/A,#N/A,FALSE,"Koncernskulder";#N/A,#N/A,FALSE,"Koncernfakturering"}</definedName>
    <definedName name="qe" localSheetId="17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Other'!$A$1:$I$24</definedName>
    <definedName name="segments">#REF!</definedName>
    <definedName name="sg" localSheetId="16" hidden="1">{"5 * utfall + budget",#N/A,FALSE,"T-0298";"5 * bolag",#N/A,FALSE,"T-0298";"Unibank, utfall alla",#N/A,FALSE,"T-0298";#N/A,#N/A,FALSE,"Koncernskulder";#N/A,#N/A,FALSE,"Koncernfakturering"}</definedName>
    <definedName name="sg" localSheetId="17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Shipping!$A$1:$O$54</definedName>
    <definedName name="SOSI">Shipping!$A$1:$N$54</definedName>
    <definedName name="start">#REF!</definedName>
    <definedName name="stop">#REF!</definedName>
    <definedName name="tfp" localSheetId="22" hidden="1">{"5 * utfall + budget",#N/A,FALSE,"T-0298";"5 * bolag",#N/A,FALSE,"T-0298";"Unibank, utfall alla",#N/A,FALSE,"T-0298";#N/A,#N/A,FALSE,"Koncernskulder";#N/A,#N/A,FALSE,"Koncernfakturering"}</definedName>
    <definedName name="tfp" localSheetId="11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localSheetId="8" hidden="1">{"5 * utfall + budget",#N/A,FALSE,"T-0298";"5 * bolag",#N/A,FALSE,"T-0298";"Unibank, utfall alla",#N/A,FALSE,"T-0298";#N/A,#N/A,FALSE,"Koncernskulder";#N/A,#N/A,FALSE,"Koncernfakturering"}</definedName>
    <definedName name="tfp" localSheetId="10" hidden="1">{"5 * utfall + budget",#N/A,FALSE,"T-0298";"5 * bolag",#N/A,FALSE,"T-0298";"Unibank, utfall alla",#N/A,FALSE,"T-0298";#N/A,#N/A,FALSE,"Koncernskulder";#N/A,#N/A,FALSE,"Koncernfakturering"}</definedName>
    <definedName name="tfp" localSheetId="16" hidden="1">{"5 * utfall + budget",#N/A,FALSE,"T-0298";"5 * bolag",#N/A,FALSE,"T-0298";"Unibank, utfall alla",#N/A,FALSE,"T-0298";#N/A,#N/A,FALSE,"Koncernskulder";#N/A,#N/A,FALSE,"Koncernfakturering"}</definedName>
    <definedName name="tfp" localSheetId="2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5" hidden="1">{"5 * utfall + budget",#N/A,FALSE,"T-0298";"5 * bolag",#N/A,FALSE,"T-0298";"Unibank, utfall alla",#N/A,FALSE,"T-0298";#N/A,#N/A,FALSE,"Koncernskulder";#N/A,#N/A,FALSE,"Koncernfakturering"}</definedName>
    <definedName name="tfp" localSheetId="0" hidden="1">{"5 * utfall + budget",#N/A,FALSE,"T-0298";"5 * bolag",#N/A,FALSE,"T-0298";"Unibank, utfall alla",#N/A,FALSE,"T-0298";#N/A,#N/A,FALSE,"Koncernskulder";#N/A,#N/A,FALSE,"Koncernfakturering"}</definedName>
    <definedName name="tfp" localSheetId="17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_xlnm.Print_Area" localSheetId="20">'Asset &amp; Wealth Management'!$B$2:$I$23</definedName>
    <definedName name="_xlnm.Print_Area" localSheetId="24">'Asset &amp; Wealth Other'!$B$2:$I$18</definedName>
    <definedName name="_xlnm.Print_Area" localSheetId="22">'Asset Management'!$B$1:$I$23</definedName>
    <definedName name="_xlnm.Print_Area" localSheetId="6">'Banking Baltics'!$B$2:$O$30</definedName>
    <definedName name="_xlnm.Print_Area" localSheetId="18">'Banking Russia'!$B$2:$Q$30</definedName>
    <definedName name="_xlnm.Print_Area" localSheetId="11">'Bus Banking'!$B$2:$O$35</definedName>
    <definedName name="_xlnm.Print_Area" localSheetId="12">'CBB Other'!$B$2:$O$35</definedName>
    <definedName name="_xlnm.Print_Area" localSheetId="8">'CBB Total'!$B$2:$I$29</definedName>
    <definedName name="_xlnm.Print_Area" localSheetId="10">'Comm Banking'!$B$2:$O$35</definedName>
    <definedName name="_xlnm.Print_Area" localSheetId="16">'Corporate Institutional Banking'!$B$2:$O$25</definedName>
    <definedName name="_xlnm.Print_Area" localSheetId="23">Life!$B$2:$I$27</definedName>
    <definedName name="_xlnm.Print_Area" localSheetId="21">'Nordic Private Banking'!$B$2:$I$25</definedName>
    <definedName name="_xlnm.Print_Area" localSheetId="2">'PeB DK'!$B$2:$I$26</definedName>
    <definedName name="_xlnm.Print_Area" localSheetId="3">'PeB FI'!$B$2:$I$26</definedName>
    <definedName name="_xlnm.Print_Area" localSheetId="4">'PeB NO'!$B$2:$I$28</definedName>
    <definedName name="_xlnm.Print_Area" localSheetId="7">'PeB Other'!$B$2:$I$23</definedName>
    <definedName name="_xlnm.Print_Area" localSheetId="5">'PeB SE'!$B$2:$I$28</definedName>
    <definedName name="_xlnm.Print_Area" localSheetId="0">'PeB Total'!$B$2:$I$29</definedName>
    <definedName name="_xlnm.Print_Area" localSheetId="17">Shipping!$B$2:$O$25</definedName>
    <definedName name="_xlnm.Print_Area" localSheetId="14">'Wholesale banking'!$B$2:$I$27</definedName>
    <definedName name="_xlnm.Print_Area" localSheetId="19">'Wholesalebanking other'!$B$2:$O$23</definedName>
    <definedName name="Wealth">'Asset &amp; Wealth Management'!$A$1:$I$23</definedName>
    <definedName name="Wealthother">'Asset &amp; Wealth Other'!$A$1:$I$20</definedName>
    <definedName name="Wholsalebanking">'Wholesale banking'!$A$1:$I$27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22" hidden="1">{"5 * utfall + budget",#N/A,FALSE,"T-0298";"5 * bolag",#N/A,FALSE,"T-0298";"Unibank, utfall alla",#N/A,FALSE,"T-0298";#N/A,#N/A,FALSE,"Koncernskulder";#N/A,#N/A,FALSE,"Koncernfakturering"}</definedName>
    <definedName name="wrn.Månadsrapport._.T." localSheetId="1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localSheetId="8" hidden="1">{"5 * utfall + budget",#N/A,FALSE,"T-0298";"5 * bolag",#N/A,FALSE,"T-0298";"Unibank, utfall alla",#N/A,FALSE,"T-0298";#N/A,#N/A,FALSE,"Koncernskulder";#N/A,#N/A,FALSE,"Koncernfakturering"}</definedName>
    <definedName name="wrn.Månadsrapport._.T." localSheetId="10" hidden="1">{"5 * utfall + budget",#N/A,FALSE,"T-0298";"5 * bolag",#N/A,FALSE,"T-0298";"Unibank, utfall alla",#N/A,FALSE,"T-0298";#N/A,#N/A,FALSE,"Koncernskulder";#N/A,#N/A,FALSE,"Koncernfakturering"}</definedName>
    <definedName name="wrn.Månadsrapport._.T." localSheetId="16" hidden="1">{"5 * utfall + budget",#N/A,FALSE,"T-0298";"5 * bolag",#N/A,FALSE,"T-0298";"Unibank, utfall alla",#N/A,FALSE,"T-0298";#N/A,#N/A,FALSE,"Koncernskulder";#N/A,#N/A,FALSE,"Koncernfakturering"}</definedName>
    <definedName name="wrn.Månadsrapport._.T." localSheetId="2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5" hidden="1">{"5 * utfall + budget",#N/A,FALSE,"T-0298";"5 * bolag",#N/A,FALSE,"T-0298";"Unibank, utfall alla",#N/A,FALSE,"T-0298";#N/A,#N/A,FALSE,"Koncernskulder";#N/A,#N/A,FALSE,"Koncernfakturering"}</definedName>
    <definedName name="wrn.Månadsrapport._.T." localSheetId="0" hidden="1">{"5 * utfall + budget",#N/A,FALSE,"T-0298";"5 * bolag",#N/A,FALSE,"T-0298";"Unibank, utfall alla",#N/A,FALSE,"T-0298";#N/A,#N/A,FALSE,"Koncernskulder";#N/A,#N/A,FALSE,"Koncernfakturering"}</definedName>
    <definedName name="wrn.Månadsrapport._.T." localSheetId="17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22" hidden="1">{#N/A,#N/A,TRUE,"Forside";#N/A,#N/A,TRUE,"Contents";#N/A,#N/A,TRUE,"Opera. income stat.";#N/A,#N/A,TRUE,"Business area ";#N/A,#N/A,TRUE,"Statutory income statem."}</definedName>
    <definedName name="wrn.udskriv." localSheetId="11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localSheetId="8" hidden="1">{#N/A,#N/A,TRUE,"Forside";#N/A,#N/A,TRUE,"Contents";#N/A,#N/A,TRUE,"Opera. income stat.";#N/A,#N/A,TRUE,"Business area ";#N/A,#N/A,TRUE,"Statutory income statem."}</definedName>
    <definedName name="wrn.udskriv." localSheetId="10" hidden="1">{#N/A,#N/A,TRUE,"Forside";#N/A,#N/A,TRUE,"Contents";#N/A,#N/A,TRUE,"Opera. income stat.";#N/A,#N/A,TRUE,"Business area ";#N/A,#N/A,TRUE,"Statutory income statem."}</definedName>
    <definedName name="wrn.udskriv." localSheetId="16" hidden="1">{#N/A,#N/A,TRUE,"Forside";#N/A,#N/A,TRUE,"Contents";#N/A,#N/A,TRUE,"Opera. income stat.";#N/A,#N/A,TRUE,"Business area ";#N/A,#N/A,TRUE,"Statutory income statem."}</definedName>
    <definedName name="wrn.udskriv." localSheetId="2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5" hidden="1">{#N/A,#N/A,TRUE,"Forside";#N/A,#N/A,TRUE,"Contents";#N/A,#N/A,TRUE,"Opera. income stat.";#N/A,#N/A,TRUE,"Business area ";#N/A,#N/A,TRUE,"Statutory income statem."}</definedName>
    <definedName name="wrn.udskriv." localSheetId="0" hidden="1">{#N/A,#N/A,TRUE,"Forside";#N/A,#N/A,TRUE,"Contents";#N/A,#N/A,TRUE,"Opera. income stat.";#N/A,#N/A,TRUE,"Business area ";#N/A,#N/A,TRUE,"Statutory income statem."}</definedName>
    <definedName name="wrn.udskriv." localSheetId="17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6" hidden="1">{#N/A,#N/A,TRUE,"Forside";#N/A,#N/A,TRUE,"Contents";#N/A,#N/A,TRUE,"Opera. income stat.";#N/A,#N/A,TRUE,"Business area ";#N/A,#N/A,TRUE,"Statutory income statem."}</definedName>
    <definedName name="xx" localSheetId="17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6" hidden="1">{"5 * utfall + budget",#N/A,FALSE,"T-0298";"5 * bolag",#N/A,FALSE,"T-0298";"Unibank, utfall alla",#N/A,FALSE,"T-0298";#N/A,#N/A,FALSE,"Koncernskulder";#N/A,#N/A,FALSE,"Koncernfakturering"}</definedName>
    <definedName name="xxx" localSheetId="17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6" hidden="1">{#N/A,#N/A,TRUE,"Forside";#N/A,#N/A,TRUE,"Contents";#N/A,#N/A,TRUE,"Opera. income stat.";#N/A,#N/A,TRUE,"Business area ";#N/A,#N/A,TRUE,"Statutory income statem."}</definedName>
    <definedName name="xxxx" localSheetId="17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79017"/>
</workbook>
</file>

<file path=xl/calcChain.xml><?xml version="1.0" encoding="utf-8"?>
<calcChain xmlns="http://schemas.openxmlformats.org/spreadsheetml/2006/main">
  <c r="T26" i="656" l="1"/>
  <c r="W16" i="658" l="1"/>
  <c r="W15" i="658"/>
  <c r="W14" i="658"/>
  <c r="W13" i="658"/>
  <c r="W12" i="658"/>
  <c r="W11" i="658"/>
  <c r="W10" i="658"/>
  <c r="W9" i="658"/>
  <c r="W8" i="658"/>
  <c r="W7" i="658"/>
  <c r="W6" i="658"/>
  <c r="W5" i="658"/>
  <c r="W16" i="657"/>
  <c r="W15" i="657"/>
  <c r="W14" i="657"/>
  <c r="W13" i="657"/>
  <c r="W12" i="657"/>
  <c r="W11" i="657"/>
  <c r="W10" i="657"/>
  <c r="W9" i="657"/>
  <c r="W8" i="657"/>
  <c r="W7" i="657"/>
  <c r="W6" i="657"/>
  <c r="W5" i="657"/>
  <c r="W16" i="656"/>
  <c r="W15" i="656"/>
  <c r="W14" i="656"/>
  <c r="W13" i="656"/>
  <c r="W12" i="656"/>
  <c r="W11" i="656"/>
  <c r="W10" i="656"/>
  <c r="W9" i="656"/>
  <c r="W8" i="656"/>
  <c r="W7" i="656"/>
  <c r="W6" i="656"/>
  <c r="W5" i="656"/>
  <c r="AE55" i="522" l="1"/>
  <c r="X16" i="658" l="1"/>
  <c r="X15" i="658"/>
  <c r="X14" i="658"/>
  <c r="X13" i="658"/>
  <c r="X12" i="658"/>
  <c r="X11" i="658"/>
  <c r="X10" i="658"/>
  <c r="X9" i="658"/>
  <c r="X8" i="658"/>
  <c r="X7" i="658"/>
  <c r="X6" i="658"/>
  <c r="X5" i="658"/>
  <c r="X16" i="657"/>
  <c r="X15" i="657"/>
  <c r="X14" i="657"/>
  <c r="X13" i="657"/>
  <c r="X12" i="657"/>
  <c r="X11" i="657"/>
  <c r="X10" i="657"/>
  <c r="X9" i="657"/>
  <c r="X8" i="657"/>
  <c r="X7" i="657"/>
  <c r="X6" i="657"/>
  <c r="X5" i="657"/>
  <c r="X16" i="656"/>
  <c r="X15" i="656"/>
  <c r="X14" i="656"/>
  <c r="X13" i="656"/>
  <c r="X12" i="656"/>
  <c r="X11" i="656"/>
  <c r="X10" i="656"/>
  <c r="X9" i="656"/>
  <c r="X8" i="656"/>
  <c r="X7" i="656"/>
  <c r="X6" i="656"/>
  <c r="X5" i="656"/>
  <c r="U15" i="521" l="1"/>
  <c r="U14" i="521"/>
  <c r="U13" i="521"/>
  <c r="U12" i="521"/>
  <c r="U11" i="521"/>
  <c r="U10" i="521"/>
  <c r="U9" i="521"/>
  <c r="U8" i="521"/>
  <c r="U7" i="521"/>
  <c r="U6" i="521"/>
  <c r="U5" i="521"/>
  <c r="U4" i="521"/>
  <c r="T15" i="521"/>
  <c r="T14" i="521"/>
  <c r="T13" i="521"/>
  <c r="T12" i="521"/>
  <c r="T11" i="521"/>
  <c r="T10" i="521"/>
  <c r="T9" i="521"/>
  <c r="T8" i="521"/>
  <c r="T7" i="521"/>
  <c r="T6" i="521"/>
  <c r="T5" i="521"/>
  <c r="T4" i="521"/>
  <c r="Q4" i="521"/>
  <c r="X16" i="522"/>
  <c r="X15" i="522"/>
  <c r="X14" i="522"/>
  <c r="X13" i="522"/>
  <c r="X12" i="522"/>
  <c r="X11" i="522"/>
  <c r="X10" i="522"/>
  <c r="X9" i="522"/>
  <c r="X8" i="522"/>
  <c r="X7" i="522"/>
  <c r="X6" i="522"/>
  <c r="X5" i="522"/>
  <c r="W16" i="522"/>
  <c r="W15" i="522"/>
  <c r="W14" i="522"/>
  <c r="W13" i="522"/>
  <c r="W12" i="522"/>
  <c r="W11" i="522"/>
  <c r="W10" i="522"/>
  <c r="W9" i="522"/>
  <c r="W8" i="522"/>
  <c r="W7" i="522"/>
  <c r="W6" i="522"/>
  <c r="W5" i="522"/>
  <c r="U15" i="508"/>
  <c r="U14" i="508"/>
  <c r="U13" i="508"/>
  <c r="U12" i="508"/>
  <c r="U11" i="508"/>
  <c r="U10" i="508"/>
  <c r="U9" i="508"/>
  <c r="U8" i="508"/>
  <c r="U7" i="508"/>
  <c r="U6" i="508"/>
  <c r="U5" i="508"/>
  <c r="U4" i="508"/>
  <c r="T15" i="508"/>
  <c r="T14" i="508"/>
  <c r="T13" i="508"/>
  <c r="T12" i="508"/>
  <c r="T11" i="508"/>
  <c r="T10" i="508"/>
  <c r="T9" i="508"/>
  <c r="T8" i="508"/>
  <c r="T7" i="508"/>
  <c r="T6" i="508"/>
  <c r="T5" i="508"/>
  <c r="T4" i="508"/>
  <c r="Q6" i="508"/>
  <c r="U15" i="513"/>
  <c r="U14" i="513"/>
  <c r="U13" i="513"/>
  <c r="U12" i="513"/>
  <c r="U11" i="513"/>
  <c r="U10" i="513"/>
  <c r="U9" i="513"/>
  <c r="U8" i="513"/>
  <c r="U7" i="513"/>
  <c r="U6" i="513"/>
  <c r="U5" i="513"/>
  <c r="U4" i="513"/>
  <c r="T15" i="513"/>
  <c r="T14" i="513"/>
  <c r="T13" i="513"/>
  <c r="T12" i="513"/>
  <c r="T11" i="513"/>
  <c r="T10" i="513"/>
  <c r="T9" i="513"/>
  <c r="T8" i="513"/>
  <c r="T7" i="513"/>
  <c r="T6" i="513"/>
  <c r="T5" i="513"/>
  <c r="T4" i="513"/>
  <c r="U15" i="518" l="1"/>
  <c r="U14" i="518"/>
  <c r="U13" i="518"/>
  <c r="U12" i="518"/>
  <c r="U11" i="518"/>
  <c r="U10" i="518"/>
  <c r="U9" i="518"/>
  <c r="U8" i="518"/>
  <c r="U7" i="518"/>
  <c r="U6" i="518"/>
  <c r="U5" i="518"/>
  <c r="U4" i="518"/>
  <c r="T15" i="518"/>
  <c r="T14" i="518"/>
  <c r="T13" i="518"/>
  <c r="T12" i="518"/>
  <c r="T11" i="518"/>
  <c r="T10" i="518"/>
  <c r="T9" i="518"/>
  <c r="T8" i="518"/>
  <c r="T7" i="518"/>
  <c r="T6" i="518"/>
  <c r="T5" i="518"/>
  <c r="T4" i="518"/>
  <c r="T5" i="658" l="1"/>
  <c r="R13" i="513" l="1"/>
  <c r="Q26" i="508"/>
  <c r="R13" i="508"/>
  <c r="T7" i="522"/>
  <c r="U7" i="522"/>
  <c r="U14" i="522"/>
  <c r="R15" i="521"/>
  <c r="R12" i="521"/>
  <c r="Q6" i="521"/>
  <c r="R8" i="521"/>
  <c r="Q8" i="521"/>
  <c r="T16" i="521"/>
  <c r="T17" i="521"/>
  <c r="T18" i="521"/>
  <c r="C34" i="658" l="1"/>
  <c r="W20" i="658" l="1"/>
  <c r="X20" i="658"/>
  <c r="T10" i="658" l="1"/>
  <c r="T8" i="656" l="1"/>
  <c r="X58" i="658" l="1"/>
  <c r="AV30" i="658" l="1"/>
  <c r="AV29" i="658"/>
  <c r="AV28" i="658"/>
  <c r="AV27" i="658"/>
  <c r="AV26" i="658"/>
  <c r="AV25" i="658"/>
  <c r="AV24" i="658"/>
  <c r="AV23" i="658"/>
  <c r="AV22" i="658"/>
  <c r="AV21" i="658"/>
  <c r="AV20" i="658"/>
  <c r="AV19" i="658"/>
  <c r="AV18" i="658"/>
  <c r="AV17" i="658"/>
  <c r="AV16" i="658"/>
  <c r="AV15" i="658"/>
  <c r="AV14" i="658"/>
  <c r="AV13" i="658"/>
  <c r="AV12" i="658"/>
  <c r="AV11" i="658"/>
  <c r="AV10" i="658"/>
  <c r="AV9" i="658"/>
  <c r="AV8" i="658"/>
  <c r="AV7" i="658"/>
  <c r="AV6" i="658"/>
  <c r="AV5" i="658"/>
  <c r="AV30" i="657"/>
  <c r="AV29" i="657"/>
  <c r="AV28" i="657"/>
  <c r="AV27" i="657"/>
  <c r="AV26" i="657"/>
  <c r="AV25" i="657"/>
  <c r="AV24" i="657"/>
  <c r="AV23" i="657"/>
  <c r="AV22" i="657"/>
  <c r="AV21" i="657"/>
  <c r="AV20" i="657"/>
  <c r="AV19" i="657"/>
  <c r="AV18" i="657"/>
  <c r="AV17" i="657"/>
  <c r="AV16" i="657"/>
  <c r="AV15" i="657"/>
  <c r="AV14" i="657"/>
  <c r="AV13" i="657"/>
  <c r="AV12" i="657"/>
  <c r="AV11" i="657"/>
  <c r="AV10" i="657"/>
  <c r="AV9" i="657"/>
  <c r="AV8" i="657"/>
  <c r="AV7" i="657"/>
  <c r="AV6" i="657"/>
  <c r="AV5" i="657"/>
  <c r="AV30" i="656"/>
  <c r="AV29" i="656"/>
  <c r="AV28" i="656"/>
  <c r="AV27" i="656"/>
  <c r="AV26" i="656"/>
  <c r="AV25" i="656"/>
  <c r="AV24" i="656"/>
  <c r="AV23" i="656"/>
  <c r="AV22" i="656"/>
  <c r="AV21" i="656"/>
  <c r="AV20" i="656"/>
  <c r="AV19" i="656"/>
  <c r="AV18" i="656"/>
  <c r="AV17" i="656"/>
  <c r="AV16" i="656"/>
  <c r="AV15" i="656"/>
  <c r="AV14" i="656"/>
  <c r="AV13" i="656"/>
  <c r="AV12" i="656"/>
  <c r="AV11" i="656"/>
  <c r="AV10" i="656"/>
  <c r="AV9" i="656"/>
  <c r="AV8" i="656"/>
  <c r="AV7" i="656"/>
  <c r="AV6" i="656"/>
  <c r="AV5" i="656"/>
  <c r="T20" i="658" l="1"/>
  <c r="U20" i="518" l="1"/>
  <c r="U53" i="521" l="1"/>
  <c r="A31" i="662" l="1"/>
  <c r="BA23" i="662"/>
  <c r="AZ23" i="662"/>
  <c r="AY23" i="662"/>
  <c r="AX23" i="662"/>
  <c r="AW23" i="662"/>
  <c r="AV23" i="662"/>
  <c r="AU23" i="662"/>
  <c r="AT23" i="662"/>
  <c r="AS23" i="662"/>
  <c r="AR23" i="662"/>
  <c r="AQ23" i="662"/>
  <c r="AP23" i="662"/>
  <c r="AO23" i="662"/>
  <c r="AN23" i="662"/>
  <c r="AM23" i="662"/>
  <c r="AL23" i="662"/>
  <c r="AW22" i="662"/>
  <c r="AV22" i="662"/>
  <c r="AW21" i="662"/>
  <c r="AV21" i="662"/>
  <c r="AW20" i="662"/>
  <c r="AV20" i="662"/>
  <c r="BA19" i="662"/>
  <c r="AZ19" i="662"/>
  <c r="AW19" i="662"/>
  <c r="AV19" i="662"/>
  <c r="AU19" i="662"/>
  <c r="AT19" i="662"/>
  <c r="BA18" i="662"/>
  <c r="AZ18" i="662"/>
  <c r="AW18" i="662"/>
  <c r="AV18" i="662"/>
  <c r="AU18" i="662"/>
  <c r="AT18" i="662"/>
  <c r="BA17" i="662"/>
  <c r="AZ17" i="662"/>
  <c r="AW17" i="662"/>
  <c r="AV17" i="662"/>
  <c r="AU17" i="662"/>
  <c r="AT17" i="662"/>
  <c r="AJ4" i="662"/>
  <c r="AI4" i="662"/>
  <c r="AH4" i="662"/>
  <c r="AG4" i="662"/>
  <c r="A4" i="662"/>
  <c r="B4" i="662" s="1"/>
  <c r="C1" i="662"/>
  <c r="D1" i="662" s="1"/>
  <c r="A31" i="661"/>
  <c r="BA23" i="661"/>
  <c r="AZ23" i="661"/>
  <c r="AY23" i="661"/>
  <c r="AX23" i="661"/>
  <c r="AW23" i="661"/>
  <c r="AV23" i="661"/>
  <c r="AU23" i="661"/>
  <c r="AT23" i="661"/>
  <c r="AS23" i="661"/>
  <c r="AR23" i="661"/>
  <c r="AQ23" i="661"/>
  <c r="AP23" i="661"/>
  <c r="AO23" i="661"/>
  <c r="AN23" i="661"/>
  <c r="AM23" i="661"/>
  <c r="AL23" i="661"/>
  <c r="BA19" i="661"/>
  <c r="AZ19" i="661"/>
  <c r="AW19" i="661"/>
  <c r="AV19" i="661"/>
  <c r="AU19" i="661"/>
  <c r="AT19" i="661"/>
  <c r="BA18" i="661"/>
  <c r="AZ18" i="661"/>
  <c r="AW18" i="661"/>
  <c r="AV18" i="661"/>
  <c r="AU18" i="661"/>
  <c r="AT18" i="661"/>
  <c r="BA17" i="661"/>
  <c r="AZ17" i="661"/>
  <c r="AW17" i="661"/>
  <c r="AV17" i="661"/>
  <c r="AU17" i="661"/>
  <c r="AT17" i="661"/>
  <c r="AJ4" i="661"/>
  <c r="AI4" i="661"/>
  <c r="AH4" i="661"/>
  <c r="AG4" i="661"/>
  <c r="A4" i="661"/>
  <c r="B4" i="661" s="1"/>
  <c r="C1" i="661"/>
  <c r="D1" i="661" s="1"/>
  <c r="E1" i="661" s="1"/>
  <c r="A31" i="660"/>
  <c r="BA23" i="660"/>
  <c r="AZ23" i="660"/>
  <c r="AY23" i="660"/>
  <c r="AX23" i="660"/>
  <c r="AW23" i="660"/>
  <c r="AV23" i="660"/>
  <c r="AU23" i="660"/>
  <c r="AT23" i="660"/>
  <c r="AS23" i="660"/>
  <c r="AR23" i="660"/>
  <c r="AQ23" i="660"/>
  <c r="AP23" i="660"/>
  <c r="AO23" i="660"/>
  <c r="AN23" i="660"/>
  <c r="AM23" i="660"/>
  <c r="AL23" i="660"/>
  <c r="BA19" i="660"/>
  <c r="AZ19" i="660"/>
  <c r="AW19" i="660"/>
  <c r="AV19" i="660"/>
  <c r="AU19" i="660"/>
  <c r="AT19" i="660"/>
  <c r="BA18" i="660"/>
  <c r="AZ18" i="660"/>
  <c r="AW18" i="660"/>
  <c r="AV18" i="660"/>
  <c r="AU18" i="660"/>
  <c r="AT18" i="660"/>
  <c r="BA17" i="660"/>
  <c r="AZ17" i="660"/>
  <c r="AW17" i="660"/>
  <c r="AV17" i="660"/>
  <c r="AU17" i="660"/>
  <c r="AT17" i="660"/>
  <c r="AJ4" i="660"/>
  <c r="AI4" i="660"/>
  <c r="AH4" i="660"/>
  <c r="AG4" i="660"/>
  <c r="A4" i="660"/>
  <c r="C1" i="660"/>
  <c r="E1" i="662" l="1"/>
  <c r="F1" i="661"/>
  <c r="D1" i="660"/>
  <c r="B4" i="660"/>
  <c r="F1" i="662" l="1"/>
  <c r="G1" i="661"/>
  <c r="E1" i="660"/>
  <c r="G1" i="662" l="1"/>
  <c r="H1" i="661"/>
  <c r="F1" i="660"/>
  <c r="AQ83" i="658"/>
  <c r="AD83" i="658"/>
  <c r="AC83" i="658"/>
  <c r="AB83" i="658"/>
  <c r="AA83" i="658"/>
  <c r="Z83" i="658"/>
  <c r="Y83" i="658"/>
  <c r="X83" i="658"/>
  <c r="AQ82" i="658"/>
  <c r="AD82" i="658"/>
  <c r="AC82" i="658"/>
  <c r="AB82" i="658"/>
  <c r="AA82" i="658"/>
  <c r="Z82" i="658"/>
  <c r="Y82" i="658"/>
  <c r="X82" i="658"/>
  <c r="AQ81" i="658"/>
  <c r="AD81" i="658"/>
  <c r="AC81" i="658"/>
  <c r="AB81" i="658"/>
  <c r="AA81" i="658"/>
  <c r="Z81" i="658"/>
  <c r="Y81" i="658"/>
  <c r="X81" i="658"/>
  <c r="AQ80" i="658"/>
  <c r="AD80" i="658"/>
  <c r="AC80" i="658"/>
  <c r="AB80" i="658"/>
  <c r="AA80" i="658"/>
  <c r="Z80" i="658"/>
  <c r="Y80" i="658"/>
  <c r="X80" i="658"/>
  <c r="AQ79" i="658"/>
  <c r="AD79" i="658"/>
  <c r="AC79" i="658"/>
  <c r="AB79" i="658"/>
  <c r="AA79" i="658"/>
  <c r="Z79" i="658"/>
  <c r="Y79" i="658"/>
  <c r="X79" i="658"/>
  <c r="AQ78" i="658"/>
  <c r="AD78" i="658"/>
  <c r="AC78" i="658"/>
  <c r="AB78" i="658"/>
  <c r="AA78" i="658"/>
  <c r="Z78" i="658"/>
  <c r="Y78" i="658"/>
  <c r="X78" i="658"/>
  <c r="AQ77" i="658"/>
  <c r="AD77" i="658"/>
  <c r="AC77" i="658"/>
  <c r="AB77" i="658"/>
  <c r="AA77" i="658"/>
  <c r="Z77" i="658"/>
  <c r="Y77" i="658"/>
  <c r="X77" i="658"/>
  <c r="AD76" i="658"/>
  <c r="AC76" i="658"/>
  <c r="AB76" i="658"/>
  <c r="AA76" i="658"/>
  <c r="Z76" i="658"/>
  <c r="Y76" i="658"/>
  <c r="X76" i="658"/>
  <c r="AQ75" i="658"/>
  <c r="AD75" i="658"/>
  <c r="AC75" i="658"/>
  <c r="AB75" i="658"/>
  <c r="AA75" i="658"/>
  <c r="Z75" i="658"/>
  <c r="Y75" i="658"/>
  <c r="X75" i="658"/>
  <c r="AQ74" i="658"/>
  <c r="AD74" i="658"/>
  <c r="AC74" i="658"/>
  <c r="AB74" i="658"/>
  <c r="AA74" i="658"/>
  <c r="Z74" i="658"/>
  <c r="Y74" i="658"/>
  <c r="X74" i="658"/>
  <c r="AQ73" i="658"/>
  <c r="AD73" i="658"/>
  <c r="AC73" i="658"/>
  <c r="AB73" i="658"/>
  <c r="AA73" i="658"/>
  <c r="Z73" i="658"/>
  <c r="Y73" i="658"/>
  <c r="X73" i="658"/>
  <c r="AD72" i="658"/>
  <c r="AC72" i="658"/>
  <c r="AB72" i="658"/>
  <c r="AA72" i="658"/>
  <c r="Z72" i="658"/>
  <c r="Y72" i="658"/>
  <c r="X72" i="658"/>
  <c r="AD71" i="658"/>
  <c r="AC71" i="658"/>
  <c r="AB71" i="658"/>
  <c r="AA71" i="658"/>
  <c r="Z71" i="658"/>
  <c r="Y71" i="658"/>
  <c r="X71" i="658"/>
  <c r="AD70" i="658"/>
  <c r="AC70" i="658"/>
  <c r="AB70" i="658"/>
  <c r="AA70" i="658"/>
  <c r="Z70" i="658"/>
  <c r="Y70" i="658"/>
  <c r="X70" i="658"/>
  <c r="AQ69" i="658"/>
  <c r="AD69" i="658"/>
  <c r="AC69" i="658"/>
  <c r="AB69" i="658"/>
  <c r="AA69" i="658"/>
  <c r="Z69" i="658"/>
  <c r="Y69" i="658"/>
  <c r="X69" i="658"/>
  <c r="AQ68" i="658"/>
  <c r="T68" i="658"/>
  <c r="AQ67" i="658"/>
  <c r="AD67" i="658"/>
  <c r="AC67" i="658"/>
  <c r="AB67" i="658"/>
  <c r="AA67" i="658"/>
  <c r="Z67" i="658"/>
  <c r="Y67" i="658"/>
  <c r="X67" i="658"/>
  <c r="AQ66" i="658"/>
  <c r="AD66" i="658"/>
  <c r="AC66" i="658"/>
  <c r="AB66" i="658"/>
  <c r="AA66" i="658"/>
  <c r="Z66" i="658"/>
  <c r="Y66" i="658"/>
  <c r="X66" i="658"/>
  <c r="AQ65" i="658"/>
  <c r="AD65" i="658"/>
  <c r="AC65" i="658"/>
  <c r="AB65" i="658"/>
  <c r="AA65" i="658"/>
  <c r="Z65" i="658"/>
  <c r="Y65" i="658"/>
  <c r="X65" i="658"/>
  <c r="AQ64" i="658"/>
  <c r="AD64" i="658"/>
  <c r="AC64" i="658"/>
  <c r="AB64" i="658"/>
  <c r="AA64" i="658"/>
  <c r="Z64" i="658"/>
  <c r="Y64" i="658"/>
  <c r="X64" i="658"/>
  <c r="AQ63" i="658"/>
  <c r="AD63" i="658"/>
  <c r="AC63" i="658"/>
  <c r="AB63" i="658"/>
  <c r="AA63" i="658"/>
  <c r="Z63" i="658"/>
  <c r="Y63" i="658"/>
  <c r="X63" i="658"/>
  <c r="AQ62" i="658"/>
  <c r="AD62" i="658"/>
  <c r="AC62" i="658"/>
  <c r="AB62" i="658"/>
  <c r="AA62" i="658"/>
  <c r="Z62" i="658"/>
  <c r="Y62" i="658"/>
  <c r="X62" i="658"/>
  <c r="AQ61" i="658"/>
  <c r="AD61" i="658"/>
  <c r="AC61" i="658"/>
  <c r="AB61" i="658"/>
  <c r="AA61" i="658"/>
  <c r="Z61" i="658"/>
  <c r="Y61" i="658"/>
  <c r="X61" i="658"/>
  <c r="AQ60" i="658"/>
  <c r="AD60" i="658"/>
  <c r="AC60" i="658"/>
  <c r="AB60" i="658"/>
  <c r="AA60" i="658"/>
  <c r="Z60" i="658"/>
  <c r="Y60" i="658"/>
  <c r="X60" i="658"/>
  <c r="AQ59" i="658"/>
  <c r="AD59" i="658"/>
  <c r="AC59" i="658"/>
  <c r="AB59" i="658"/>
  <c r="AA59" i="658"/>
  <c r="Z59" i="658"/>
  <c r="Y59" i="658"/>
  <c r="X59" i="658"/>
  <c r="AQ58" i="658"/>
  <c r="AD58" i="658"/>
  <c r="AC58" i="658"/>
  <c r="AB58" i="658"/>
  <c r="AA58" i="658"/>
  <c r="Z58" i="658"/>
  <c r="Y58" i="658"/>
  <c r="J38" i="658"/>
  <c r="I38" i="658"/>
  <c r="H38" i="658"/>
  <c r="G38" i="658"/>
  <c r="F38" i="658"/>
  <c r="E38" i="658"/>
  <c r="D38" i="658"/>
  <c r="C38" i="658"/>
  <c r="G37" i="658"/>
  <c r="F37" i="658"/>
  <c r="E37" i="658"/>
  <c r="D37" i="658"/>
  <c r="C37" i="658"/>
  <c r="P35" i="658"/>
  <c r="O35" i="658"/>
  <c r="J35" i="658"/>
  <c r="I35" i="658"/>
  <c r="H35" i="658"/>
  <c r="G35" i="658"/>
  <c r="F35" i="658"/>
  <c r="E35" i="658"/>
  <c r="D35" i="658"/>
  <c r="C35" i="658"/>
  <c r="P34" i="658"/>
  <c r="O34" i="658"/>
  <c r="J34" i="658"/>
  <c r="I34" i="658"/>
  <c r="H34" i="658"/>
  <c r="G34" i="658"/>
  <c r="F34" i="658"/>
  <c r="E34" i="658"/>
  <c r="D34" i="658"/>
  <c r="A31" i="658"/>
  <c r="BD30" i="658"/>
  <c r="BC30" i="658"/>
  <c r="BB30" i="658"/>
  <c r="BA30" i="658"/>
  <c r="AZ30" i="658"/>
  <c r="AY30" i="658"/>
  <c r="AX30" i="658"/>
  <c r="AW30" i="658"/>
  <c r="AU30" i="658"/>
  <c r="AT30" i="658"/>
  <c r="AS30" i="658"/>
  <c r="AR30" i="658"/>
  <c r="AQ30" i="658"/>
  <c r="AP30" i="658"/>
  <c r="AO30" i="658"/>
  <c r="X30" i="658"/>
  <c r="W30" i="658"/>
  <c r="V30" i="658"/>
  <c r="U30" i="658"/>
  <c r="T30" i="658"/>
  <c r="BD29" i="658"/>
  <c r="BC29" i="658"/>
  <c r="BB29" i="658"/>
  <c r="BA29" i="658"/>
  <c r="AZ29" i="658"/>
  <c r="AY29" i="658"/>
  <c r="AX29" i="658"/>
  <c r="AW29" i="658"/>
  <c r="AU29" i="658"/>
  <c r="AT29" i="658"/>
  <c r="AS29" i="658"/>
  <c r="AR29" i="658"/>
  <c r="AQ29" i="658"/>
  <c r="AP29" i="658"/>
  <c r="AO29" i="658"/>
  <c r="X29" i="658"/>
  <c r="W29" i="658"/>
  <c r="V29" i="658"/>
  <c r="U29" i="658"/>
  <c r="T29" i="658"/>
  <c r="BD28" i="658"/>
  <c r="BC28" i="658"/>
  <c r="BB28" i="658"/>
  <c r="BA28" i="658"/>
  <c r="AZ28" i="658"/>
  <c r="AY28" i="658"/>
  <c r="AX28" i="658"/>
  <c r="AW28" i="658"/>
  <c r="AU28" i="658"/>
  <c r="AT28" i="658"/>
  <c r="AS28" i="658"/>
  <c r="AR28" i="658"/>
  <c r="AQ28" i="658"/>
  <c r="AP28" i="658"/>
  <c r="AO28" i="658"/>
  <c r="X28" i="658"/>
  <c r="W28" i="658"/>
  <c r="V28" i="658"/>
  <c r="U28" i="658"/>
  <c r="T28" i="658"/>
  <c r="BD27" i="658"/>
  <c r="BC27" i="658"/>
  <c r="BB27" i="658"/>
  <c r="BA27" i="658"/>
  <c r="AZ27" i="658"/>
  <c r="AY27" i="658"/>
  <c r="AX27" i="658"/>
  <c r="AW27" i="658"/>
  <c r="AU27" i="658"/>
  <c r="AT27" i="658"/>
  <c r="AS27" i="658"/>
  <c r="AR27" i="658"/>
  <c r="AQ27" i="658"/>
  <c r="AP27" i="658"/>
  <c r="AO27" i="658"/>
  <c r="X27" i="658"/>
  <c r="W27" i="658"/>
  <c r="V27" i="658"/>
  <c r="U27" i="658"/>
  <c r="T27" i="658"/>
  <c r="BD26" i="658"/>
  <c r="BC26" i="658"/>
  <c r="BB26" i="658"/>
  <c r="BA26" i="658"/>
  <c r="AZ26" i="658"/>
  <c r="AY26" i="658"/>
  <c r="AX26" i="658"/>
  <c r="AW26" i="658"/>
  <c r="AU26" i="658"/>
  <c r="AT26" i="658"/>
  <c r="AS26" i="658"/>
  <c r="AR26" i="658"/>
  <c r="AQ26" i="658"/>
  <c r="AP26" i="658"/>
  <c r="AO26" i="658"/>
  <c r="X26" i="658"/>
  <c r="W26" i="658"/>
  <c r="V26" i="658"/>
  <c r="U26" i="658"/>
  <c r="T26" i="658"/>
  <c r="BD25" i="658"/>
  <c r="BC25" i="658"/>
  <c r="BB25" i="658"/>
  <c r="BA25" i="658"/>
  <c r="AZ25" i="658"/>
  <c r="AY25" i="658"/>
  <c r="AX25" i="658"/>
  <c r="AW25" i="658"/>
  <c r="AU25" i="658"/>
  <c r="AT25" i="658"/>
  <c r="AS25" i="658"/>
  <c r="AR25" i="658"/>
  <c r="AQ25" i="658"/>
  <c r="AP25" i="658"/>
  <c r="AO25" i="658"/>
  <c r="X25" i="658"/>
  <c r="W25" i="658"/>
  <c r="V25" i="658"/>
  <c r="U25" i="658"/>
  <c r="T25" i="658"/>
  <c r="BD24" i="658"/>
  <c r="BC24" i="658"/>
  <c r="BB24" i="658"/>
  <c r="BA24" i="658"/>
  <c r="AZ24" i="658"/>
  <c r="AY24" i="658"/>
  <c r="AX24" i="658"/>
  <c r="AW24" i="658"/>
  <c r="AU24" i="658"/>
  <c r="AT24" i="658"/>
  <c r="AS24" i="658"/>
  <c r="AR24" i="658"/>
  <c r="AQ24" i="658"/>
  <c r="AP24" i="658"/>
  <c r="AO24" i="658"/>
  <c r="X24" i="658"/>
  <c r="W24" i="658"/>
  <c r="V24" i="658"/>
  <c r="U24" i="658"/>
  <c r="T24" i="658"/>
  <c r="BD23" i="658"/>
  <c r="BC23" i="658"/>
  <c r="BB23" i="658"/>
  <c r="BA23" i="658"/>
  <c r="AZ23" i="658"/>
  <c r="AY23" i="658"/>
  <c r="AX23" i="658"/>
  <c r="AW23" i="658"/>
  <c r="AU23" i="658"/>
  <c r="AT23" i="658"/>
  <c r="AS23" i="658"/>
  <c r="AR23" i="658"/>
  <c r="AQ23" i="658"/>
  <c r="AP23" i="658"/>
  <c r="AO23" i="658"/>
  <c r="BD22" i="658"/>
  <c r="BC22" i="658"/>
  <c r="BB22" i="658"/>
  <c r="BA22" i="658"/>
  <c r="AZ22" i="658"/>
  <c r="AY22" i="658"/>
  <c r="AX22" i="658"/>
  <c r="AW22" i="658"/>
  <c r="AU22" i="658"/>
  <c r="AT22" i="658"/>
  <c r="AS22" i="658"/>
  <c r="AR22" i="658"/>
  <c r="AQ22" i="658"/>
  <c r="AP22" i="658"/>
  <c r="AO22" i="658"/>
  <c r="X22" i="658"/>
  <c r="W22" i="658"/>
  <c r="V22" i="658"/>
  <c r="U22" i="658"/>
  <c r="T22" i="658"/>
  <c r="BD21" i="658"/>
  <c r="BC21" i="658"/>
  <c r="BB21" i="658"/>
  <c r="BA21" i="658"/>
  <c r="AZ21" i="658"/>
  <c r="AY21" i="658"/>
  <c r="AX21" i="658"/>
  <c r="AW21" i="658"/>
  <c r="AU21" i="658"/>
  <c r="AT21" i="658"/>
  <c r="AS21" i="658"/>
  <c r="AR21" i="658"/>
  <c r="AQ21" i="658"/>
  <c r="AP21" i="658"/>
  <c r="AO21" i="658"/>
  <c r="X21" i="658"/>
  <c r="W21" i="658"/>
  <c r="V21" i="658"/>
  <c r="U21" i="658"/>
  <c r="T21" i="658"/>
  <c r="BD20" i="658"/>
  <c r="BC20" i="658"/>
  <c r="BB20" i="658"/>
  <c r="BA20" i="658"/>
  <c r="AZ20" i="658"/>
  <c r="AY20" i="658"/>
  <c r="AX20" i="658"/>
  <c r="AW20" i="658"/>
  <c r="AU20" i="658"/>
  <c r="AT20" i="658"/>
  <c r="AS20" i="658"/>
  <c r="AR20" i="658"/>
  <c r="AQ20" i="658"/>
  <c r="AP20" i="658"/>
  <c r="AO20" i="658"/>
  <c r="V20" i="658"/>
  <c r="U20" i="658"/>
  <c r="BD19" i="658"/>
  <c r="BC19" i="658"/>
  <c r="BB19" i="658"/>
  <c r="BA19" i="658"/>
  <c r="AZ19" i="658"/>
  <c r="AY19" i="658"/>
  <c r="AX19" i="658"/>
  <c r="AW19" i="658"/>
  <c r="AU19" i="658"/>
  <c r="AT19" i="658"/>
  <c r="AS19" i="658"/>
  <c r="AR19" i="658"/>
  <c r="AQ19" i="658"/>
  <c r="AP19" i="658"/>
  <c r="AO19" i="658"/>
  <c r="BD18" i="658"/>
  <c r="BC18" i="658"/>
  <c r="BB18" i="658"/>
  <c r="BA18" i="658"/>
  <c r="AZ18" i="658"/>
  <c r="AY18" i="658"/>
  <c r="AX18" i="658"/>
  <c r="AW18" i="658"/>
  <c r="AU18" i="658"/>
  <c r="AT18" i="658"/>
  <c r="AS18" i="658"/>
  <c r="AR18" i="658"/>
  <c r="AQ18" i="658"/>
  <c r="AP18" i="658"/>
  <c r="AO18" i="658"/>
  <c r="BD17" i="658"/>
  <c r="BC17" i="658"/>
  <c r="BB17" i="658"/>
  <c r="BA17" i="658"/>
  <c r="AZ17" i="658"/>
  <c r="AY17" i="658"/>
  <c r="AX17" i="658"/>
  <c r="AW17" i="658"/>
  <c r="AU17" i="658"/>
  <c r="AT17" i="658"/>
  <c r="AS17" i="658"/>
  <c r="AR17" i="658"/>
  <c r="AQ17" i="658"/>
  <c r="AP17" i="658"/>
  <c r="AO17" i="658"/>
  <c r="BD16" i="658"/>
  <c r="BC16" i="658"/>
  <c r="BB16" i="658"/>
  <c r="BA16" i="658"/>
  <c r="AZ16" i="658"/>
  <c r="AY16" i="658"/>
  <c r="AX16" i="658"/>
  <c r="AW16" i="658"/>
  <c r="AU16" i="658"/>
  <c r="AT16" i="658"/>
  <c r="AS16" i="658"/>
  <c r="AR16" i="658"/>
  <c r="AQ16" i="658"/>
  <c r="AP16" i="658"/>
  <c r="AO16" i="658"/>
  <c r="V16" i="658"/>
  <c r="U16" i="658"/>
  <c r="T16" i="658"/>
  <c r="BD15" i="658"/>
  <c r="BC15" i="658"/>
  <c r="BB15" i="658"/>
  <c r="BA15" i="658"/>
  <c r="AZ15" i="658"/>
  <c r="AY15" i="658"/>
  <c r="AX15" i="658"/>
  <c r="AW15" i="658"/>
  <c r="AU15" i="658"/>
  <c r="AT15" i="658"/>
  <c r="AS15" i="658"/>
  <c r="AR15" i="658"/>
  <c r="AQ15" i="658"/>
  <c r="AP15" i="658"/>
  <c r="AO15" i="658"/>
  <c r="V15" i="658"/>
  <c r="U15" i="658"/>
  <c r="T15" i="658"/>
  <c r="BD14" i="658"/>
  <c r="BC14" i="658"/>
  <c r="BB14" i="658"/>
  <c r="BA14" i="658"/>
  <c r="AZ14" i="658"/>
  <c r="AY14" i="658"/>
  <c r="AX14" i="658"/>
  <c r="AW14" i="658"/>
  <c r="AU14" i="658"/>
  <c r="AT14" i="658"/>
  <c r="AS14" i="658"/>
  <c r="AR14" i="658"/>
  <c r="AQ14" i="658"/>
  <c r="AP14" i="658"/>
  <c r="AO14" i="658"/>
  <c r="V14" i="658"/>
  <c r="U14" i="658"/>
  <c r="T14" i="658"/>
  <c r="BD13" i="658"/>
  <c r="BC13" i="658"/>
  <c r="BB13" i="658"/>
  <c r="BA13" i="658"/>
  <c r="AZ13" i="658"/>
  <c r="AY13" i="658"/>
  <c r="AX13" i="658"/>
  <c r="AW13" i="658"/>
  <c r="AU13" i="658"/>
  <c r="AT13" i="658"/>
  <c r="AS13" i="658"/>
  <c r="AR13" i="658"/>
  <c r="AQ13" i="658"/>
  <c r="AP13" i="658"/>
  <c r="AO13" i="658"/>
  <c r="V13" i="658"/>
  <c r="U13" i="658"/>
  <c r="T13" i="658"/>
  <c r="BD12" i="658"/>
  <c r="BC12" i="658"/>
  <c r="BB12" i="658"/>
  <c r="BA12" i="658"/>
  <c r="AZ12" i="658"/>
  <c r="AY12" i="658"/>
  <c r="AX12" i="658"/>
  <c r="AW12" i="658"/>
  <c r="AU12" i="658"/>
  <c r="AT12" i="658"/>
  <c r="AS12" i="658"/>
  <c r="AR12" i="658"/>
  <c r="AQ12" i="658"/>
  <c r="AP12" i="658"/>
  <c r="AO12" i="658"/>
  <c r="V12" i="658"/>
  <c r="U12" i="658"/>
  <c r="T12" i="658"/>
  <c r="BD11" i="658"/>
  <c r="BC11" i="658"/>
  <c r="BB11" i="658"/>
  <c r="BA11" i="658"/>
  <c r="AZ11" i="658"/>
  <c r="AY11" i="658"/>
  <c r="AX11" i="658"/>
  <c r="AW11" i="658"/>
  <c r="AU11" i="658"/>
  <c r="AT11" i="658"/>
  <c r="AS11" i="658"/>
  <c r="AR11" i="658"/>
  <c r="AQ11" i="658"/>
  <c r="AP11" i="658"/>
  <c r="AO11" i="658"/>
  <c r="V11" i="658"/>
  <c r="U11" i="658"/>
  <c r="T11" i="658"/>
  <c r="BD10" i="658"/>
  <c r="BC10" i="658"/>
  <c r="BB10" i="658"/>
  <c r="BA10" i="658"/>
  <c r="AZ10" i="658"/>
  <c r="AY10" i="658"/>
  <c r="AX10" i="658"/>
  <c r="AW10" i="658"/>
  <c r="AU10" i="658"/>
  <c r="AT10" i="658"/>
  <c r="AS10" i="658"/>
  <c r="AR10" i="658"/>
  <c r="AQ10" i="658"/>
  <c r="AP10" i="658"/>
  <c r="AO10" i="658"/>
  <c r="V10" i="658"/>
  <c r="U10" i="658"/>
  <c r="BD9" i="658"/>
  <c r="BC9" i="658"/>
  <c r="BB9" i="658"/>
  <c r="BA9" i="658"/>
  <c r="AZ9" i="658"/>
  <c r="AY9" i="658"/>
  <c r="AX9" i="658"/>
  <c r="AW9" i="658"/>
  <c r="AU9" i="658"/>
  <c r="AT9" i="658"/>
  <c r="AS9" i="658"/>
  <c r="AR9" i="658"/>
  <c r="AQ9" i="658"/>
  <c r="AP9" i="658"/>
  <c r="AO9" i="658"/>
  <c r="V9" i="658"/>
  <c r="U9" i="658"/>
  <c r="T9" i="658"/>
  <c r="BD8" i="658"/>
  <c r="BC8" i="658"/>
  <c r="BB8" i="658"/>
  <c r="BA8" i="658"/>
  <c r="AZ8" i="658"/>
  <c r="AY8" i="658"/>
  <c r="AX8" i="658"/>
  <c r="AW8" i="658"/>
  <c r="AU8" i="658"/>
  <c r="AT8" i="658"/>
  <c r="AS8" i="658"/>
  <c r="AR8" i="658"/>
  <c r="AQ8" i="658"/>
  <c r="AP8" i="658"/>
  <c r="AO8" i="658"/>
  <c r="V8" i="658"/>
  <c r="U8" i="658"/>
  <c r="T8" i="658"/>
  <c r="BD7" i="658"/>
  <c r="BC7" i="658"/>
  <c r="BB7" i="658"/>
  <c r="BA7" i="658"/>
  <c r="AZ7" i="658"/>
  <c r="AY7" i="658"/>
  <c r="AX7" i="658"/>
  <c r="AW7" i="658"/>
  <c r="AU7" i="658"/>
  <c r="AT7" i="658"/>
  <c r="AS7" i="658"/>
  <c r="AR7" i="658"/>
  <c r="AQ7" i="658"/>
  <c r="AP7" i="658"/>
  <c r="AO7" i="658"/>
  <c r="V7" i="658"/>
  <c r="U7" i="658"/>
  <c r="T7" i="658"/>
  <c r="BD6" i="658"/>
  <c r="BC6" i="658"/>
  <c r="BB6" i="658"/>
  <c r="BA6" i="658"/>
  <c r="AZ6" i="658"/>
  <c r="AY6" i="658"/>
  <c r="AX6" i="658"/>
  <c r="AW6" i="658"/>
  <c r="AU6" i="658"/>
  <c r="AT6" i="658"/>
  <c r="AS6" i="658"/>
  <c r="AR6" i="658"/>
  <c r="AQ6" i="658"/>
  <c r="AP6" i="658"/>
  <c r="AO6" i="658"/>
  <c r="V6" i="658"/>
  <c r="U6" i="658"/>
  <c r="T6" i="658"/>
  <c r="BD5" i="658"/>
  <c r="BC5" i="658"/>
  <c r="BB5" i="658"/>
  <c r="BA5" i="658"/>
  <c r="AZ5" i="658"/>
  <c r="AY5" i="658"/>
  <c r="AX5" i="658"/>
  <c r="AW5" i="658"/>
  <c r="AU5" i="658"/>
  <c r="AT5" i="658"/>
  <c r="AS5" i="658"/>
  <c r="AR5" i="658"/>
  <c r="AQ5" i="658"/>
  <c r="AP5" i="658"/>
  <c r="AO5" i="658"/>
  <c r="V5" i="658"/>
  <c r="U5" i="658"/>
  <c r="R4" i="658"/>
  <c r="Q4" i="658"/>
  <c r="A4" i="658"/>
  <c r="AN3" i="658"/>
  <c r="AM3" i="658"/>
  <c r="C1" i="658"/>
  <c r="D1" i="658" s="1"/>
  <c r="AD83" i="657"/>
  <c r="AC83" i="657"/>
  <c r="AB83" i="657"/>
  <c r="AA83" i="657"/>
  <c r="Z83" i="657"/>
  <c r="Y83" i="657"/>
  <c r="X83" i="657"/>
  <c r="AD82" i="657"/>
  <c r="AC82" i="657"/>
  <c r="AB82" i="657"/>
  <c r="AA82" i="657"/>
  <c r="Z82" i="657"/>
  <c r="Y82" i="657"/>
  <c r="X82" i="657"/>
  <c r="AD81" i="657"/>
  <c r="AC81" i="657"/>
  <c r="AB81" i="657"/>
  <c r="AA81" i="657"/>
  <c r="Z81" i="657"/>
  <c r="Y81" i="657"/>
  <c r="X81" i="657"/>
  <c r="AD80" i="657"/>
  <c r="AC80" i="657"/>
  <c r="AB80" i="657"/>
  <c r="AA80" i="657"/>
  <c r="Z80" i="657"/>
  <c r="Y80" i="657"/>
  <c r="X80" i="657"/>
  <c r="AD79" i="657"/>
  <c r="AC79" i="657"/>
  <c r="AB79" i="657"/>
  <c r="AA79" i="657"/>
  <c r="Z79" i="657"/>
  <c r="Y79" i="657"/>
  <c r="X79" i="657"/>
  <c r="AD78" i="657"/>
  <c r="AC78" i="657"/>
  <c r="AB78" i="657"/>
  <c r="AA78" i="657"/>
  <c r="Z78" i="657"/>
  <c r="Y78" i="657"/>
  <c r="X78" i="657"/>
  <c r="AD77" i="657"/>
  <c r="AC77" i="657"/>
  <c r="AB77" i="657"/>
  <c r="AA77" i="657"/>
  <c r="Z77" i="657"/>
  <c r="Y77" i="657"/>
  <c r="X77" i="657"/>
  <c r="AD76" i="657"/>
  <c r="AC76" i="657"/>
  <c r="AB76" i="657"/>
  <c r="AA76" i="657"/>
  <c r="Z76" i="657"/>
  <c r="Y76" i="657"/>
  <c r="X76" i="657"/>
  <c r="AD75" i="657"/>
  <c r="AC75" i="657"/>
  <c r="AB75" i="657"/>
  <c r="AA75" i="657"/>
  <c r="Z75" i="657"/>
  <c r="Y75" i="657"/>
  <c r="X75" i="657"/>
  <c r="AD74" i="657"/>
  <c r="AC74" i="657"/>
  <c r="AB74" i="657"/>
  <c r="AA74" i="657"/>
  <c r="Z74" i="657"/>
  <c r="Y74" i="657"/>
  <c r="X74" i="657"/>
  <c r="AD73" i="657"/>
  <c r="AC73" i="657"/>
  <c r="AB73" i="657"/>
  <c r="AA73" i="657"/>
  <c r="Z73" i="657"/>
  <c r="Y73" i="657"/>
  <c r="X73" i="657"/>
  <c r="AD72" i="657"/>
  <c r="AC72" i="657"/>
  <c r="AB72" i="657"/>
  <c r="AA72" i="657"/>
  <c r="Z72" i="657"/>
  <c r="Y72" i="657"/>
  <c r="X72" i="657"/>
  <c r="AD71" i="657"/>
  <c r="AC71" i="657"/>
  <c r="AB71" i="657"/>
  <c r="AA71" i="657"/>
  <c r="Z71" i="657"/>
  <c r="Y71" i="657"/>
  <c r="X71" i="657"/>
  <c r="AD70" i="657"/>
  <c r="AC70" i="657"/>
  <c r="AB70" i="657"/>
  <c r="AA70" i="657"/>
  <c r="Z70" i="657"/>
  <c r="Y70" i="657"/>
  <c r="X70" i="657"/>
  <c r="AD69" i="657"/>
  <c r="AC69" i="657"/>
  <c r="AB69" i="657"/>
  <c r="AA69" i="657"/>
  <c r="Z69" i="657"/>
  <c r="Y69" i="657"/>
  <c r="X69" i="657"/>
  <c r="T68" i="657"/>
  <c r="AD67" i="657"/>
  <c r="AC67" i="657"/>
  <c r="AB67" i="657"/>
  <c r="AA67" i="657"/>
  <c r="Z67" i="657"/>
  <c r="Y67" i="657"/>
  <c r="X67" i="657"/>
  <c r="AD66" i="657"/>
  <c r="AC66" i="657"/>
  <c r="AB66" i="657"/>
  <c r="AA66" i="657"/>
  <c r="Z66" i="657"/>
  <c r="Y66" i="657"/>
  <c r="X66" i="657"/>
  <c r="AD65" i="657"/>
  <c r="AC65" i="657"/>
  <c r="AB65" i="657"/>
  <c r="AA65" i="657"/>
  <c r="Z65" i="657"/>
  <c r="Y65" i="657"/>
  <c r="X65" i="657"/>
  <c r="AD64" i="657"/>
  <c r="AC64" i="657"/>
  <c r="AB64" i="657"/>
  <c r="AA64" i="657"/>
  <c r="Z64" i="657"/>
  <c r="Y64" i="657"/>
  <c r="X64" i="657"/>
  <c r="AD63" i="657"/>
  <c r="AC63" i="657"/>
  <c r="AB63" i="657"/>
  <c r="AA63" i="657"/>
  <c r="Z63" i="657"/>
  <c r="Y63" i="657"/>
  <c r="X63" i="657"/>
  <c r="AD62" i="657"/>
  <c r="AC62" i="657"/>
  <c r="AB62" i="657"/>
  <c r="AA62" i="657"/>
  <c r="Z62" i="657"/>
  <c r="Y62" i="657"/>
  <c r="X62" i="657"/>
  <c r="AD61" i="657"/>
  <c r="AC61" i="657"/>
  <c r="AB61" i="657"/>
  <c r="AA61" i="657"/>
  <c r="Z61" i="657"/>
  <c r="Y61" i="657"/>
  <c r="X61" i="657"/>
  <c r="AD60" i="657"/>
  <c r="AC60" i="657"/>
  <c r="AB60" i="657"/>
  <c r="AA60" i="657"/>
  <c r="Z60" i="657"/>
  <c r="Y60" i="657"/>
  <c r="X60" i="657"/>
  <c r="AD59" i="657"/>
  <c r="AC59" i="657"/>
  <c r="AB59" i="657"/>
  <c r="AA59" i="657"/>
  <c r="Z59" i="657"/>
  <c r="Y59" i="657"/>
  <c r="X59" i="657"/>
  <c r="AD58" i="657"/>
  <c r="AC58" i="657"/>
  <c r="AB58" i="657"/>
  <c r="AA58" i="657"/>
  <c r="Z58" i="657"/>
  <c r="Y58" i="657"/>
  <c r="X58" i="657"/>
  <c r="J38" i="657"/>
  <c r="I38" i="657"/>
  <c r="H38" i="657"/>
  <c r="G38" i="657"/>
  <c r="F38" i="657"/>
  <c r="E38" i="657"/>
  <c r="D38" i="657"/>
  <c r="C38" i="657"/>
  <c r="G37" i="657"/>
  <c r="F37" i="657"/>
  <c r="E37" i="657"/>
  <c r="D37" i="657"/>
  <c r="C37" i="657"/>
  <c r="P35" i="657"/>
  <c r="O35" i="657"/>
  <c r="J35" i="657"/>
  <c r="I35" i="657"/>
  <c r="H35" i="657"/>
  <c r="G35" i="657"/>
  <c r="F35" i="657"/>
  <c r="E35" i="657"/>
  <c r="D35" i="657"/>
  <c r="C35" i="657"/>
  <c r="P34" i="657"/>
  <c r="O34" i="657"/>
  <c r="J34" i="657"/>
  <c r="I34" i="657"/>
  <c r="H34" i="657"/>
  <c r="G34" i="657"/>
  <c r="F34" i="657"/>
  <c r="E34" i="657"/>
  <c r="D34" i="657"/>
  <c r="C34" i="657"/>
  <c r="A31" i="657"/>
  <c r="BD30" i="657"/>
  <c r="BC30" i="657"/>
  <c r="BB30" i="657"/>
  <c r="BA30" i="657"/>
  <c r="AZ30" i="657"/>
  <c r="AY30" i="657"/>
  <c r="AX30" i="657"/>
  <c r="AW30" i="657"/>
  <c r="AU30" i="657"/>
  <c r="AT30" i="657"/>
  <c r="AS30" i="657"/>
  <c r="AR30" i="657"/>
  <c r="AQ30" i="657"/>
  <c r="AP30" i="657"/>
  <c r="AO30" i="657"/>
  <c r="X30" i="657"/>
  <c r="W30" i="657"/>
  <c r="V30" i="657"/>
  <c r="U30" i="657"/>
  <c r="T30" i="657"/>
  <c r="BD29" i="657"/>
  <c r="BC29" i="657"/>
  <c r="BB29" i="657"/>
  <c r="BA29" i="657"/>
  <c r="AZ29" i="657"/>
  <c r="AY29" i="657"/>
  <c r="AX29" i="657"/>
  <c r="AW29" i="657"/>
  <c r="AU29" i="657"/>
  <c r="AT29" i="657"/>
  <c r="AS29" i="657"/>
  <c r="AR29" i="657"/>
  <c r="AQ29" i="657"/>
  <c r="AP29" i="657"/>
  <c r="AO29" i="657"/>
  <c r="X29" i="657"/>
  <c r="W29" i="657"/>
  <c r="V29" i="657"/>
  <c r="U29" i="657"/>
  <c r="T29" i="657"/>
  <c r="BD28" i="657"/>
  <c r="BC28" i="657"/>
  <c r="BB28" i="657"/>
  <c r="BA28" i="657"/>
  <c r="AZ28" i="657"/>
  <c r="AY28" i="657"/>
  <c r="AX28" i="657"/>
  <c r="AW28" i="657"/>
  <c r="AU28" i="657"/>
  <c r="AT28" i="657"/>
  <c r="AS28" i="657"/>
  <c r="AR28" i="657"/>
  <c r="AQ28" i="657"/>
  <c r="AP28" i="657"/>
  <c r="AO28" i="657"/>
  <c r="X28" i="657"/>
  <c r="W28" i="657"/>
  <c r="V28" i="657"/>
  <c r="U28" i="657"/>
  <c r="T28" i="657"/>
  <c r="BD27" i="657"/>
  <c r="BC27" i="657"/>
  <c r="BB27" i="657"/>
  <c r="BA27" i="657"/>
  <c r="AZ27" i="657"/>
  <c r="AY27" i="657"/>
  <c r="AX27" i="657"/>
  <c r="AW27" i="657"/>
  <c r="AU27" i="657"/>
  <c r="AT27" i="657"/>
  <c r="AS27" i="657"/>
  <c r="AR27" i="657"/>
  <c r="AQ27" i="657"/>
  <c r="AP27" i="657"/>
  <c r="AO27" i="657"/>
  <c r="X27" i="657"/>
  <c r="W27" i="657"/>
  <c r="V27" i="657"/>
  <c r="U27" i="657"/>
  <c r="T27" i="657"/>
  <c r="BD26" i="657"/>
  <c r="BC26" i="657"/>
  <c r="BB26" i="657"/>
  <c r="BA26" i="657"/>
  <c r="AZ26" i="657"/>
  <c r="AY26" i="657"/>
  <c r="AX26" i="657"/>
  <c r="AW26" i="657"/>
  <c r="AU26" i="657"/>
  <c r="AT26" i="657"/>
  <c r="AS26" i="657"/>
  <c r="AR26" i="657"/>
  <c r="AQ26" i="657"/>
  <c r="AP26" i="657"/>
  <c r="AO26" i="657"/>
  <c r="X26" i="657"/>
  <c r="W26" i="657"/>
  <c r="V26" i="657"/>
  <c r="U26" i="657"/>
  <c r="T26" i="657"/>
  <c r="BD25" i="657"/>
  <c r="BC25" i="657"/>
  <c r="BB25" i="657"/>
  <c r="BA25" i="657"/>
  <c r="AZ25" i="657"/>
  <c r="AY25" i="657"/>
  <c r="AX25" i="657"/>
  <c r="AW25" i="657"/>
  <c r="AU25" i="657"/>
  <c r="AT25" i="657"/>
  <c r="AS25" i="657"/>
  <c r="AR25" i="657"/>
  <c r="AQ25" i="657"/>
  <c r="AP25" i="657"/>
  <c r="AO25" i="657"/>
  <c r="X25" i="657"/>
  <c r="W25" i="657"/>
  <c r="V25" i="657"/>
  <c r="U25" i="657"/>
  <c r="T25" i="657"/>
  <c r="BD24" i="657"/>
  <c r="BC24" i="657"/>
  <c r="BB24" i="657"/>
  <c r="BA24" i="657"/>
  <c r="AZ24" i="657"/>
  <c r="AY24" i="657"/>
  <c r="AX24" i="657"/>
  <c r="AW24" i="657"/>
  <c r="AU24" i="657"/>
  <c r="AT24" i="657"/>
  <c r="AS24" i="657"/>
  <c r="AR24" i="657"/>
  <c r="AQ24" i="657"/>
  <c r="AP24" i="657"/>
  <c r="AO24" i="657"/>
  <c r="X24" i="657"/>
  <c r="W24" i="657"/>
  <c r="V24" i="657"/>
  <c r="U24" i="657"/>
  <c r="T24" i="657"/>
  <c r="BD23" i="657"/>
  <c r="BC23" i="657"/>
  <c r="BB23" i="657"/>
  <c r="BA23" i="657"/>
  <c r="AZ23" i="657"/>
  <c r="AY23" i="657"/>
  <c r="AX23" i="657"/>
  <c r="AW23" i="657"/>
  <c r="AU23" i="657"/>
  <c r="AT23" i="657"/>
  <c r="AS23" i="657"/>
  <c r="AR23" i="657"/>
  <c r="AQ23" i="657"/>
  <c r="AP23" i="657"/>
  <c r="AO23" i="657"/>
  <c r="BD22" i="657"/>
  <c r="BC22" i="657"/>
  <c r="BB22" i="657"/>
  <c r="BA22" i="657"/>
  <c r="AZ22" i="657"/>
  <c r="AY22" i="657"/>
  <c r="AX22" i="657"/>
  <c r="AW22" i="657"/>
  <c r="AU22" i="657"/>
  <c r="AT22" i="657"/>
  <c r="AS22" i="657"/>
  <c r="AR22" i="657"/>
  <c r="AQ22" i="657"/>
  <c r="AP22" i="657"/>
  <c r="AO22" i="657"/>
  <c r="X22" i="657"/>
  <c r="W22" i="657"/>
  <c r="V22" i="657"/>
  <c r="U22" i="657"/>
  <c r="T22" i="657"/>
  <c r="BD21" i="657"/>
  <c r="BC21" i="657"/>
  <c r="BB21" i="657"/>
  <c r="BA21" i="657"/>
  <c r="AZ21" i="657"/>
  <c r="AY21" i="657"/>
  <c r="AX21" i="657"/>
  <c r="AW21" i="657"/>
  <c r="AU21" i="657"/>
  <c r="AT21" i="657"/>
  <c r="AS21" i="657"/>
  <c r="AR21" i="657"/>
  <c r="AQ21" i="657"/>
  <c r="AP21" i="657"/>
  <c r="AO21" i="657"/>
  <c r="X21" i="657"/>
  <c r="W21" i="657"/>
  <c r="V21" i="657"/>
  <c r="U21" i="657"/>
  <c r="T21" i="657"/>
  <c r="BD20" i="657"/>
  <c r="BC20" i="657"/>
  <c r="BB20" i="657"/>
  <c r="BA20" i="657"/>
  <c r="AZ20" i="657"/>
  <c r="AY20" i="657"/>
  <c r="AX20" i="657"/>
  <c r="AW20" i="657"/>
  <c r="AU20" i="657"/>
  <c r="AT20" i="657"/>
  <c r="AS20" i="657"/>
  <c r="AR20" i="657"/>
  <c r="AQ20" i="657"/>
  <c r="AP20" i="657"/>
  <c r="AO20" i="657"/>
  <c r="X20" i="657"/>
  <c r="W20" i="657"/>
  <c r="V20" i="657"/>
  <c r="U20" i="657"/>
  <c r="T20" i="657"/>
  <c r="BD19" i="657"/>
  <c r="BC19" i="657"/>
  <c r="BB19" i="657"/>
  <c r="BA19" i="657"/>
  <c r="AZ19" i="657"/>
  <c r="AY19" i="657"/>
  <c r="AX19" i="657"/>
  <c r="AW19" i="657"/>
  <c r="AU19" i="657"/>
  <c r="AT19" i="657"/>
  <c r="AS19" i="657"/>
  <c r="AR19" i="657"/>
  <c r="AQ19" i="657"/>
  <c r="AP19" i="657"/>
  <c r="AO19" i="657"/>
  <c r="BD18" i="657"/>
  <c r="BC18" i="657"/>
  <c r="BB18" i="657"/>
  <c r="BA18" i="657"/>
  <c r="AZ18" i="657"/>
  <c r="AY18" i="657"/>
  <c r="AX18" i="657"/>
  <c r="AW18" i="657"/>
  <c r="AU18" i="657"/>
  <c r="AT18" i="657"/>
  <c r="AS18" i="657"/>
  <c r="AR18" i="657"/>
  <c r="AQ18" i="657"/>
  <c r="AP18" i="657"/>
  <c r="AO18" i="657"/>
  <c r="BD17" i="657"/>
  <c r="BC17" i="657"/>
  <c r="BB17" i="657"/>
  <c r="BA17" i="657"/>
  <c r="AZ17" i="657"/>
  <c r="AY17" i="657"/>
  <c r="AX17" i="657"/>
  <c r="AW17" i="657"/>
  <c r="AU17" i="657"/>
  <c r="AT17" i="657"/>
  <c r="AS17" i="657"/>
  <c r="AR17" i="657"/>
  <c r="AQ17" i="657"/>
  <c r="AP17" i="657"/>
  <c r="AO17" i="657"/>
  <c r="BD16" i="657"/>
  <c r="BC16" i="657"/>
  <c r="BB16" i="657"/>
  <c r="BA16" i="657"/>
  <c r="AZ16" i="657"/>
  <c r="AY16" i="657"/>
  <c r="AX16" i="657"/>
  <c r="AW16" i="657"/>
  <c r="AU16" i="657"/>
  <c r="AT16" i="657"/>
  <c r="AS16" i="657"/>
  <c r="AR16" i="657"/>
  <c r="AQ16" i="657"/>
  <c r="AP16" i="657"/>
  <c r="AO16" i="657"/>
  <c r="V16" i="657"/>
  <c r="U16" i="657"/>
  <c r="T16" i="657"/>
  <c r="BD15" i="657"/>
  <c r="BC15" i="657"/>
  <c r="BB15" i="657"/>
  <c r="BA15" i="657"/>
  <c r="AZ15" i="657"/>
  <c r="AY15" i="657"/>
  <c r="AX15" i="657"/>
  <c r="AW15" i="657"/>
  <c r="AU15" i="657"/>
  <c r="AT15" i="657"/>
  <c r="AS15" i="657"/>
  <c r="AR15" i="657"/>
  <c r="AQ15" i="657"/>
  <c r="AP15" i="657"/>
  <c r="AO15" i="657"/>
  <c r="V15" i="657"/>
  <c r="U15" i="657"/>
  <c r="T15" i="657"/>
  <c r="BD14" i="657"/>
  <c r="BC14" i="657"/>
  <c r="BB14" i="657"/>
  <c r="BA14" i="657"/>
  <c r="AZ14" i="657"/>
  <c r="AY14" i="657"/>
  <c r="AX14" i="657"/>
  <c r="AW14" i="657"/>
  <c r="AU14" i="657"/>
  <c r="AT14" i="657"/>
  <c r="AS14" i="657"/>
  <c r="AR14" i="657"/>
  <c r="AQ14" i="657"/>
  <c r="AP14" i="657"/>
  <c r="AO14" i="657"/>
  <c r="V14" i="657"/>
  <c r="U14" i="657"/>
  <c r="T14" i="657"/>
  <c r="BD13" i="657"/>
  <c r="BC13" i="657"/>
  <c r="BB13" i="657"/>
  <c r="BA13" i="657"/>
  <c r="AZ13" i="657"/>
  <c r="AY13" i="657"/>
  <c r="AX13" i="657"/>
  <c r="AW13" i="657"/>
  <c r="AU13" i="657"/>
  <c r="AT13" i="657"/>
  <c r="AS13" i="657"/>
  <c r="AR13" i="657"/>
  <c r="AQ13" i="657"/>
  <c r="AP13" i="657"/>
  <c r="AO13" i="657"/>
  <c r="V13" i="657"/>
  <c r="U13" i="657"/>
  <c r="T13" i="657"/>
  <c r="BD12" i="657"/>
  <c r="BC12" i="657"/>
  <c r="BB12" i="657"/>
  <c r="BA12" i="657"/>
  <c r="AZ12" i="657"/>
  <c r="AY12" i="657"/>
  <c r="AX12" i="657"/>
  <c r="AW12" i="657"/>
  <c r="AU12" i="657"/>
  <c r="AT12" i="657"/>
  <c r="AS12" i="657"/>
  <c r="AR12" i="657"/>
  <c r="AQ12" i="657"/>
  <c r="AP12" i="657"/>
  <c r="AO12" i="657"/>
  <c r="V12" i="657"/>
  <c r="U12" i="657"/>
  <c r="T12" i="657"/>
  <c r="BD11" i="657"/>
  <c r="BC11" i="657"/>
  <c r="BB11" i="657"/>
  <c r="BA11" i="657"/>
  <c r="AZ11" i="657"/>
  <c r="AY11" i="657"/>
  <c r="AX11" i="657"/>
  <c r="AW11" i="657"/>
  <c r="AU11" i="657"/>
  <c r="AT11" i="657"/>
  <c r="AS11" i="657"/>
  <c r="AR11" i="657"/>
  <c r="AQ11" i="657"/>
  <c r="AP11" i="657"/>
  <c r="AO11" i="657"/>
  <c r="V11" i="657"/>
  <c r="U11" i="657"/>
  <c r="T11" i="657"/>
  <c r="BD10" i="657"/>
  <c r="BC10" i="657"/>
  <c r="BB10" i="657"/>
  <c r="BA10" i="657"/>
  <c r="AZ10" i="657"/>
  <c r="AY10" i="657"/>
  <c r="AX10" i="657"/>
  <c r="AW10" i="657"/>
  <c r="AU10" i="657"/>
  <c r="AT10" i="657"/>
  <c r="AS10" i="657"/>
  <c r="AR10" i="657"/>
  <c r="AQ10" i="657"/>
  <c r="AP10" i="657"/>
  <c r="AO10" i="657"/>
  <c r="V10" i="657"/>
  <c r="U10" i="657"/>
  <c r="T10" i="657"/>
  <c r="BD9" i="657"/>
  <c r="BC9" i="657"/>
  <c r="BB9" i="657"/>
  <c r="BA9" i="657"/>
  <c r="AZ9" i="657"/>
  <c r="AY9" i="657"/>
  <c r="AX9" i="657"/>
  <c r="AW9" i="657"/>
  <c r="AU9" i="657"/>
  <c r="AT9" i="657"/>
  <c r="AS9" i="657"/>
  <c r="AR9" i="657"/>
  <c r="AQ9" i="657"/>
  <c r="AP9" i="657"/>
  <c r="AO9" i="657"/>
  <c r="V9" i="657"/>
  <c r="U9" i="657"/>
  <c r="T9" i="657"/>
  <c r="BD8" i="657"/>
  <c r="BC8" i="657"/>
  <c r="BB8" i="657"/>
  <c r="BA8" i="657"/>
  <c r="AZ8" i="657"/>
  <c r="AY8" i="657"/>
  <c r="AX8" i="657"/>
  <c r="AW8" i="657"/>
  <c r="AU8" i="657"/>
  <c r="AT8" i="657"/>
  <c r="AS8" i="657"/>
  <c r="AR8" i="657"/>
  <c r="AQ8" i="657"/>
  <c r="AP8" i="657"/>
  <c r="AO8" i="657"/>
  <c r="V8" i="657"/>
  <c r="U8" i="657"/>
  <c r="T8" i="657"/>
  <c r="BD7" i="657"/>
  <c r="BC7" i="657"/>
  <c r="BB7" i="657"/>
  <c r="BA7" i="657"/>
  <c r="AZ7" i="657"/>
  <c r="AY7" i="657"/>
  <c r="AX7" i="657"/>
  <c r="AW7" i="657"/>
  <c r="AU7" i="657"/>
  <c r="AT7" i="657"/>
  <c r="AS7" i="657"/>
  <c r="AR7" i="657"/>
  <c r="AQ7" i="657"/>
  <c r="AP7" i="657"/>
  <c r="AO7" i="657"/>
  <c r="V7" i="657"/>
  <c r="U7" i="657"/>
  <c r="T7" i="657"/>
  <c r="BD6" i="657"/>
  <c r="BC6" i="657"/>
  <c r="BB6" i="657"/>
  <c r="BA6" i="657"/>
  <c r="AZ6" i="657"/>
  <c r="AY6" i="657"/>
  <c r="AX6" i="657"/>
  <c r="AW6" i="657"/>
  <c r="AU6" i="657"/>
  <c r="AT6" i="657"/>
  <c r="AS6" i="657"/>
  <c r="AR6" i="657"/>
  <c r="AQ6" i="657"/>
  <c r="AP6" i="657"/>
  <c r="AO6" i="657"/>
  <c r="V6" i="657"/>
  <c r="U6" i="657"/>
  <c r="T6" i="657"/>
  <c r="BD5" i="657"/>
  <c r="BC5" i="657"/>
  <c r="BB5" i="657"/>
  <c r="BA5" i="657"/>
  <c r="AZ5" i="657"/>
  <c r="AY5" i="657"/>
  <c r="AX5" i="657"/>
  <c r="AW5" i="657"/>
  <c r="AU5" i="657"/>
  <c r="AT5" i="657"/>
  <c r="AS5" i="657"/>
  <c r="AR5" i="657"/>
  <c r="AQ5" i="657"/>
  <c r="AP5" i="657"/>
  <c r="AO5" i="657"/>
  <c r="V5" i="657"/>
  <c r="U5" i="657"/>
  <c r="T5" i="657"/>
  <c r="R4" i="657"/>
  <c r="Q4" i="657"/>
  <c r="A4" i="657"/>
  <c r="AN3" i="657"/>
  <c r="AM3" i="657"/>
  <c r="C1" i="657"/>
  <c r="D1" i="657" s="1"/>
  <c r="AD83" i="656"/>
  <c r="AC83" i="656"/>
  <c r="AB83" i="656"/>
  <c r="AA83" i="656"/>
  <c r="Z83" i="656"/>
  <c r="Y83" i="656"/>
  <c r="X83" i="656"/>
  <c r="AD82" i="656"/>
  <c r="AC82" i="656"/>
  <c r="AB82" i="656"/>
  <c r="AA82" i="656"/>
  <c r="Z82" i="656"/>
  <c r="Y82" i="656"/>
  <c r="X82" i="656"/>
  <c r="AD81" i="656"/>
  <c r="AC81" i="656"/>
  <c r="AB81" i="656"/>
  <c r="AA81" i="656"/>
  <c r="Z81" i="656"/>
  <c r="Y81" i="656"/>
  <c r="X81" i="656"/>
  <c r="AD80" i="656"/>
  <c r="AC80" i="656"/>
  <c r="AB80" i="656"/>
  <c r="AA80" i="656"/>
  <c r="Z80" i="656"/>
  <c r="Y80" i="656"/>
  <c r="X80" i="656"/>
  <c r="AD79" i="656"/>
  <c r="AC79" i="656"/>
  <c r="AB79" i="656"/>
  <c r="AA79" i="656"/>
  <c r="Z79" i="656"/>
  <c r="Y79" i="656"/>
  <c r="X79" i="656"/>
  <c r="AD78" i="656"/>
  <c r="AC78" i="656"/>
  <c r="AB78" i="656"/>
  <c r="AA78" i="656"/>
  <c r="Z78" i="656"/>
  <c r="Y78" i="656"/>
  <c r="X78" i="656"/>
  <c r="AD77" i="656"/>
  <c r="AC77" i="656"/>
  <c r="AB77" i="656"/>
  <c r="AA77" i="656"/>
  <c r="Z77" i="656"/>
  <c r="Y77" i="656"/>
  <c r="X77" i="656"/>
  <c r="AD76" i="656"/>
  <c r="AC76" i="656"/>
  <c r="AB76" i="656"/>
  <c r="AA76" i="656"/>
  <c r="Z76" i="656"/>
  <c r="Y76" i="656"/>
  <c r="X76" i="656"/>
  <c r="AD75" i="656"/>
  <c r="AC75" i="656"/>
  <c r="AB75" i="656"/>
  <c r="AA75" i="656"/>
  <c r="Z75" i="656"/>
  <c r="Y75" i="656"/>
  <c r="X75" i="656"/>
  <c r="AD74" i="656"/>
  <c r="AC74" i="656"/>
  <c r="AB74" i="656"/>
  <c r="AA74" i="656"/>
  <c r="Z74" i="656"/>
  <c r="Y74" i="656"/>
  <c r="X74" i="656"/>
  <c r="AD73" i="656"/>
  <c r="AC73" i="656"/>
  <c r="AB73" i="656"/>
  <c r="AA73" i="656"/>
  <c r="Z73" i="656"/>
  <c r="Y73" i="656"/>
  <c r="X73" i="656"/>
  <c r="AD72" i="656"/>
  <c r="AC72" i="656"/>
  <c r="AB72" i="656"/>
  <c r="AA72" i="656"/>
  <c r="Z72" i="656"/>
  <c r="Y72" i="656"/>
  <c r="X72" i="656"/>
  <c r="AD71" i="656"/>
  <c r="AC71" i="656"/>
  <c r="AB71" i="656"/>
  <c r="AA71" i="656"/>
  <c r="Z71" i="656"/>
  <c r="Y71" i="656"/>
  <c r="X71" i="656"/>
  <c r="AD70" i="656"/>
  <c r="AC70" i="656"/>
  <c r="AB70" i="656"/>
  <c r="AA70" i="656"/>
  <c r="Z70" i="656"/>
  <c r="Y70" i="656"/>
  <c r="X70" i="656"/>
  <c r="AD69" i="656"/>
  <c r="AC69" i="656"/>
  <c r="AB69" i="656"/>
  <c r="AA69" i="656"/>
  <c r="Z69" i="656"/>
  <c r="Y69" i="656"/>
  <c r="X69" i="656"/>
  <c r="T68" i="656"/>
  <c r="AD67" i="656"/>
  <c r="AC67" i="656"/>
  <c r="AB67" i="656"/>
  <c r="AA67" i="656"/>
  <c r="Z67" i="656"/>
  <c r="Y67" i="656"/>
  <c r="X67" i="656"/>
  <c r="AD66" i="656"/>
  <c r="AC66" i="656"/>
  <c r="AB66" i="656"/>
  <c r="AA66" i="656"/>
  <c r="Z66" i="656"/>
  <c r="Y66" i="656"/>
  <c r="X66" i="656"/>
  <c r="AD65" i="656"/>
  <c r="AC65" i="656"/>
  <c r="AB65" i="656"/>
  <c r="AA65" i="656"/>
  <c r="Z65" i="656"/>
  <c r="Y65" i="656"/>
  <c r="X65" i="656"/>
  <c r="AD64" i="656"/>
  <c r="AC64" i="656"/>
  <c r="AB64" i="656"/>
  <c r="AA64" i="656"/>
  <c r="Z64" i="656"/>
  <c r="Y64" i="656"/>
  <c r="X64" i="656"/>
  <c r="AD63" i="656"/>
  <c r="AC63" i="656"/>
  <c r="AB63" i="656"/>
  <c r="AA63" i="656"/>
  <c r="Z63" i="656"/>
  <c r="Y63" i="656"/>
  <c r="X63" i="656"/>
  <c r="AD62" i="656"/>
  <c r="AC62" i="656"/>
  <c r="AB62" i="656"/>
  <c r="AA62" i="656"/>
  <c r="Z62" i="656"/>
  <c r="Y62" i="656"/>
  <c r="X62" i="656"/>
  <c r="AD61" i="656"/>
  <c r="AC61" i="656"/>
  <c r="AB61" i="656"/>
  <c r="AA61" i="656"/>
  <c r="Z61" i="656"/>
  <c r="Y61" i="656"/>
  <c r="X61" i="656"/>
  <c r="AD60" i="656"/>
  <c r="AC60" i="656"/>
  <c r="AB60" i="656"/>
  <c r="AA60" i="656"/>
  <c r="Z60" i="656"/>
  <c r="Y60" i="656"/>
  <c r="X60" i="656"/>
  <c r="AD59" i="656"/>
  <c r="AC59" i="656"/>
  <c r="AB59" i="656"/>
  <c r="AA59" i="656"/>
  <c r="Z59" i="656"/>
  <c r="Y59" i="656"/>
  <c r="X59" i="656"/>
  <c r="AD58" i="656"/>
  <c r="AC58" i="656"/>
  <c r="AB58" i="656"/>
  <c r="AA58" i="656"/>
  <c r="Z58" i="656"/>
  <c r="Y58" i="656"/>
  <c r="X58" i="656"/>
  <c r="J38" i="656"/>
  <c r="I38" i="656"/>
  <c r="H38" i="656"/>
  <c r="G38" i="656"/>
  <c r="F38" i="656"/>
  <c r="E38" i="656"/>
  <c r="D38" i="656"/>
  <c r="C38" i="656"/>
  <c r="G37" i="656"/>
  <c r="F37" i="656"/>
  <c r="E37" i="656"/>
  <c r="D37" i="656"/>
  <c r="C37" i="656"/>
  <c r="P35" i="656"/>
  <c r="O35" i="656"/>
  <c r="J35" i="656"/>
  <c r="I35" i="656"/>
  <c r="H35" i="656"/>
  <c r="G35" i="656"/>
  <c r="F35" i="656"/>
  <c r="E35" i="656"/>
  <c r="D35" i="656"/>
  <c r="C35" i="656"/>
  <c r="P34" i="656"/>
  <c r="O34" i="656"/>
  <c r="J34" i="656"/>
  <c r="I34" i="656"/>
  <c r="H34" i="656"/>
  <c r="G34" i="656"/>
  <c r="F34" i="656"/>
  <c r="E34" i="656"/>
  <c r="D34" i="656"/>
  <c r="C34" i="656"/>
  <c r="A31" i="656"/>
  <c r="BD30" i="656"/>
  <c r="BC30" i="656"/>
  <c r="BB30" i="656"/>
  <c r="BA30" i="656"/>
  <c r="AZ30" i="656"/>
  <c r="AY30" i="656"/>
  <c r="AX30" i="656"/>
  <c r="AW30" i="656"/>
  <c r="AU30" i="656"/>
  <c r="AT30" i="656"/>
  <c r="AS30" i="656"/>
  <c r="AR30" i="656"/>
  <c r="AQ30" i="656"/>
  <c r="AP30" i="656"/>
  <c r="AO30" i="656"/>
  <c r="X30" i="656"/>
  <c r="W30" i="656"/>
  <c r="V30" i="656"/>
  <c r="U30" i="656"/>
  <c r="T30" i="656"/>
  <c r="BD29" i="656"/>
  <c r="BC29" i="656"/>
  <c r="BB29" i="656"/>
  <c r="BA29" i="656"/>
  <c r="AZ29" i="656"/>
  <c r="AY29" i="656"/>
  <c r="AX29" i="656"/>
  <c r="AW29" i="656"/>
  <c r="AU29" i="656"/>
  <c r="AT29" i="656"/>
  <c r="AS29" i="656"/>
  <c r="AR29" i="656"/>
  <c r="AQ29" i="656"/>
  <c r="AP29" i="656"/>
  <c r="AO29" i="656"/>
  <c r="X29" i="656"/>
  <c r="W29" i="656"/>
  <c r="V29" i="656"/>
  <c r="U29" i="656"/>
  <c r="T29" i="656"/>
  <c r="BD28" i="656"/>
  <c r="BC28" i="656"/>
  <c r="BB28" i="656"/>
  <c r="BA28" i="656"/>
  <c r="AZ28" i="656"/>
  <c r="AY28" i="656"/>
  <c r="AX28" i="656"/>
  <c r="AW28" i="656"/>
  <c r="AU28" i="656"/>
  <c r="AT28" i="656"/>
  <c r="AS28" i="656"/>
  <c r="AR28" i="656"/>
  <c r="AQ28" i="656"/>
  <c r="AP28" i="656"/>
  <c r="AO28" i="656"/>
  <c r="X28" i="656"/>
  <c r="W28" i="656"/>
  <c r="V28" i="656"/>
  <c r="U28" i="656"/>
  <c r="T28" i="656"/>
  <c r="BD27" i="656"/>
  <c r="BC27" i="656"/>
  <c r="BB27" i="656"/>
  <c r="BA27" i="656"/>
  <c r="AZ27" i="656"/>
  <c r="AY27" i="656"/>
  <c r="AX27" i="656"/>
  <c r="AW27" i="656"/>
  <c r="AU27" i="656"/>
  <c r="AT27" i="656"/>
  <c r="AS27" i="656"/>
  <c r="AR27" i="656"/>
  <c r="AQ27" i="656"/>
  <c r="AP27" i="656"/>
  <c r="AO27" i="656"/>
  <c r="X27" i="656"/>
  <c r="W27" i="656"/>
  <c r="V27" i="656"/>
  <c r="U27" i="656"/>
  <c r="T27" i="656"/>
  <c r="BD26" i="656"/>
  <c r="BC26" i="656"/>
  <c r="BB26" i="656"/>
  <c r="BA26" i="656"/>
  <c r="AZ26" i="656"/>
  <c r="AY26" i="656"/>
  <c r="AX26" i="656"/>
  <c r="AW26" i="656"/>
  <c r="AU26" i="656"/>
  <c r="AT26" i="656"/>
  <c r="AS26" i="656"/>
  <c r="AR26" i="656"/>
  <c r="AQ26" i="656"/>
  <c r="AP26" i="656"/>
  <c r="AO26" i="656"/>
  <c r="X26" i="656"/>
  <c r="W26" i="656"/>
  <c r="V26" i="656"/>
  <c r="U26" i="656"/>
  <c r="BD25" i="656"/>
  <c r="BC25" i="656"/>
  <c r="BB25" i="656"/>
  <c r="BA25" i="656"/>
  <c r="AZ25" i="656"/>
  <c r="AY25" i="656"/>
  <c r="AX25" i="656"/>
  <c r="AW25" i="656"/>
  <c r="AU25" i="656"/>
  <c r="AT25" i="656"/>
  <c r="AS25" i="656"/>
  <c r="AR25" i="656"/>
  <c r="AQ25" i="656"/>
  <c r="AP25" i="656"/>
  <c r="AO25" i="656"/>
  <c r="X25" i="656"/>
  <c r="W25" i="656"/>
  <c r="V25" i="656"/>
  <c r="U25" i="656"/>
  <c r="T25" i="656"/>
  <c r="BD24" i="656"/>
  <c r="BC24" i="656"/>
  <c r="BB24" i="656"/>
  <c r="BA24" i="656"/>
  <c r="AZ24" i="656"/>
  <c r="AY24" i="656"/>
  <c r="AX24" i="656"/>
  <c r="AW24" i="656"/>
  <c r="AU24" i="656"/>
  <c r="AT24" i="656"/>
  <c r="AS24" i="656"/>
  <c r="AR24" i="656"/>
  <c r="AQ24" i="656"/>
  <c r="AP24" i="656"/>
  <c r="AO24" i="656"/>
  <c r="X24" i="656"/>
  <c r="W24" i="656"/>
  <c r="V24" i="656"/>
  <c r="U24" i="656"/>
  <c r="T24" i="656"/>
  <c r="BD23" i="656"/>
  <c r="BC23" i="656"/>
  <c r="BB23" i="656"/>
  <c r="BA23" i="656"/>
  <c r="AZ23" i="656"/>
  <c r="AY23" i="656"/>
  <c r="AX23" i="656"/>
  <c r="AW23" i="656"/>
  <c r="AU23" i="656"/>
  <c r="AT23" i="656"/>
  <c r="AS23" i="656"/>
  <c r="AR23" i="656"/>
  <c r="AQ23" i="656"/>
  <c r="AP23" i="656"/>
  <c r="AO23" i="656"/>
  <c r="BD22" i="656"/>
  <c r="BC22" i="656"/>
  <c r="BB22" i="656"/>
  <c r="BA22" i="656"/>
  <c r="AZ22" i="656"/>
  <c r="AY22" i="656"/>
  <c r="AX22" i="656"/>
  <c r="AW22" i="656"/>
  <c r="AU22" i="656"/>
  <c r="AT22" i="656"/>
  <c r="AS22" i="656"/>
  <c r="AR22" i="656"/>
  <c r="AQ22" i="656"/>
  <c r="AP22" i="656"/>
  <c r="AO22" i="656"/>
  <c r="X22" i="656"/>
  <c r="W22" i="656"/>
  <c r="V22" i="656"/>
  <c r="U22" i="656"/>
  <c r="T22" i="656"/>
  <c r="BD21" i="656"/>
  <c r="BC21" i="656"/>
  <c r="BB21" i="656"/>
  <c r="BA21" i="656"/>
  <c r="AZ21" i="656"/>
  <c r="AY21" i="656"/>
  <c r="AX21" i="656"/>
  <c r="AW21" i="656"/>
  <c r="AU21" i="656"/>
  <c r="AT21" i="656"/>
  <c r="AS21" i="656"/>
  <c r="AR21" i="656"/>
  <c r="AQ21" i="656"/>
  <c r="AP21" i="656"/>
  <c r="AO21" i="656"/>
  <c r="X21" i="656"/>
  <c r="W21" i="656"/>
  <c r="V21" i="656"/>
  <c r="U21" i="656"/>
  <c r="T21" i="656"/>
  <c r="BD20" i="656"/>
  <c r="BC20" i="656"/>
  <c r="BB20" i="656"/>
  <c r="BA20" i="656"/>
  <c r="AZ20" i="656"/>
  <c r="AY20" i="656"/>
  <c r="AX20" i="656"/>
  <c r="AW20" i="656"/>
  <c r="AU20" i="656"/>
  <c r="AT20" i="656"/>
  <c r="AS20" i="656"/>
  <c r="AR20" i="656"/>
  <c r="AQ20" i="656"/>
  <c r="AP20" i="656"/>
  <c r="AO20" i="656"/>
  <c r="X20" i="656"/>
  <c r="W20" i="656"/>
  <c r="V20" i="656"/>
  <c r="U20" i="656"/>
  <c r="T20" i="656"/>
  <c r="BD19" i="656"/>
  <c r="BC19" i="656"/>
  <c r="BB19" i="656"/>
  <c r="BA19" i="656"/>
  <c r="AZ19" i="656"/>
  <c r="AY19" i="656"/>
  <c r="AX19" i="656"/>
  <c r="AW19" i="656"/>
  <c r="AU19" i="656"/>
  <c r="AT19" i="656"/>
  <c r="AS19" i="656"/>
  <c r="AR19" i="656"/>
  <c r="AQ19" i="656"/>
  <c r="AP19" i="656"/>
  <c r="AO19" i="656"/>
  <c r="BD18" i="656"/>
  <c r="BC18" i="656"/>
  <c r="BB18" i="656"/>
  <c r="BA18" i="656"/>
  <c r="AZ18" i="656"/>
  <c r="AY18" i="656"/>
  <c r="AX18" i="656"/>
  <c r="AW18" i="656"/>
  <c r="AU18" i="656"/>
  <c r="AT18" i="656"/>
  <c r="AS18" i="656"/>
  <c r="AR18" i="656"/>
  <c r="AQ18" i="656"/>
  <c r="AP18" i="656"/>
  <c r="AO18" i="656"/>
  <c r="BD17" i="656"/>
  <c r="BC17" i="656"/>
  <c r="BB17" i="656"/>
  <c r="BA17" i="656"/>
  <c r="AZ17" i="656"/>
  <c r="AY17" i="656"/>
  <c r="AX17" i="656"/>
  <c r="AW17" i="656"/>
  <c r="AU17" i="656"/>
  <c r="AT17" i="656"/>
  <c r="AS17" i="656"/>
  <c r="AR17" i="656"/>
  <c r="AQ17" i="656"/>
  <c r="AP17" i="656"/>
  <c r="AO17" i="656"/>
  <c r="BD16" i="656"/>
  <c r="BC16" i="656"/>
  <c r="BB16" i="656"/>
  <c r="BA16" i="656"/>
  <c r="AZ16" i="656"/>
  <c r="AY16" i="656"/>
  <c r="AX16" i="656"/>
  <c r="AW16" i="656"/>
  <c r="AU16" i="656"/>
  <c r="AT16" i="656"/>
  <c r="AS16" i="656"/>
  <c r="AR16" i="656"/>
  <c r="AQ16" i="656"/>
  <c r="AP16" i="656"/>
  <c r="AO16" i="656"/>
  <c r="V16" i="656"/>
  <c r="U16" i="656"/>
  <c r="T16" i="656"/>
  <c r="BD15" i="656"/>
  <c r="BC15" i="656"/>
  <c r="BB15" i="656"/>
  <c r="BA15" i="656"/>
  <c r="AZ15" i="656"/>
  <c r="AY15" i="656"/>
  <c r="AX15" i="656"/>
  <c r="AW15" i="656"/>
  <c r="AU15" i="656"/>
  <c r="AT15" i="656"/>
  <c r="AS15" i="656"/>
  <c r="AR15" i="656"/>
  <c r="AQ15" i="656"/>
  <c r="AP15" i="656"/>
  <c r="AO15" i="656"/>
  <c r="V15" i="656"/>
  <c r="U15" i="656"/>
  <c r="T15" i="656"/>
  <c r="BD14" i="656"/>
  <c r="BC14" i="656"/>
  <c r="BB14" i="656"/>
  <c r="BA14" i="656"/>
  <c r="AZ14" i="656"/>
  <c r="AY14" i="656"/>
  <c r="AX14" i="656"/>
  <c r="AW14" i="656"/>
  <c r="AU14" i="656"/>
  <c r="AT14" i="656"/>
  <c r="AS14" i="656"/>
  <c r="AR14" i="656"/>
  <c r="AQ14" i="656"/>
  <c r="AP14" i="656"/>
  <c r="AO14" i="656"/>
  <c r="V14" i="656"/>
  <c r="U14" i="656"/>
  <c r="T14" i="656"/>
  <c r="BD13" i="656"/>
  <c r="BC13" i="656"/>
  <c r="BB13" i="656"/>
  <c r="BA13" i="656"/>
  <c r="AZ13" i="656"/>
  <c r="AY13" i="656"/>
  <c r="AX13" i="656"/>
  <c r="AW13" i="656"/>
  <c r="AU13" i="656"/>
  <c r="AT13" i="656"/>
  <c r="AS13" i="656"/>
  <c r="AR13" i="656"/>
  <c r="AQ13" i="656"/>
  <c r="AP13" i="656"/>
  <c r="AO13" i="656"/>
  <c r="V13" i="656"/>
  <c r="U13" i="656"/>
  <c r="T13" i="656"/>
  <c r="BD12" i="656"/>
  <c r="BC12" i="656"/>
  <c r="BB12" i="656"/>
  <c r="BA12" i="656"/>
  <c r="AZ12" i="656"/>
  <c r="AY12" i="656"/>
  <c r="AX12" i="656"/>
  <c r="AW12" i="656"/>
  <c r="AU12" i="656"/>
  <c r="AT12" i="656"/>
  <c r="AS12" i="656"/>
  <c r="AR12" i="656"/>
  <c r="AQ12" i="656"/>
  <c r="AP12" i="656"/>
  <c r="AO12" i="656"/>
  <c r="V12" i="656"/>
  <c r="U12" i="656"/>
  <c r="T12" i="656"/>
  <c r="BD11" i="656"/>
  <c r="BC11" i="656"/>
  <c r="BB11" i="656"/>
  <c r="BA11" i="656"/>
  <c r="AZ11" i="656"/>
  <c r="AY11" i="656"/>
  <c r="AX11" i="656"/>
  <c r="AW11" i="656"/>
  <c r="AU11" i="656"/>
  <c r="AT11" i="656"/>
  <c r="AS11" i="656"/>
  <c r="AR11" i="656"/>
  <c r="AQ11" i="656"/>
  <c r="AP11" i="656"/>
  <c r="AO11" i="656"/>
  <c r="V11" i="656"/>
  <c r="U11" i="656"/>
  <c r="T11" i="656"/>
  <c r="BD10" i="656"/>
  <c r="BC10" i="656"/>
  <c r="BB10" i="656"/>
  <c r="BA10" i="656"/>
  <c r="AZ10" i="656"/>
  <c r="AY10" i="656"/>
  <c r="AX10" i="656"/>
  <c r="AW10" i="656"/>
  <c r="AU10" i="656"/>
  <c r="AT10" i="656"/>
  <c r="AS10" i="656"/>
  <c r="AR10" i="656"/>
  <c r="AQ10" i="656"/>
  <c r="AP10" i="656"/>
  <c r="AO10" i="656"/>
  <c r="V10" i="656"/>
  <c r="U10" i="656"/>
  <c r="T10" i="656"/>
  <c r="BD9" i="656"/>
  <c r="BC9" i="656"/>
  <c r="BB9" i="656"/>
  <c r="BA9" i="656"/>
  <c r="AZ9" i="656"/>
  <c r="AY9" i="656"/>
  <c r="AX9" i="656"/>
  <c r="AW9" i="656"/>
  <c r="AU9" i="656"/>
  <c r="AT9" i="656"/>
  <c r="AS9" i="656"/>
  <c r="AR9" i="656"/>
  <c r="AQ9" i="656"/>
  <c r="AP9" i="656"/>
  <c r="AO9" i="656"/>
  <c r="V9" i="656"/>
  <c r="U9" i="656"/>
  <c r="T9" i="656"/>
  <c r="BD8" i="656"/>
  <c r="BC8" i="656"/>
  <c r="BB8" i="656"/>
  <c r="BA8" i="656"/>
  <c r="AZ8" i="656"/>
  <c r="AY8" i="656"/>
  <c r="AX8" i="656"/>
  <c r="AW8" i="656"/>
  <c r="AU8" i="656"/>
  <c r="AT8" i="656"/>
  <c r="AS8" i="656"/>
  <c r="AR8" i="656"/>
  <c r="AQ8" i="656"/>
  <c r="AP8" i="656"/>
  <c r="AO8" i="656"/>
  <c r="V8" i="656"/>
  <c r="U8" i="656"/>
  <c r="BD7" i="656"/>
  <c r="BC7" i="656"/>
  <c r="BB7" i="656"/>
  <c r="BA7" i="656"/>
  <c r="AZ7" i="656"/>
  <c r="AY7" i="656"/>
  <c r="AX7" i="656"/>
  <c r="AW7" i="656"/>
  <c r="AU7" i="656"/>
  <c r="AT7" i="656"/>
  <c r="AS7" i="656"/>
  <c r="AR7" i="656"/>
  <c r="AQ7" i="656"/>
  <c r="AP7" i="656"/>
  <c r="AO7" i="656"/>
  <c r="V7" i="656"/>
  <c r="U7" i="656"/>
  <c r="T7" i="656"/>
  <c r="BD6" i="656"/>
  <c r="BC6" i="656"/>
  <c r="BB6" i="656"/>
  <c r="BA6" i="656"/>
  <c r="AZ6" i="656"/>
  <c r="AY6" i="656"/>
  <c r="AX6" i="656"/>
  <c r="AW6" i="656"/>
  <c r="AU6" i="656"/>
  <c r="AT6" i="656"/>
  <c r="AS6" i="656"/>
  <c r="AR6" i="656"/>
  <c r="AQ6" i="656"/>
  <c r="AP6" i="656"/>
  <c r="AO6" i="656"/>
  <c r="V6" i="656"/>
  <c r="U6" i="656"/>
  <c r="T6" i="656"/>
  <c r="BD5" i="656"/>
  <c r="BC5" i="656"/>
  <c r="BB5" i="656"/>
  <c r="BA5" i="656"/>
  <c r="AZ5" i="656"/>
  <c r="AY5" i="656"/>
  <c r="AX5" i="656"/>
  <c r="AW5" i="656"/>
  <c r="AU5" i="656"/>
  <c r="AT5" i="656"/>
  <c r="AS5" i="656"/>
  <c r="AR5" i="656"/>
  <c r="AQ5" i="656"/>
  <c r="AP5" i="656"/>
  <c r="AO5" i="656"/>
  <c r="V5" i="656"/>
  <c r="U5" i="656"/>
  <c r="T5" i="656"/>
  <c r="R4" i="656"/>
  <c r="Q4" i="656"/>
  <c r="A4" i="656"/>
  <c r="AN3" i="656"/>
  <c r="AM3" i="656"/>
  <c r="C1" i="656"/>
  <c r="D1" i="656" s="1"/>
  <c r="E1" i="656" s="1"/>
  <c r="F1" i="656" s="1"/>
  <c r="G30" i="661" l="1"/>
  <c r="AP30" i="661" s="1"/>
  <c r="C30" i="661"/>
  <c r="AL30" i="661" s="1"/>
  <c r="G29" i="661"/>
  <c r="AP29" i="661" s="1"/>
  <c r="C29" i="661"/>
  <c r="AL29" i="661" s="1"/>
  <c r="G28" i="661"/>
  <c r="AP28" i="661" s="1"/>
  <c r="C28" i="661"/>
  <c r="AL28" i="661" s="1"/>
  <c r="G27" i="661"/>
  <c r="AP27" i="661" s="1"/>
  <c r="C27" i="661"/>
  <c r="AL27" i="661" s="1"/>
  <c r="G26" i="661"/>
  <c r="AP26" i="661" s="1"/>
  <c r="C26" i="661"/>
  <c r="AL26" i="661" s="1"/>
  <c r="F30" i="661"/>
  <c r="AO30" i="661" s="1"/>
  <c r="F29" i="661"/>
  <c r="AO29" i="661" s="1"/>
  <c r="F28" i="661"/>
  <c r="AO28" i="661" s="1"/>
  <c r="F27" i="661"/>
  <c r="AO27" i="661" s="1"/>
  <c r="H30" i="661"/>
  <c r="AQ30" i="661" s="1"/>
  <c r="D30" i="661"/>
  <c r="AM30" i="661" s="1"/>
  <c r="H29" i="661"/>
  <c r="AQ29" i="661" s="1"/>
  <c r="D29" i="661"/>
  <c r="AM29" i="661" s="1"/>
  <c r="H28" i="661"/>
  <c r="AQ28" i="661" s="1"/>
  <c r="D28" i="661"/>
  <c r="AM28" i="661" s="1"/>
  <c r="H27" i="661"/>
  <c r="AQ27" i="661" s="1"/>
  <c r="D27" i="661"/>
  <c r="AM27" i="661" s="1"/>
  <c r="E30" i="661"/>
  <c r="AN30" i="661" s="1"/>
  <c r="E29" i="661"/>
  <c r="AN29" i="661" s="1"/>
  <c r="E28" i="661"/>
  <c r="AN28" i="661" s="1"/>
  <c r="E27" i="661"/>
  <c r="AN27" i="661" s="1"/>
  <c r="E26" i="661"/>
  <c r="AN26" i="661" s="1"/>
  <c r="H25" i="661"/>
  <c r="AQ25" i="661" s="1"/>
  <c r="D25" i="661"/>
  <c r="AM25" i="661" s="1"/>
  <c r="H24" i="661"/>
  <c r="AQ24" i="661" s="1"/>
  <c r="D24" i="661"/>
  <c r="AM24" i="661" s="1"/>
  <c r="F22" i="661"/>
  <c r="AO22" i="661" s="1"/>
  <c r="H21" i="661"/>
  <c r="AQ21" i="661" s="1"/>
  <c r="D21" i="661"/>
  <c r="AM21" i="661" s="1"/>
  <c r="F20" i="661"/>
  <c r="AO20" i="661" s="1"/>
  <c r="H19" i="661"/>
  <c r="AQ19" i="661" s="1"/>
  <c r="D19" i="661"/>
  <c r="AM19" i="661" s="1"/>
  <c r="F18" i="661"/>
  <c r="AO18" i="661" s="1"/>
  <c r="H17" i="661"/>
  <c r="AQ17" i="661" s="1"/>
  <c r="D17" i="661"/>
  <c r="AM17" i="661" s="1"/>
  <c r="H16" i="661"/>
  <c r="AQ16" i="661" s="1"/>
  <c r="D16" i="661"/>
  <c r="AM16" i="661" s="1"/>
  <c r="H15" i="661"/>
  <c r="AQ15" i="661" s="1"/>
  <c r="D15" i="661"/>
  <c r="AM15" i="661" s="1"/>
  <c r="H14" i="661"/>
  <c r="AQ14" i="661" s="1"/>
  <c r="D14" i="661"/>
  <c r="AM14" i="661" s="1"/>
  <c r="H13" i="661"/>
  <c r="AQ13" i="661" s="1"/>
  <c r="D13" i="661"/>
  <c r="AM13" i="661" s="1"/>
  <c r="H12" i="661"/>
  <c r="AQ12" i="661" s="1"/>
  <c r="D12" i="661"/>
  <c r="AM12" i="661" s="1"/>
  <c r="H11" i="661"/>
  <c r="AQ11" i="661" s="1"/>
  <c r="D11" i="661"/>
  <c r="AM11" i="661" s="1"/>
  <c r="H10" i="661"/>
  <c r="AQ10" i="661" s="1"/>
  <c r="D10" i="661"/>
  <c r="AM10" i="661" s="1"/>
  <c r="H9" i="661"/>
  <c r="AQ9" i="661" s="1"/>
  <c r="D9" i="661"/>
  <c r="AM9" i="661" s="1"/>
  <c r="H8" i="661"/>
  <c r="AQ8" i="661" s="1"/>
  <c r="D8" i="661"/>
  <c r="AM8" i="661" s="1"/>
  <c r="H7" i="661"/>
  <c r="AQ7" i="661" s="1"/>
  <c r="D7" i="661"/>
  <c r="AM7" i="661" s="1"/>
  <c r="H6" i="661"/>
  <c r="AQ6" i="661" s="1"/>
  <c r="D6" i="661"/>
  <c r="AM6" i="661" s="1"/>
  <c r="H5" i="661"/>
  <c r="AQ5" i="661" s="1"/>
  <c r="D5" i="661"/>
  <c r="AM5" i="661" s="1"/>
  <c r="D26" i="661"/>
  <c r="AM26" i="661" s="1"/>
  <c r="G25" i="661"/>
  <c r="AP25" i="661" s="1"/>
  <c r="C25" i="661"/>
  <c r="AL25" i="661" s="1"/>
  <c r="G24" i="661"/>
  <c r="AP24" i="661" s="1"/>
  <c r="C24" i="661"/>
  <c r="AL24" i="661" s="1"/>
  <c r="E22" i="661"/>
  <c r="AN22" i="661" s="1"/>
  <c r="G21" i="661"/>
  <c r="AP21" i="661" s="1"/>
  <c r="C21" i="661"/>
  <c r="AL21" i="661" s="1"/>
  <c r="E20" i="661"/>
  <c r="AN20" i="661" s="1"/>
  <c r="G19" i="661"/>
  <c r="AP19" i="661" s="1"/>
  <c r="C19" i="661"/>
  <c r="AL19" i="661" s="1"/>
  <c r="E18" i="661"/>
  <c r="AN18" i="661" s="1"/>
  <c r="G17" i="661"/>
  <c r="AP17" i="661" s="1"/>
  <c r="C17" i="661"/>
  <c r="AL17" i="661" s="1"/>
  <c r="G16" i="661"/>
  <c r="AP16" i="661" s="1"/>
  <c r="C16" i="661"/>
  <c r="AL16" i="661" s="1"/>
  <c r="G15" i="661"/>
  <c r="AP15" i="661" s="1"/>
  <c r="C15" i="661"/>
  <c r="AL15" i="661" s="1"/>
  <c r="G14" i="661"/>
  <c r="AP14" i="661" s="1"/>
  <c r="C14" i="661"/>
  <c r="AL14" i="661" s="1"/>
  <c r="G13" i="661"/>
  <c r="AP13" i="661" s="1"/>
  <c r="C13" i="661"/>
  <c r="AL13" i="661" s="1"/>
  <c r="G12" i="661"/>
  <c r="AP12" i="661" s="1"/>
  <c r="C12" i="661"/>
  <c r="AL12" i="661" s="1"/>
  <c r="G11" i="661"/>
  <c r="AP11" i="661" s="1"/>
  <c r="C11" i="661"/>
  <c r="AL11" i="661" s="1"/>
  <c r="G10" i="661"/>
  <c r="AP10" i="661" s="1"/>
  <c r="C10" i="661"/>
  <c r="AL10" i="661" s="1"/>
  <c r="G9" i="661"/>
  <c r="AP9" i="661" s="1"/>
  <c r="C9" i="661"/>
  <c r="AL9" i="661" s="1"/>
  <c r="G8" i="661"/>
  <c r="AP8" i="661" s="1"/>
  <c r="C8" i="661"/>
  <c r="AL8" i="661" s="1"/>
  <c r="G7" i="661"/>
  <c r="AP7" i="661" s="1"/>
  <c r="C7" i="661"/>
  <c r="AL7" i="661" s="1"/>
  <c r="G6" i="661"/>
  <c r="AP6" i="661" s="1"/>
  <c r="C6" i="661"/>
  <c r="AL6" i="661" s="1"/>
  <c r="G5" i="661"/>
  <c r="AP5" i="661" s="1"/>
  <c r="C5" i="661"/>
  <c r="AL5" i="661" s="1"/>
  <c r="H26" i="661"/>
  <c r="AQ26" i="661" s="1"/>
  <c r="F25" i="661"/>
  <c r="AO25" i="661" s="1"/>
  <c r="F24" i="661"/>
  <c r="AO24" i="661" s="1"/>
  <c r="H22" i="661"/>
  <c r="AQ22" i="661" s="1"/>
  <c r="D22" i="661"/>
  <c r="AM22" i="661" s="1"/>
  <c r="F21" i="661"/>
  <c r="AO21" i="661" s="1"/>
  <c r="H20" i="661"/>
  <c r="AQ20" i="661" s="1"/>
  <c r="D20" i="661"/>
  <c r="AM20" i="661" s="1"/>
  <c r="F19" i="661"/>
  <c r="AO19" i="661" s="1"/>
  <c r="H18" i="661"/>
  <c r="AQ18" i="661" s="1"/>
  <c r="D18" i="661"/>
  <c r="AM18" i="661" s="1"/>
  <c r="F17" i="661"/>
  <c r="AO17" i="661" s="1"/>
  <c r="F16" i="661"/>
  <c r="AO16" i="661" s="1"/>
  <c r="F15" i="661"/>
  <c r="AO15" i="661" s="1"/>
  <c r="F14" i="661"/>
  <c r="AO14" i="661" s="1"/>
  <c r="F13" i="661"/>
  <c r="AO13" i="661" s="1"/>
  <c r="F12" i="661"/>
  <c r="AO12" i="661" s="1"/>
  <c r="F11" i="661"/>
  <c r="AO11" i="661" s="1"/>
  <c r="F10" i="661"/>
  <c r="AO10" i="661" s="1"/>
  <c r="F9" i="661"/>
  <c r="AO9" i="661" s="1"/>
  <c r="F8" i="661"/>
  <c r="AO8" i="661" s="1"/>
  <c r="F7" i="661"/>
  <c r="AO7" i="661" s="1"/>
  <c r="F6" i="661"/>
  <c r="AO6" i="661" s="1"/>
  <c r="F5" i="661"/>
  <c r="AO5" i="661" s="1"/>
  <c r="F26" i="661"/>
  <c r="AO26" i="661" s="1"/>
  <c r="E25" i="661"/>
  <c r="AN25" i="661" s="1"/>
  <c r="E24" i="661"/>
  <c r="AN24" i="661" s="1"/>
  <c r="G22" i="661"/>
  <c r="AP22" i="661" s="1"/>
  <c r="C22" i="661"/>
  <c r="AL22" i="661" s="1"/>
  <c r="E21" i="661"/>
  <c r="AN21" i="661" s="1"/>
  <c r="G20" i="661"/>
  <c r="AP20" i="661" s="1"/>
  <c r="C20" i="661"/>
  <c r="AL20" i="661" s="1"/>
  <c r="E19" i="661"/>
  <c r="AN19" i="661" s="1"/>
  <c r="G18" i="661"/>
  <c r="AP18" i="661" s="1"/>
  <c r="C18" i="661"/>
  <c r="AL18" i="661" s="1"/>
  <c r="E17" i="661"/>
  <c r="AN17" i="661" s="1"/>
  <c r="E16" i="661"/>
  <c r="AN16" i="661" s="1"/>
  <c r="E15" i="661"/>
  <c r="AN15" i="661" s="1"/>
  <c r="E14" i="661"/>
  <c r="AN14" i="661" s="1"/>
  <c r="E13" i="661"/>
  <c r="AN13" i="661" s="1"/>
  <c r="E12" i="661"/>
  <c r="AN12" i="661" s="1"/>
  <c r="E11" i="661"/>
  <c r="AN11" i="661" s="1"/>
  <c r="E10" i="661"/>
  <c r="AN10" i="661" s="1"/>
  <c r="E9" i="661"/>
  <c r="AN9" i="661" s="1"/>
  <c r="E8" i="661"/>
  <c r="AN8" i="661" s="1"/>
  <c r="E7" i="661"/>
  <c r="AN7" i="661" s="1"/>
  <c r="E6" i="661"/>
  <c r="AN6" i="661" s="1"/>
  <c r="E5" i="661"/>
  <c r="AN5" i="661" s="1"/>
  <c r="F30" i="660"/>
  <c r="AO30" i="660" s="1"/>
  <c r="F29" i="660"/>
  <c r="AO29" i="660" s="1"/>
  <c r="F28" i="660"/>
  <c r="AO28" i="660" s="1"/>
  <c r="F27" i="660"/>
  <c r="AO27" i="660" s="1"/>
  <c r="F26" i="660"/>
  <c r="AO26" i="660" s="1"/>
  <c r="F25" i="660"/>
  <c r="AO25" i="660" s="1"/>
  <c r="F24" i="660"/>
  <c r="AO24" i="660" s="1"/>
  <c r="D22" i="660"/>
  <c r="AM22" i="660" s="1"/>
  <c r="F21" i="660"/>
  <c r="AO21" i="660" s="1"/>
  <c r="D20" i="660"/>
  <c r="AM20" i="660" s="1"/>
  <c r="F19" i="660"/>
  <c r="AO19" i="660" s="1"/>
  <c r="D18" i="660"/>
  <c r="AM18" i="660" s="1"/>
  <c r="F17" i="660"/>
  <c r="AO17" i="660" s="1"/>
  <c r="F16" i="660"/>
  <c r="AO16" i="660" s="1"/>
  <c r="F15" i="660"/>
  <c r="AO15" i="660" s="1"/>
  <c r="F14" i="660"/>
  <c r="AO14" i="660" s="1"/>
  <c r="F13" i="660"/>
  <c r="AO13" i="660" s="1"/>
  <c r="F12" i="660"/>
  <c r="AO12" i="660" s="1"/>
  <c r="F11" i="660"/>
  <c r="AO11" i="660" s="1"/>
  <c r="F10" i="660"/>
  <c r="AO10" i="660" s="1"/>
  <c r="F9" i="660"/>
  <c r="AO9" i="660" s="1"/>
  <c r="F8" i="660"/>
  <c r="AO8" i="660" s="1"/>
  <c r="F7" i="660"/>
  <c r="AO7" i="660" s="1"/>
  <c r="F6" i="660"/>
  <c r="AO6" i="660" s="1"/>
  <c r="E30" i="660"/>
  <c r="AN30" i="660" s="1"/>
  <c r="E29" i="660"/>
  <c r="AN29" i="660" s="1"/>
  <c r="E28" i="660"/>
  <c r="AN28" i="660" s="1"/>
  <c r="D30" i="660"/>
  <c r="AM30" i="660" s="1"/>
  <c r="D29" i="660"/>
  <c r="AM29" i="660" s="1"/>
  <c r="D28" i="660"/>
  <c r="AM28" i="660" s="1"/>
  <c r="D27" i="660"/>
  <c r="AM27" i="660" s="1"/>
  <c r="D26" i="660"/>
  <c r="AM26" i="660" s="1"/>
  <c r="D25" i="660"/>
  <c r="AM25" i="660" s="1"/>
  <c r="D24" i="660"/>
  <c r="AM24" i="660" s="1"/>
  <c r="F22" i="660"/>
  <c r="AO22" i="660" s="1"/>
  <c r="D21" i="660"/>
  <c r="AM21" i="660" s="1"/>
  <c r="F20" i="660"/>
  <c r="AO20" i="660" s="1"/>
  <c r="D19" i="660"/>
  <c r="AM19" i="660" s="1"/>
  <c r="F18" i="660"/>
  <c r="AO18" i="660" s="1"/>
  <c r="D17" i="660"/>
  <c r="AM17" i="660" s="1"/>
  <c r="D16" i="660"/>
  <c r="AM16" i="660" s="1"/>
  <c r="D15" i="660"/>
  <c r="AM15" i="660" s="1"/>
  <c r="D14" i="660"/>
  <c r="AM14" i="660" s="1"/>
  <c r="D13" i="660"/>
  <c r="AM13" i="660" s="1"/>
  <c r="D12" i="660"/>
  <c r="AM12" i="660" s="1"/>
  <c r="D11" i="660"/>
  <c r="AM11" i="660" s="1"/>
  <c r="D10" i="660"/>
  <c r="AM10" i="660" s="1"/>
  <c r="D9" i="660"/>
  <c r="AM9" i="660" s="1"/>
  <c r="D8" i="660"/>
  <c r="AM8" i="660" s="1"/>
  <c r="D7" i="660"/>
  <c r="AM7" i="660" s="1"/>
  <c r="C30" i="660"/>
  <c r="AL30" i="660" s="1"/>
  <c r="C29" i="660"/>
  <c r="AL29" i="660" s="1"/>
  <c r="C28" i="660"/>
  <c r="AL28" i="660" s="1"/>
  <c r="C27" i="660"/>
  <c r="AL27" i="660" s="1"/>
  <c r="C26" i="660"/>
  <c r="AL26" i="660" s="1"/>
  <c r="C25" i="660"/>
  <c r="AL25" i="660" s="1"/>
  <c r="C24" i="660"/>
  <c r="AL24" i="660" s="1"/>
  <c r="E22" i="660"/>
  <c r="AN22" i="660" s="1"/>
  <c r="C21" i="660"/>
  <c r="AL21" i="660" s="1"/>
  <c r="E20" i="660"/>
  <c r="AN20" i="660" s="1"/>
  <c r="C19" i="660"/>
  <c r="AL19" i="660" s="1"/>
  <c r="E18" i="660"/>
  <c r="AN18" i="660" s="1"/>
  <c r="C17" i="660"/>
  <c r="AL17" i="660" s="1"/>
  <c r="C16" i="660"/>
  <c r="AL16" i="660" s="1"/>
  <c r="C15" i="660"/>
  <c r="AL15" i="660" s="1"/>
  <c r="C14" i="660"/>
  <c r="AL14" i="660" s="1"/>
  <c r="C13" i="660"/>
  <c r="AL13" i="660" s="1"/>
  <c r="C12" i="660"/>
  <c r="AL12" i="660" s="1"/>
  <c r="C11" i="660"/>
  <c r="AL11" i="660" s="1"/>
  <c r="C10" i="660"/>
  <c r="AL10" i="660" s="1"/>
  <c r="C9" i="660"/>
  <c r="AL9" i="660" s="1"/>
  <c r="C8" i="660"/>
  <c r="AL8" i="660" s="1"/>
  <c r="C7" i="660"/>
  <c r="AL7" i="660" s="1"/>
  <c r="E19" i="660"/>
  <c r="AN19" i="660" s="1"/>
  <c r="D6" i="660"/>
  <c r="AM6" i="660" s="1"/>
  <c r="D5" i="660"/>
  <c r="AM5" i="660" s="1"/>
  <c r="E17" i="660"/>
  <c r="AN17" i="660" s="1"/>
  <c r="E16" i="660"/>
  <c r="AN16" i="660" s="1"/>
  <c r="E15" i="660"/>
  <c r="AN15" i="660" s="1"/>
  <c r="E14" i="660"/>
  <c r="AN14" i="660" s="1"/>
  <c r="E13" i="660"/>
  <c r="AN13" i="660" s="1"/>
  <c r="E12" i="660"/>
  <c r="AN12" i="660" s="1"/>
  <c r="E11" i="660"/>
  <c r="AN11" i="660" s="1"/>
  <c r="E10" i="660"/>
  <c r="AN10" i="660" s="1"/>
  <c r="E9" i="660"/>
  <c r="AN9" i="660" s="1"/>
  <c r="E8" i="660"/>
  <c r="AN8" i="660" s="1"/>
  <c r="E7" i="660"/>
  <c r="AN7" i="660" s="1"/>
  <c r="C6" i="660"/>
  <c r="AL6" i="660" s="1"/>
  <c r="C5" i="660"/>
  <c r="AL5" i="660" s="1"/>
  <c r="E21" i="660"/>
  <c r="AN21" i="660" s="1"/>
  <c r="C20" i="660"/>
  <c r="AL20" i="660" s="1"/>
  <c r="F5" i="660"/>
  <c r="AO5" i="660" s="1"/>
  <c r="E27" i="660"/>
  <c r="AN27" i="660" s="1"/>
  <c r="E26" i="660"/>
  <c r="AN26" i="660" s="1"/>
  <c r="E25" i="660"/>
  <c r="AN25" i="660" s="1"/>
  <c r="E24" i="660"/>
  <c r="AN24" i="660" s="1"/>
  <c r="C22" i="660"/>
  <c r="AL22" i="660" s="1"/>
  <c r="C18" i="660"/>
  <c r="AL18" i="660" s="1"/>
  <c r="E6" i="660"/>
  <c r="AN6" i="660" s="1"/>
  <c r="E5" i="660"/>
  <c r="AN5" i="660" s="1"/>
  <c r="B4" i="656"/>
  <c r="E30" i="662"/>
  <c r="AN30" i="662" s="1"/>
  <c r="E29" i="662"/>
  <c r="AN29" i="662" s="1"/>
  <c r="E28" i="662"/>
  <c r="AN28" i="662" s="1"/>
  <c r="E27" i="662"/>
  <c r="AN27" i="662" s="1"/>
  <c r="E26" i="662"/>
  <c r="AN26" i="662" s="1"/>
  <c r="E25" i="662"/>
  <c r="AN25" i="662" s="1"/>
  <c r="E24" i="662"/>
  <c r="AN24" i="662" s="1"/>
  <c r="G22" i="662"/>
  <c r="AP22" i="662" s="1"/>
  <c r="C22" i="662"/>
  <c r="AL22" i="662" s="1"/>
  <c r="E21" i="662"/>
  <c r="AN21" i="662" s="1"/>
  <c r="G20" i="662"/>
  <c r="AP20" i="662" s="1"/>
  <c r="C20" i="662"/>
  <c r="AL20" i="662" s="1"/>
  <c r="E19" i="662"/>
  <c r="AN19" i="662" s="1"/>
  <c r="G18" i="662"/>
  <c r="AP18" i="662" s="1"/>
  <c r="C18" i="662"/>
  <c r="AL18" i="662" s="1"/>
  <c r="E17" i="662"/>
  <c r="AN17" i="662" s="1"/>
  <c r="G30" i="662"/>
  <c r="AP30" i="662" s="1"/>
  <c r="C30" i="662"/>
  <c r="AL30" i="662" s="1"/>
  <c r="G29" i="662"/>
  <c r="AP29" i="662" s="1"/>
  <c r="C29" i="662"/>
  <c r="AL29" i="662" s="1"/>
  <c r="G28" i="662"/>
  <c r="AP28" i="662" s="1"/>
  <c r="C28" i="662"/>
  <c r="AL28" i="662" s="1"/>
  <c r="G27" i="662"/>
  <c r="AP27" i="662" s="1"/>
  <c r="C27" i="662"/>
  <c r="AL27" i="662" s="1"/>
  <c r="G26" i="662"/>
  <c r="AP26" i="662" s="1"/>
  <c r="C26" i="662"/>
  <c r="AL26" i="662" s="1"/>
  <c r="G25" i="662"/>
  <c r="AP25" i="662" s="1"/>
  <c r="C25" i="662"/>
  <c r="AL25" i="662" s="1"/>
  <c r="G24" i="662"/>
  <c r="AP24" i="662" s="1"/>
  <c r="C24" i="662"/>
  <c r="AL24" i="662" s="1"/>
  <c r="E22" i="662"/>
  <c r="AN22" i="662" s="1"/>
  <c r="G21" i="662"/>
  <c r="AP21" i="662" s="1"/>
  <c r="C21" i="662"/>
  <c r="AL21" i="662" s="1"/>
  <c r="E20" i="662"/>
  <c r="AN20" i="662" s="1"/>
  <c r="G19" i="662"/>
  <c r="AP19" i="662" s="1"/>
  <c r="C19" i="662"/>
  <c r="AL19" i="662" s="1"/>
  <c r="E18" i="662"/>
  <c r="AN18" i="662" s="1"/>
  <c r="G17" i="662"/>
  <c r="AP17" i="662" s="1"/>
  <c r="C17" i="662"/>
  <c r="AL17" i="662" s="1"/>
  <c r="G16" i="662"/>
  <c r="AP16" i="662" s="1"/>
  <c r="F30" i="662"/>
  <c r="AO30" i="662" s="1"/>
  <c r="F29" i="662"/>
  <c r="AO29" i="662" s="1"/>
  <c r="F28" i="662"/>
  <c r="AO28" i="662" s="1"/>
  <c r="F27" i="662"/>
  <c r="AO27" i="662" s="1"/>
  <c r="F26" i="662"/>
  <c r="AO26" i="662" s="1"/>
  <c r="F25" i="662"/>
  <c r="AO25" i="662" s="1"/>
  <c r="F24" i="662"/>
  <c r="AO24" i="662" s="1"/>
  <c r="D22" i="662"/>
  <c r="AM22" i="662" s="1"/>
  <c r="F21" i="662"/>
  <c r="AO21" i="662" s="1"/>
  <c r="D20" i="662"/>
  <c r="AM20" i="662" s="1"/>
  <c r="F19" i="662"/>
  <c r="AO19" i="662" s="1"/>
  <c r="D18" i="662"/>
  <c r="AM18" i="662" s="1"/>
  <c r="F17" i="662"/>
  <c r="AO17" i="662" s="1"/>
  <c r="F20" i="662"/>
  <c r="AO20" i="662" s="1"/>
  <c r="D17" i="662"/>
  <c r="AM17" i="662" s="1"/>
  <c r="C16" i="662"/>
  <c r="AL16" i="662" s="1"/>
  <c r="G15" i="662"/>
  <c r="AP15" i="662" s="1"/>
  <c r="C15" i="662"/>
  <c r="AL15" i="662" s="1"/>
  <c r="G14" i="662"/>
  <c r="AP14" i="662" s="1"/>
  <c r="C14" i="662"/>
  <c r="AL14" i="662" s="1"/>
  <c r="G13" i="662"/>
  <c r="AP13" i="662" s="1"/>
  <c r="C13" i="662"/>
  <c r="AL13" i="662" s="1"/>
  <c r="G12" i="662"/>
  <c r="AP12" i="662" s="1"/>
  <c r="C12" i="662"/>
  <c r="AL12" i="662" s="1"/>
  <c r="G11" i="662"/>
  <c r="AP11" i="662" s="1"/>
  <c r="C11" i="662"/>
  <c r="AL11" i="662" s="1"/>
  <c r="G10" i="662"/>
  <c r="AP10" i="662" s="1"/>
  <c r="C10" i="662"/>
  <c r="AL10" i="662" s="1"/>
  <c r="G9" i="662"/>
  <c r="AP9" i="662" s="1"/>
  <c r="C9" i="662"/>
  <c r="AL9" i="662" s="1"/>
  <c r="G8" i="662"/>
  <c r="AP8" i="662" s="1"/>
  <c r="C8" i="662"/>
  <c r="AL8" i="662" s="1"/>
  <c r="G7" i="662"/>
  <c r="AP7" i="662" s="1"/>
  <c r="C7" i="662"/>
  <c r="AL7" i="662" s="1"/>
  <c r="G6" i="662"/>
  <c r="AP6" i="662" s="1"/>
  <c r="C6" i="662"/>
  <c r="AL6" i="662" s="1"/>
  <c r="G5" i="662"/>
  <c r="AP5" i="662" s="1"/>
  <c r="C5" i="662"/>
  <c r="AL5" i="662" s="1"/>
  <c r="F22" i="662"/>
  <c r="AO22" i="662" s="1"/>
  <c r="D21" i="662"/>
  <c r="AM21" i="662" s="1"/>
  <c r="F18" i="662"/>
  <c r="AO18" i="662" s="1"/>
  <c r="F16" i="662"/>
  <c r="AO16" i="662" s="1"/>
  <c r="F15" i="662"/>
  <c r="AO15" i="662" s="1"/>
  <c r="F14" i="662"/>
  <c r="AO14" i="662" s="1"/>
  <c r="F13" i="662"/>
  <c r="AO13" i="662" s="1"/>
  <c r="F12" i="662"/>
  <c r="AO12" i="662" s="1"/>
  <c r="F11" i="662"/>
  <c r="AO11" i="662" s="1"/>
  <c r="F10" i="662"/>
  <c r="AO10" i="662" s="1"/>
  <c r="F9" i="662"/>
  <c r="AO9" i="662" s="1"/>
  <c r="F8" i="662"/>
  <c r="AO8" i="662" s="1"/>
  <c r="F7" i="662"/>
  <c r="AO7" i="662" s="1"/>
  <c r="F6" i="662"/>
  <c r="AO6" i="662" s="1"/>
  <c r="F5" i="662"/>
  <c r="AO5" i="662" s="1"/>
  <c r="D30" i="662"/>
  <c r="AM30" i="662" s="1"/>
  <c r="D29" i="662"/>
  <c r="AM29" i="662" s="1"/>
  <c r="D28" i="662"/>
  <c r="AM28" i="662" s="1"/>
  <c r="D27" i="662"/>
  <c r="AM27" i="662" s="1"/>
  <c r="D26" i="662"/>
  <c r="AM26" i="662" s="1"/>
  <c r="D25" i="662"/>
  <c r="AM25" i="662" s="1"/>
  <c r="D24" i="662"/>
  <c r="AM24" i="662" s="1"/>
  <c r="E16" i="662"/>
  <c r="AN16" i="662" s="1"/>
  <c r="E15" i="662"/>
  <c r="AN15" i="662" s="1"/>
  <c r="E14" i="662"/>
  <c r="AN14" i="662" s="1"/>
  <c r="E13" i="662"/>
  <c r="AN13" i="662" s="1"/>
  <c r="E12" i="662"/>
  <c r="AN12" i="662" s="1"/>
  <c r="E11" i="662"/>
  <c r="AN11" i="662" s="1"/>
  <c r="E10" i="662"/>
  <c r="AN10" i="662" s="1"/>
  <c r="E9" i="662"/>
  <c r="AN9" i="662" s="1"/>
  <c r="D19" i="662"/>
  <c r="AM19" i="662" s="1"/>
  <c r="D16" i="662"/>
  <c r="AM16" i="662" s="1"/>
  <c r="D15" i="662"/>
  <c r="AM15" i="662" s="1"/>
  <c r="D14" i="662"/>
  <c r="AM14" i="662" s="1"/>
  <c r="D13" i="662"/>
  <c r="AM13" i="662" s="1"/>
  <c r="D12" i="662"/>
  <c r="AM12" i="662" s="1"/>
  <c r="D11" i="662"/>
  <c r="AM11" i="662" s="1"/>
  <c r="D10" i="662"/>
  <c r="AM10" i="662" s="1"/>
  <c r="D9" i="662"/>
  <c r="AM9" i="662" s="1"/>
  <c r="D8" i="662"/>
  <c r="AM8" i="662" s="1"/>
  <c r="D7" i="662"/>
  <c r="AM7" i="662" s="1"/>
  <c r="D6" i="662"/>
  <c r="AM6" i="662" s="1"/>
  <c r="D5" i="662"/>
  <c r="AM5" i="662" s="1"/>
  <c r="E8" i="662"/>
  <c r="AN8" i="662" s="1"/>
  <c r="E7" i="662"/>
  <c r="AN7" i="662" s="1"/>
  <c r="E6" i="662"/>
  <c r="AN6" i="662" s="1"/>
  <c r="E5" i="662"/>
  <c r="AN5" i="662" s="1"/>
  <c r="H1" i="662"/>
  <c r="H27" i="662" s="1"/>
  <c r="I1" i="661"/>
  <c r="I21" i="661" s="1"/>
  <c r="G1" i="660"/>
  <c r="E1" i="658"/>
  <c r="F1" i="658" s="1"/>
  <c r="G1" i="658" s="1"/>
  <c r="B4" i="658"/>
  <c r="E1" i="657"/>
  <c r="F1" i="657" s="1"/>
  <c r="G1" i="657" s="1"/>
  <c r="B4" i="657"/>
  <c r="G1" i="656"/>
  <c r="O3" i="518"/>
  <c r="G17" i="660" l="1"/>
  <c r="AP17" i="660" s="1"/>
  <c r="G16" i="660"/>
  <c r="AP16" i="660" s="1"/>
  <c r="G15" i="660"/>
  <c r="AP15" i="660" s="1"/>
  <c r="G14" i="660"/>
  <c r="AP14" i="660" s="1"/>
  <c r="G13" i="660"/>
  <c r="AP13" i="660" s="1"/>
  <c r="G12" i="660"/>
  <c r="AP12" i="660" s="1"/>
  <c r="G11" i="660"/>
  <c r="AP11" i="660" s="1"/>
  <c r="G10" i="660"/>
  <c r="AP10" i="660" s="1"/>
  <c r="G9" i="660"/>
  <c r="AP9" i="660" s="1"/>
  <c r="G8" i="660"/>
  <c r="AP8" i="660" s="1"/>
  <c r="G7" i="660"/>
  <c r="AP7" i="660" s="1"/>
  <c r="G6" i="660"/>
  <c r="AP6" i="660" s="1"/>
  <c r="G22" i="660"/>
  <c r="AP22" i="660" s="1"/>
  <c r="G30" i="660"/>
  <c r="AP30" i="660" s="1"/>
  <c r="G29" i="660"/>
  <c r="AP29" i="660" s="1"/>
  <c r="G28" i="660"/>
  <c r="AP28" i="660" s="1"/>
  <c r="G27" i="660"/>
  <c r="AP27" i="660" s="1"/>
  <c r="G26" i="660"/>
  <c r="AP26" i="660" s="1"/>
  <c r="G25" i="660"/>
  <c r="AP25" i="660" s="1"/>
  <c r="G24" i="660"/>
  <c r="AP24" i="660" s="1"/>
  <c r="G20" i="660"/>
  <c r="AP20" i="660" s="1"/>
  <c r="G19" i="660"/>
  <c r="AP19" i="660" s="1"/>
  <c r="G5" i="660"/>
  <c r="AP5" i="660" s="1"/>
  <c r="G18" i="660"/>
  <c r="AP18" i="660" s="1"/>
  <c r="H19" i="662"/>
  <c r="AQ19" i="662" s="1"/>
  <c r="H24" i="662"/>
  <c r="AQ24" i="662" s="1"/>
  <c r="H28" i="662"/>
  <c r="AQ28" i="662" s="1"/>
  <c r="H16" i="662"/>
  <c r="AQ16" i="662" s="1"/>
  <c r="H21" i="662"/>
  <c r="AQ21" i="662" s="1"/>
  <c r="H22" i="662"/>
  <c r="AQ22" i="662" s="1"/>
  <c r="G21" i="660"/>
  <c r="AP21" i="660" s="1"/>
  <c r="I20" i="661"/>
  <c r="AR20" i="661" s="1"/>
  <c r="I28" i="661"/>
  <c r="AR28" i="661" s="1"/>
  <c r="I17" i="661"/>
  <c r="AR17" i="661" s="1"/>
  <c r="I16" i="661"/>
  <c r="AR16" i="661" s="1"/>
  <c r="I15" i="661"/>
  <c r="AR15" i="661" s="1"/>
  <c r="I14" i="661"/>
  <c r="AR14" i="661" s="1"/>
  <c r="I13" i="661"/>
  <c r="AR13" i="661" s="1"/>
  <c r="I12" i="661"/>
  <c r="AR12" i="661" s="1"/>
  <c r="I11" i="661"/>
  <c r="AR11" i="661" s="1"/>
  <c r="I10" i="661"/>
  <c r="AR10" i="661" s="1"/>
  <c r="I9" i="661"/>
  <c r="AR9" i="661" s="1"/>
  <c r="I8" i="661"/>
  <c r="AR8" i="661" s="1"/>
  <c r="I7" i="661"/>
  <c r="AR7" i="661" s="1"/>
  <c r="I6" i="661"/>
  <c r="AR6" i="661" s="1"/>
  <c r="I5" i="661"/>
  <c r="AR5" i="661" s="1"/>
  <c r="I22" i="661"/>
  <c r="AR22" i="661" s="1"/>
  <c r="I18" i="661"/>
  <c r="AR18" i="661" s="1"/>
  <c r="I26" i="661"/>
  <c r="AR26" i="661" s="1"/>
  <c r="I30" i="661"/>
  <c r="AR30" i="661" s="1"/>
  <c r="I25" i="661"/>
  <c r="AR25" i="661" s="1"/>
  <c r="I24" i="661"/>
  <c r="AR24" i="661" s="1"/>
  <c r="I29" i="661"/>
  <c r="AR29" i="661" s="1"/>
  <c r="I19" i="661"/>
  <c r="AR19" i="661" s="1"/>
  <c r="H25" i="662"/>
  <c r="AQ25" i="662" s="1"/>
  <c r="H29" i="662"/>
  <c r="AQ29" i="662" s="1"/>
  <c r="I27" i="661"/>
  <c r="AR27" i="661" s="1"/>
  <c r="H5" i="662"/>
  <c r="AQ5" i="662" s="1"/>
  <c r="H6" i="662"/>
  <c r="AQ6" i="662" s="1"/>
  <c r="H7" i="662"/>
  <c r="AQ7" i="662" s="1"/>
  <c r="H8" i="662"/>
  <c r="AQ8" i="662" s="1"/>
  <c r="H9" i="662"/>
  <c r="AQ9" i="662" s="1"/>
  <c r="H10" i="662"/>
  <c r="AQ10" i="662" s="1"/>
  <c r="H11" i="662"/>
  <c r="AQ11" i="662" s="1"/>
  <c r="H12" i="662"/>
  <c r="AQ12" i="662" s="1"/>
  <c r="H13" i="662"/>
  <c r="AQ13" i="662" s="1"/>
  <c r="H14" i="662"/>
  <c r="AQ14" i="662" s="1"/>
  <c r="H15" i="662"/>
  <c r="AQ15" i="662" s="1"/>
  <c r="H26" i="662"/>
  <c r="AQ26" i="662" s="1"/>
  <c r="H30" i="662"/>
  <c r="AQ30" i="662" s="1"/>
  <c r="H18" i="662"/>
  <c r="AQ18" i="662" s="1"/>
  <c r="H20" i="662"/>
  <c r="AQ20" i="662" s="1"/>
  <c r="H17" i="662"/>
  <c r="AQ17" i="662" s="1"/>
  <c r="O3" i="513"/>
  <c r="O3" i="508" s="1"/>
  <c r="AQ27" i="662"/>
  <c r="I1" i="662"/>
  <c r="AR21" i="661"/>
  <c r="J1" i="661"/>
  <c r="H1" i="660"/>
  <c r="H1" i="658"/>
  <c r="H1" i="657"/>
  <c r="H1" i="656"/>
  <c r="BB29" i="522"/>
  <c r="BB28" i="522"/>
  <c r="BB27" i="522"/>
  <c r="BB26" i="522"/>
  <c r="BB25" i="522"/>
  <c r="BB24" i="522"/>
  <c r="BB23" i="522"/>
  <c r="BB22" i="522"/>
  <c r="BB21" i="522"/>
  <c r="BB20" i="522"/>
  <c r="BB19" i="522"/>
  <c r="BB18" i="522"/>
  <c r="BB17" i="522"/>
  <c r="BB16" i="522"/>
  <c r="BB15" i="522"/>
  <c r="BB14" i="522"/>
  <c r="BB13" i="522"/>
  <c r="BB12" i="522"/>
  <c r="BB11" i="522"/>
  <c r="BB10" i="522"/>
  <c r="BB9" i="522"/>
  <c r="BB8" i="522"/>
  <c r="BB7" i="522"/>
  <c r="BB6" i="522"/>
  <c r="BB5" i="522"/>
  <c r="BA29" i="522"/>
  <c r="BA28" i="522"/>
  <c r="BA27" i="522"/>
  <c r="BA26" i="522"/>
  <c r="BA25" i="522"/>
  <c r="BA24" i="522"/>
  <c r="BA23" i="522"/>
  <c r="BA22" i="522"/>
  <c r="BA21" i="522"/>
  <c r="BA20" i="522"/>
  <c r="BA19" i="522"/>
  <c r="BA18" i="522"/>
  <c r="BA17" i="522"/>
  <c r="BA16" i="522"/>
  <c r="BA15" i="522"/>
  <c r="BA14" i="522"/>
  <c r="BA13" i="522"/>
  <c r="BA12" i="522"/>
  <c r="BA11" i="522"/>
  <c r="BA10" i="522"/>
  <c r="BA9" i="522"/>
  <c r="BA8" i="522"/>
  <c r="BA7" i="522"/>
  <c r="BA6" i="522"/>
  <c r="BA5" i="522"/>
  <c r="AZ29" i="522"/>
  <c r="AZ28" i="522"/>
  <c r="AZ27" i="522"/>
  <c r="AZ26" i="522"/>
  <c r="AZ25" i="522"/>
  <c r="AZ24" i="522"/>
  <c r="AZ23" i="522"/>
  <c r="AZ22" i="522"/>
  <c r="AZ21" i="522"/>
  <c r="AZ20" i="522"/>
  <c r="AZ19" i="522"/>
  <c r="AZ18" i="522"/>
  <c r="AZ17" i="522"/>
  <c r="AZ16" i="522"/>
  <c r="AZ15" i="522"/>
  <c r="AZ14" i="522"/>
  <c r="AZ13" i="522"/>
  <c r="AZ12" i="522"/>
  <c r="AZ11" i="522"/>
  <c r="AZ10" i="522"/>
  <c r="AZ9" i="522"/>
  <c r="AZ8" i="522"/>
  <c r="AZ7" i="522"/>
  <c r="AZ6" i="522"/>
  <c r="AZ5" i="522"/>
  <c r="AY29" i="522"/>
  <c r="AY28" i="522"/>
  <c r="AY27" i="522"/>
  <c r="AY26" i="522"/>
  <c r="AY25" i="522"/>
  <c r="AY24" i="522"/>
  <c r="AY23" i="522"/>
  <c r="AY22" i="522"/>
  <c r="AY21" i="522"/>
  <c r="AY20" i="522"/>
  <c r="AY19" i="522"/>
  <c r="AY18" i="522"/>
  <c r="AY17" i="522"/>
  <c r="AY16" i="522"/>
  <c r="AY15" i="522"/>
  <c r="AY14" i="522"/>
  <c r="AY13" i="522"/>
  <c r="AY12" i="522"/>
  <c r="AY11" i="522"/>
  <c r="AY10" i="522"/>
  <c r="AY9" i="522"/>
  <c r="AY8" i="522"/>
  <c r="AY7" i="522"/>
  <c r="AY6" i="522"/>
  <c r="AY5" i="522"/>
  <c r="AX29" i="522"/>
  <c r="AX28" i="522"/>
  <c r="AX27" i="522"/>
  <c r="AX26" i="522"/>
  <c r="AX25" i="522"/>
  <c r="AX24" i="522"/>
  <c r="AX23" i="522"/>
  <c r="AX22" i="522"/>
  <c r="AX21" i="522"/>
  <c r="AX20" i="522"/>
  <c r="AX19" i="522"/>
  <c r="AX18" i="522"/>
  <c r="AX17" i="522"/>
  <c r="AX16" i="522"/>
  <c r="AX15" i="522"/>
  <c r="AX14" i="522"/>
  <c r="AX13" i="522"/>
  <c r="AX12" i="522"/>
  <c r="AX11" i="522"/>
  <c r="AX10" i="522"/>
  <c r="AX9" i="522"/>
  <c r="AX8" i="522"/>
  <c r="AX7" i="522"/>
  <c r="AX6" i="522"/>
  <c r="AX5" i="522"/>
  <c r="AW29" i="522"/>
  <c r="AW28" i="522"/>
  <c r="AW27" i="522"/>
  <c r="AW26" i="522"/>
  <c r="AW25" i="522"/>
  <c r="AW24" i="522"/>
  <c r="AW23" i="522"/>
  <c r="AW22" i="522"/>
  <c r="AW21" i="522"/>
  <c r="AW20" i="522"/>
  <c r="AW19" i="522"/>
  <c r="AW18" i="522"/>
  <c r="AW17" i="522"/>
  <c r="AW16" i="522"/>
  <c r="AW15" i="522"/>
  <c r="AW14" i="522"/>
  <c r="AW13" i="522"/>
  <c r="AW12" i="522"/>
  <c r="AW11" i="522"/>
  <c r="AW10" i="522"/>
  <c r="AW9" i="522"/>
  <c r="AW8" i="522"/>
  <c r="AW7" i="522"/>
  <c r="AW6" i="522"/>
  <c r="AW5" i="522"/>
  <c r="AV29" i="522"/>
  <c r="AV28" i="522"/>
  <c r="AV27" i="522"/>
  <c r="AV26" i="522"/>
  <c r="AV25" i="522"/>
  <c r="AV24" i="522"/>
  <c r="AV23" i="522"/>
  <c r="AV22" i="522"/>
  <c r="AV21" i="522"/>
  <c r="AV20" i="522"/>
  <c r="AV19" i="522"/>
  <c r="AV18" i="522"/>
  <c r="AV17" i="522"/>
  <c r="AV16" i="522"/>
  <c r="AV15" i="522"/>
  <c r="AV14" i="522"/>
  <c r="AV13" i="522"/>
  <c r="AV12" i="522"/>
  <c r="AV11" i="522"/>
  <c r="AV10" i="522"/>
  <c r="AV9" i="522"/>
  <c r="AV8" i="522"/>
  <c r="AV7" i="522"/>
  <c r="AV6" i="522"/>
  <c r="AV5" i="522"/>
  <c r="AU29" i="522"/>
  <c r="AU28" i="522"/>
  <c r="AU27" i="522"/>
  <c r="AU26" i="522"/>
  <c r="AU25" i="522"/>
  <c r="AU24" i="522"/>
  <c r="AU23" i="522"/>
  <c r="AU22" i="522"/>
  <c r="AU21" i="522"/>
  <c r="AU20" i="522"/>
  <c r="AU19" i="522"/>
  <c r="AU18" i="522"/>
  <c r="AU17" i="522"/>
  <c r="AU16" i="522"/>
  <c r="AU15" i="522"/>
  <c r="AU14" i="522"/>
  <c r="AU13" i="522"/>
  <c r="AU12" i="522"/>
  <c r="AU11" i="522"/>
  <c r="AU10" i="522"/>
  <c r="AU9" i="522"/>
  <c r="AU8" i="522"/>
  <c r="AU7" i="522"/>
  <c r="AU6" i="522"/>
  <c r="AU5" i="522"/>
  <c r="AI3" i="522"/>
  <c r="AW24" i="513"/>
  <c r="AW23" i="513"/>
  <c r="AW22" i="513"/>
  <c r="AW21" i="513"/>
  <c r="AW20" i="513"/>
  <c r="AW19" i="513"/>
  <c r="AW18" i="513"/>
  <c r="AW17" i="513"/>
  <c r="AW16" i="513"/>
  <c r="AW15" i="513"/>
  <c r="AW14" i="513"/>
  <c r="AW13" i="513"/>
  <c r="AW12" i="513"/>
  <c r="AW11" i="513"/>
  <c r="AW10" i="513"/>
  <c r="AW9" i="513"/>
  <c r="AW8" i="513"/>
  <c r="AW7" i="513"/>
  <c r="AW6" i="513"/>
  <c r="AW5" i="513"/>
  <c r="AW4" i="513"/>
  <c r="AV24" i="513"/>
  <c r="AV23" i="513"/>
  <c r="AV22" i="513"/>
  <c r="AV21" i="513"/>
  <c r="AV20" i="513"/>
  <c r="AV19" i="513"/>
  <c r="AV18" i="513"/>
  <c r="AV17" i="513"/>
  <c r="AV16" i="513"/>
  <c r="AV15" i="513"/>
  <c r="AV14" i="513"/>
  <c r="AV13" i="513"/>
  <c r="AV12" i="513"/>
  <c r="AV11" i="513"/>
  <c r="AV10" i="513"/>
  <c r="AV9" i="513"/>
  <c r="AV8" i="513"/>
  <c r="AV7" i="513"/>
  <c r="AV6" i="513"/>
  <c r="AV5" i="513"/>
  <c r="AV4" i="513"/>
  <c r="AU24" i="513"/>
  <c r="AU23" i="513"/>
  <c r="AU22" i="513"/>
  <c r="AU21" i="513"/>
  <c r="AU20" i="513"/>
  <c r="AU19" i="513"/>
  <c r="AU18" i="513"/>
  <c r="AU17" i="513"/>
  <c r="AU16" i="513"/>
  <c r="AU15" i="513"/>
  <c r="AU14" i="513"/>
  <c r="AU13" i="513"/>
  <c r="AU12" i="513"/>
  <c r="AU11" i="513"/>
  <c r="AU10" i="513"/>
  <c r="AU9" i="513"/>
  <c r="AU8" i="513"/>
  <c r="AU7" i="513"/>
  <c r="AU6" i="513"/>
  <c r="AU5" i="513"/>
  <c r="AU4" i="513"/>
  <c r="AT24" i="513"/>
  <c r="AT23" i="513"/>
  <c r="AT22" i="513"/>
  <c r="AT21" i="513"/>
  <c r="AT20" i="513"/>
  <c r="AT19" i="513"/>
  <c r="AT18" i="513"/>
  <c r="AT17" i="513"/>
  <c r="AT16" i="513"/>
  <c r="AT15" i="513"/>
  <c r="AT14" i="513"/>
  <c r="AT13" i="513"/>
  <c r="AT12" i="513"/>
  <c r="AT11" i="513"/>
  <c r="AT10" i="513"/>
  <c r="AT9" i="513"/>
  <c r="AT8" i="513"/>
  <c r="AT7" i="513"/>
  <c r="AT6" i="513"/>
  <c r="AT5" i="513"/>
  <c r="AT4" i="513"/>
  <c r="AS24" i="513"/>
  <c r="AS23" i="513"/>
  <c r="AS22" i="513"/>
  <c r="AS21" i="513"/>
  <c r="AS20" i="513"/>
  <c r="AS19" i="513"/>
  <c r="AS18" i="513"/>
  <c r="AS17" i="513"/>
  <c r="AS16" i="513"/>
  <c r="AS15" i="513"/>
  <c r="AS14" i="513"/>
  <c r="AS13" i="513"/>
  <c r="AS12" i="513"/>
  <c r="AS11" i="513"/>
  <c r="AS10" i="513"/>
  <c r="AS9" i="513"/>
  <c r="AS8" i="513"/>
  <c r="AS7" i="513"/>
  <c r="AS6" i="513"/>
  <c r="AS5" i="513"/>
  <c r="AS4" i="513"/>
  <c r="AR24" i="513"/>
  <c r="AR23" i="513"/>
  <c r="AR22" i="513"/>
  <c r="AR21" i="513"/>
  <c r="AR20" i="513"/>
  <c r="AR19" i="513"/>
  <c r="AR18" i="513"/>
  <c r="AR17" i="513"/>
  <c r="AR16" i="513"/>
  <c r="AR15" i="513"/>
  <c r="AR14" i="513"/>
  <c r="AR13" i="513"/>
  <c r="AR12" i="513"/>
  <c r="AR11" i="513"/>
  <c r="AR10" i="513"/>
  <c r="AR9" i="513"/>
  <c r="AR8" i="513"/>
  <c r="AR7" i="513"/>
  <c r="AR6" i="513"/>
  <c r="AR5" i="513"/>
  <c r="AR4" i="513"/>
  <c r="AW24" i="508"/>
  <c r="AW23" i="508"/>
  <c r="AW22" i="508"/>
  <c r="AW21" i="508"/>
  <c r="AW20" i="508"/>
  <c r="AW19" i="508"/>
  <c r="AW18" i="508"/>
  <c r="AW17" i="508"/>
  <c r="AW16" i="508"/>
  <c r="AW15" i="508"/>
  <c r="AW14" i="508"/>
  <c r="AW13" i="508"/>
  <c r="AW12" i="508"/>
  <c r="AW11" i="508"/>
  <c r="AW10" i="508"/>
  <c r="AW9" i="508"/>
  <c r="AW8" i="508"/>
  <c r="AW7" i="508"/>
  <c r="AW6" i="508"/>
  <c r="AW5" i="508"/>
  <c r="AW4" i="508"/>
  <c r="AV24" i="508"/>
  <c r="AV23" i="508"/>
  <c r="AV22" i="508"/>
  <c r="AV21" i="508"/>
  <c r="AV20" i="508"/>
  <c r="AV19" i="508"/>
  <c r="AV18" i="508"/>
  <c r="AV17" i="508"/>
  <c r="AV16" i="508"/>
  <c r="AV15" i="508"/>
  <c r="AV14" i="508"/>
  <c r="AV13" i="508"/>
  <c r="AV12" i="508"/>
  <c r="AV11" i="508"/>
  <c r="AV10" i="508"/>
  <c r="AV9" i="508"/>
  <c r="AV8" i="508"/>
  <c r="AV7" i="508"/>
  <c r="AV6" i="508"/>
  <c r="AV5" i="508"/>
  <c r="AV4" i="508"/>
  <c r="AU24" i="508"/>
  <c r="AU23" i="508"/>
  <c r="AU22" i="508"/>
  <c r="AU21" i="508"/>
  <c r="AU20" i="508"/>
  <c r="AU19" i="508"/>
  <c r="AU18" i="508"/>
  <c r="AU17" i="508"/>
  <c r="AU16" i="508"/>
  <c r="AU15" i="508"/>
  <c r="AU14" i="508"/>
  <c r="AU13" i="508"/>
  <c r="AU12" i="508"/>
  <c r="AU11" i="508"/>
  <c r="AU10" i="508"/>
  <c r="AU9" i="508"/>
  <c r="AU8" i="508"/>
  <c r="AU7" i="508"/>
  <c r="AU6" i="508"/>
  <c r="AU5" i="508"/>
  <c r="AU4" i="508"/>
  <c r="AT24" i="508"/>
  <c r="AT23" i="508"/>
  <c r="AT22" i="508"/>
  <c r="AT21" i="508"/>
  <c r="AT20" i="508"/>
  <c r="AT19" i="508"/>
  <c r="AT18" i="508"/>
  <c r="AT17" i="508"/>
  <c r="AT16" i="508"/>
  <c r="AT15" i="508"/>
  <c r="AT14" i="508"/>
  <c r="AT13" i="508"/>
  <c r="AT12" i="508"/>
  <c r="AT11" i="508"/>
  <c r="AT10" i="508"/>
  <c r="AT9" i="508"/>
  <c r="AT8" i="508"/>
  <c r="AT7" i="508"/>
  <c r="AT6" i="508"/>
  <c r="AT5" i="508"/>
  <c r="AT4" i="508"/>
  <c r="AS24" i="508"/>
  <c r="AS23" i="508"/>
  <c r="AS22" i="508"/>
  <c r="AS21" i="508"/>
  <c r="AS20" i="508"/>
  <c r="AS19" i="508"/>
  <c r="AS18" i="508"/>
  <c r="AS17" i="508"/>
  <c r="AS16" i="508"/>
  <c r="AS15" i="508"/>
  <c r="AS14" i="508"/>
  <c r="AS13" i="508"/>
  <c r="AS12" i="508"/>
  <c r="AS11" i="508"/>
  <c r="AS10" i="508"/>
  <c r="AS9" i="508"/>
  <c r="AS8" i="508"/>
  <c r="AS7" i="508"/>
  <c r="AS6" i="508"/>
  <c r="AS5" i="508"/>
  <c r="AS4" i="508"/>
  <c r="AR24" i="508"/>
  <c r="AR23" i="508"/>
  <c r="AR22" i="508"/>
  <c r="AR21" i="508"/>
  <c r="AR20" i="508"/>
  <c r="AR19" i="508"/>
  <c r="AR18" i="508"/>
  <c r="AR17" i="508"/>
  <c r="AR16" i="508"/>
  <c r="AR15" i="508"/>
  <c r="AR14" i="508"/>
  <c r="AR13" i="508"/>
  <c r="AR12" i="508"/>
  <c r="AR11" i="508"/>
  <c r="AR10" i="508"/>
  <c r="AR9" i="508"/>
  <c r="AR8" i="508"/>
  <c r="AR7" i="508"/>
  <c r="AR6" i="508"/>
  <c r="AR5" i="508"/>
  <c r="AR4" i="508"/>
  <c r="AQ4" i="508"/>
  <c r="AQ5" i="508"/>
  <c r="AQ6" i="508"/>
  <c r="AQ7" i="508"/>
  <c r="AQ8" i="508"/>
  <c r="AQ9" i="508"/>
  <c r="AQ10" i="508"/>
  <c r="AQ11" i="508"/>
  <c r="AQ12" i="508"/>
  <c r="AQ13" i="508"/>
  <c r="AQ14" i="508"/>
  <c r="AQ15" i="508"/>
  <c r="AQ16" i="508"/>
  <c r="AQ17" i="508"/>
  <c r="AQ18" i="508"/>
  <c r="AQ19" i="508"/>
  <c r="AQ20" i="508"/>
  <c r="AQ21" i="508"/>
  <c r="AQ22" i="508"/>
  <c r="AQ23" i="508"/>
  <c r="AQ24" i="508"/>
  <c r="AH3" i="518"/>
  <c r="AH3" i="513" l="1"/>
  <c r="I19" i="662"/>
  <c r="AR19" i="662" s="1"/>
  <c r="I21" i="662"/>
  <c r="AR21" i="662" s="1"/>
  <c r="I20" i="662"/>
  <c r="AR20" i="662" s="1"/>
  <c r="I30" i="662"/>
  <c r="AR30" i="662" s="1"/>
  <c r="I29" i="662"/>
  <c r="AR29" i="662" s="1"/>
  <c r="I28" i="662"/>
  <c r="AR28" i="662" s="1"/>
  <c r="I27" i="662"/>
  <c r="AR27" i="662" s="1"/>
  <c r="I26" i="662"/>
  <c r="AR26" i="662" s="1"/>
  <c r="I25" i="662"/>
  <c r="AR25" i="662" s="1"/>
  <c r="I24" i="662"/>
  <c r="AR24" i="662" s="1"/>
  <c r="I22" i="662"/>
  <c r="AR22" i="662" s="1"/>
  <c r="I17" i="662"/>
  <c r="AR17" i="662" s="1"/>
  <c r="I5" i="662"/>
  <c r="AR5" i="662" s="1"/>
  <c r="I18" i="662"/>
  <c r="AR18" i="662" s="1"/>
  <c r="I15" i="662"/>
  <c r="AR15" i="662" s="1"/>
  <c r="I14" i="662"/>
  <c r="AR14" i="662" s="1"/>
  <c r="I13" i="662"/>
  <c r="AR13" i="662" s="1"/>
  <c r="I12" i="662"/>
  <c r="AR12" i="662" s="1"/>
  <c r="I11" i="662"/>
  <c r="AR11" i="662" s="1"/>
  <c r="I10" i="662"/>
  <c r="AR10" i="662" s="1"/>
  <c r="I9" i="662"/>
  <c r="AR9" i="662" s="1"/>
  <c r="I8" i="662"/>
  <c r="AR8" i="662" s="1"/>
  <c r="I16" i="662"/>
  <c r="AR16" i="662" s="1"/>
  <c r="I7" i="662"/>
  <c r="AR7" i="662" s="1"/>
  <c r="I6" i="662"/>
  <c r="AR6" i="662" s="1"/>
  <c r="H29" i="660"/>
  <c r="AQ29" i="660" s="1"/>
  <c r="H28" i="660"/>
  <c r="AQ28" i="660" s="1"/>
  <c r="H27" i="660"/>
  <c r="AQ27" i="660" s="1"/>
  <c r="H26" i="660"/>
  <c r="AQ26" i="660" s="1"/>
  <c r="H25" i="660"/>
  <c r="AQ25" i="660" s="1"/>
  <c r="H24" i="660"/>
  <c r="AQ24" i="660" s="1"/>
  <c r="H30" i="660"/>
  <c r="AQ30" i="660" s="1"/>
  <c r="H20" i="660"/>
  <c r="AQ20" i="660" s="1"/>
  <c r="H17" i="660"/>
  <c r="AQ17" i="660" s="1"/>
  <c r="H16" i="660"/>
  <c r="AQ16" i="660" s="1"/>
  <c r="H15" i="660"/>
  <c r="AQ15" i="660" s="1"/>
  <c r="H14" i="660"/>
  <c r="AQ14" i="660" s="1"/>
  <c r="H13" i="660"/>
  <c r="AQ13" i="660" s="1"/>
  <c r="H12" i="660"/>
  <c r="AQ12" i="660" s="1"/>
  <c r="H11" i="660"/>
  <c r="AQ11" i="660" s="1"/>
  <c r="H10" i="660"/>
  <c r="AQ10" i="660" s="1"/>
  <c r="H9" i="660"/>
  <c r="AQ9" i="660" s="1"/>
  <c r="H8" i="660"/>
  <c r="AQ8" i="660" s="1"/>
  <c r="H7" i="660"/>
  <c r="AQ7" i="660" s="1"/>
  <c r="H22" i="660"/>
  <c r="AQ22" i="660" s="1"/>
  <c r="H18" i="660"/>
  <c r="AQ18" i="660" s="1"/>
  <c r="H21" i="660"/>
  <c r="AQ21" i="660" s="1"/>
  <c r="H5" i="660"/>
  <c r="AQ5" i="660" s="1"/>
  <c r="H6" i="660"/>
  <c r="AQ6" i="660" s="1"/>
  <c r="H19" i="660"/>
  <c r="AQ19" i="660" s="1"/>
  <c r="J30" i="661"/>
  <c r="AS30" i="661" s="1"/>
  <c r="J29" i="661"/>
  <c r="AS29" i="661" s="1"/>
  <c r="J28" i="661"/>
  <c r="AS28" i="661" s="1"/>
  <c r="J27" i="661"/>
  <c r="AS27" i="661" s="1"/>
  <c r="J22" i="661"/>
  <c r="AS22" i="661" s="1"/>
  <c r="J18" i="661"/>
  <c r="AS18" i="661" s="1"/>
  <c r="J17" i="661"/>
  <c r="AS17" i="661" s="1"/>
  <c r="J16" i="661"/>
  <c r="AS16" i="661" s="1"/>
  <c r="J15" i="661"/>
  <c r="AS15" i="661" s="1"/>
  <c r="J14" i="661"/>
  <c r="AS14" i="661" s="1"/>
  <c r="J13" i="661"/>
  <c r="AS13" i="661" s="1"/>
  <c r="J12" i="661"/>
  <c r="AS12" i="661" s="1"/>
  <c r="J11" i="661"/>
  <c r="AS11" i="661" s="1"/>
  <c r="J10" i="661"/>
  <c r="AS10" i="661" s="1"/>
  <c r="J9" i="661"/>
  <c r="AS9" i="661" s="1"/>
  <c r="J8" i="661"/>
  <c r="AS8" i="661" s="1"/>
  <c r="J7" i="661"/>
  <c r="AS7" i="661" s="1"/>
  <c r="J6" i="661"/>
  <c r="AS6" i="661" s="1"/>
  <c r="J5" i="661"/>
  <c r="AS5" i="661" s="1"/>
  <c r="J26" i="661"/>
  <c r="AS26" i="661" s="1"/>
  <c r="J21" i="661"/>
  <c r="AS21" i="661" s="1"/>
  <c r="J25" i="661"/>
  <c r="AS25" i="661" s="1"/>
  <c r="J24" i="661"/>
  <c r="AS24" i="661" s="1"/>
  <c r="J20" i="661"/>
  <c r="AS20" i="661" s="1"/>
  <c r="J19" i="661"/>
  <c r="AS19" i="661" s="1"/>
  <c r="J1" i="662"/>
  <c r="K1" i="661"/>
  <c r="I1" i="660"/>
  <c r="I1" i="658"/>
  <c r="I1" i="657"/>
  <c r="I1" i="656"/>
  <c r="I30" i="660" l="1"/>
  <c r="AR30" i="660" s="1"/>
  <c r="I20" i="660"/>
  <c r="AR20" i="660" s="1"/>
  <c r="I17" i="660"/>
  <c r="AR17" i="660" s="1"/>
  <c r="I13" i="660"/>
  <c r="AR13" i="660" s="1"/>
  <c r="I9" i="660"/>
  <c r="AR9" i="660" s="1"/>
  <c r="I15" i="660"/>
  <c r="AR15" i="660" s="1"/>
  <c r="I11" i="660"/>
  <c r="AR11" i="660" s="1"/>
  <c r="I7" i="660"/>
  <c r="AR7" i="660" s="1"/>
  <c r="I25" i="660"/>
  <c r="AR25" i="660" s="1"/>
  <c r="I19" i="660"/>
  <c r="AR19" i="660" s="1"/>
  <c r="I5" i="660"/>
  <c r="I29" i="660"/>
  <c r="AR29" i="660" s="1"/>
  <c r="I28" i="660"/>
  <c r="AR28" i="660" s="1"/>
  <c r="I27" i="660"/>
  <c r="AR27" i="660" s="1"/>
  <c r="I14" i="660"/>
  <c r="AR14" i="660" s="1"/>
  <c r="I10" i="660"/>
  <c r="AR10" i="660" s="1"/>
  <c r="I6" i="660"/>
  <c r="AR6" i="660" s="1"/>
  <c r="I24" i="660"/>
  <c r="AR24" i="660" s="1"/>
  <c r="I12" i="660"/>
  <c r="AR12" i="660" s="1"/>
  <c r="I22" i="660"/>
  <c r="AR22" i="660" s="1"/>
  <c r="I8" i="660"/>
  <c r="AR8" i="660" s="1"/>
  <c r="I26" i="660"/>
  <c r="AR26" i="660" s="1"/>
  <c r="I21" i="660"/>
  <c r="AR21" i="660" s="1"/>
  <c r="I18" i="660"/>
  <c r="AR18" i="660" s="1"/>
  <c r="I16" i="660"/>
  <c r="AR16" i="660" s="1"/>
  <c r="K21" i="661"/>
  <c r="AT21" i="661" s="1"/>
  <c r="K20" i="661"/>
  <c r="AT20" i="661" s="1"/>
  <c r="K25" i="661"/>
  <c r="AT25" i="661" s="1"/>
  <c r="K24" i="661"/>
  <c r="AT24" i="661" s="1"/>
  <c r="K30" i="661"/>
  <c r="AT30" i="661" s="1"/>
  <c r="K29" i="661"/>
  <c r="AT29" i="661" s="1"/>
  <c r="K28" i="661"/>
  <c r="AT28" i="661" s="1"/>
  <c r="K27" i="661"/>
  <c r="AT27" i="661" s="1"/>
  <c r="K26" i="661"/>
  <c r="AT26" i="661" s="1"/>
  <c r="K16" i="661"/>
  <c r="AT16" i="661" s="1"/>
  <c r="K15" i="661"/>
  <c r="AT15" i="661" s="1"/>
  <c r="K14" i="661"/>
  <c r="AT14" i="661" s="1"/>
  <c r="K13" i="661"/>
  <c r="AT13" i="661" s="1"/>
  <c r="K12" i="661"/>
  <c r="AT12" i="661" s="1"/>
  <c r="K11" i="661"/>
  <c r="AT11" i="661" s="1"/>
  <c r="K10" i="661"/>
  <c r="AT10" i="661" s="1"/>
  <c r="K9" i="661"/>
  <c r="AT9" i="661" s="1"/>
  <c r="K8" i="661"/>
  <c r="AT8" i="661" s="1"/>
  <c r="K7" i="661"/>
  <c r="AT7" i="661" s="1"/>
  <c r="K6" i="661"/>
  <c r="AT6" i="661" s="1"/>
  <c r="K5" i="661"/>
  <c r="AT5" i="661" s="1"/>
  <c r="K22" i="661"/>
  <c r="AT22" i="661" s="1"/>
  <c r="J19" i="662"/>
  <c r="AS19" i="662" s="1"/>
  <c r="J15" i="662"/>
  <c r="AS15" i="662" s="1"/>
  <c r="J14" i="662"/>
  <c r="AS14" i="662" s="1"/>
  <c r="J13" i="662"/>
  <c r="AS13" i="662" s="1"/>
  <c r="J12" i="662"/>
  <c r="AS12" i="662" s="1"/>
  <c r="J11" i="662"/>
  <c r="AS11" i="662" s="1"/>
  <c r="J10" i="662"/>
  <c r="AS10" i="662" s="1"/>
  <c r="J9" i="662"/>
  <c r="AS9" i="662" s="1"/>
  <c r="J8" i="662"/>
  <c r="AS8" i="662" s="1"/>
  <c r="J7" i="662"/>
  <c r="AS7" i="662" s="1"/>
  <c r="J6" i="662"/>
  <c r="AS6" i="662" s="1"/>
  <c r="J5" i="662"/>
  <c r="AS5" i="662" s="1"/>
  <c r="J18" i="662"/>
  <c r="AS18" i="662" s="1"/>
  <c r="J16" i="662"/>
  <c r="AS16" i="662" s="1"/>
  <c r="J21" i="662"/>
  <c r="AS21" i="662" s="1"/>
  <c r="J22" i="662"/>
  <c r="AS22" i="662" s="1"/>
  <c r="J20" i="662"/>
  <c r="AS20" i="662" s="1"/>
  <c r="J30" i="662"/>
  <c r="AS30" i="662" s="1"/>
  <c r="J29" i="662"/>
  <c r="AS29" i="662" s="1"/>
  <c r="J28" i="662"/>
  <c r="AS28" i="662" s="1"/>
  <c r="J27" i="662"/>
  <c r="AS27" i="662" s="1"/>
  <c r="J26" i="662"/>
  <c r="AS26" i="662" s="1"/>
  <c r="J25" i="662"/>
  <c r="AS25" i="662" s="1"/>
  <c r="J24" i="662"/>
  <c r="AS24" i="662" s="1"/>
  <c r="J17" i="662"/>
  <c r="AS17" i="662" s="1"/>
  <c r="K1" i="662"/>
  <c r="L1" i="661"/>
  <c r="AR5" i="660"/>
  <c r="J1" i="660"/>
  <c r="J1" i="658"/>
  <c r="J1" i="657"/>
  <c r="J1" i="656"/>
  <c r="K22" i="662" l="1"/>
  <c r="AT22" i="662" s="1"/>
  <c r="K21" i="662"/>
  <c r="AT21" i="662" s="1"/>
  <c r="K30" i="662"/>
  <c r="AT30" i="662" s="1"/>
  <c r="K29" i="662"/>
  <c r="AT29" i="662" s="1"/>
  <c r="K28" i="662"/>
  <c r="AT28" i="662" s="1"/>
  <c r="K27" i="662"/>
  <c r="AT27" i="662" s="1"/>
  <c r="K26" i="662"/>
  <c r="AT26" i="662" s="1"/>
  <c r="K25" i="662"/>
  <c r="AT25" i="662" s="1"/>
  <c r="K24" i="662"/>
  <c r="AT24" i="662" s="1"/>
  <c r="K20" i="662"/>
  <c r="AT20" i="662" s="1"/>
  <c r="K15" i="662"/>
  <c r="AT15" i="662" s="1"/>
  <c r="K14" i="662"/>
  <c r="AT14" i="662" s="1"/>
  <c r="K13" i="662"/>
  <c r="AT13" i="662" s="1"/>
  <c r="K12" i="662"/>
  <c r="AT12" i="662" s="1"/>
  <c r="K11" i="662"/>
  <c r="AT11" i="662" s="1"/>
  <c r="K10" i="662"/>
  <c r="AT10" i="662" s="1"/>
  <c r="K9" i="662"/>
  <c r="AT9" i="662" s="1"/>
  <c r="K8" i="662"/>
  <c r="AT8" i="662" s="1"/>
  <c r="K7" i="662"/>
  <c r="AT7" i="662" s="1"/>
  <c r="K6" i="662"/>
  <c r="AT6" i="662" s="1"/>
  <c r="K5" i="662"/>
  <c r="AT5" i="662" s="1"/>
  <c r="K16" i="662"/>
  <c r="AT16" i="662" s="1"/>
  <c r="L25" i="661"/>
  <c r="AU25" i="661" s="1"/>
  <c r="L24" i="661"/>
  <c r="AU24" i="661" s="1"/>
  <c r="L20" i="661"/>
  <c r="AU20" i="661" s="1"/>
  <c r="L30" i="661"/>
  <c r="AU30" i="661" s="1"/>
  <c r="L29" i="661"/>
  <c r="AU29" i="661" s="1"/>
  <c r="L28" i="661"/>
  <c r="AU28" i="661" s="1"/>
  <c r="L27" i="661"/>
  <c r="AU27" i="661" s="1"/>
  <c r="L22" i="661"/>
  <c r="AU22" i="661" s="1"/>
  <c r="L16" i="661"/>
  <c r="AU16" i="661" s="1"/>
  <c r="L15" i="661"/>
  <c r="AU15" i="661" s="1"/>
  <c r="L14" i="661"/>
  <c r="AU14" i="661" s="1"/>
  <c r="L13" i="661"/>
  <c r="AU13" i="661" s="1"/>
  <c r="L12" i="661"/>
  <c r="AU12" i="661" s="1"/>
  <c r="L11" i="661"/>
  <c r="AU11" i="661" s="1"/>
  <c r="L10" i="661"/>
  <c r="AU10" i="661" s="1"/>
  <c r="L9" i="661"/>
  <c r="AU9" i="661" s="1"/>
  <c r="L8" i="661"/>
  <c r="AU8" i="661" s="1"/>
  <c r="L7" i="661"/>
  <c r="AU7" i="661" s="1"/>
  <c r="L6" i="661"/>
  <c r="AU6" i="661" s="1"/>
  <c r="L5" i="661"/>
  <c r="AU5" i="661" s="1"/>
  <c r="L26" i="661"/>
  <c r="AU26" i="661" s="1"/>
  <c r="L21" i="661"/>
  <c r="AU21" i="661" s="1"/>
  <c r="J19" i="660"/>
  <c r="AS19" i="660" s="1"/>
  <c r="J21" i="660"/>
  <c r="AS21" i="660" s="1"/>
  <c r="J20" i="660"/>
  <c r="AS20" i="660" s="1"/>
  <c r="J5" i="660"/>
  <c r="AS5" i="660" s="1"/>
  <c r="J29" i="660"/>
  <c r="AS29" i="660" s="1"/>
  <c r="J28" i="660"/>
  <c r="AS28" i="660" s="1"/>
  <c r="J27" i="660"/>
  <c r="AS27" i="660" s="1"/>
  <c r="J26" i="660"/>
  <c r="AS26" i="660" s="1"/>
  <c r="J25" i="660"/>
  <c r="AS25" i="660" s="1"/>
  <c r="J24" i="660"/>
  <c r="AS24" i="660" s="1"/>
  <c r="J30" i="660"/>
  <c r="AS30" i="660" s="1"/>
  <c r="J22" i="660"/>
  <c r="AS22" i="660" s="1"/>
  <c r="J18" i="660"/>
  <c r="AS18" i="660" s="1"/>
  <c r="J17" i="660"/>
  <c r="AS17" i="660" s="1"/>
  <c r="J15" i="660"/>
  <c r="AS15" i="660" s="1"/>
  <c r="J13" i="660"/>
  <c r="AS13" i="660" s="1"/>
  <c r="J11" i="660"/>
  <c r="AS11" i="660" s="1"/>
  <c r="J9" i="660"/>
  <c r="AS9" i="660" s="1"/>
  <c r="J7" i="660"/>
  <c r="AS7" i="660" s="1"/>
  <c r="J16" i="660"/>
  <c r="AS16" i="660" s="1"/>
  <c r="J14" i="660"/>
  <c r="AS14" i="660" s="1"/>
  <c r="J12" i="660"/>
  <c r="AS12" i="660" s="1"/>
  <c r="J10" i="660"/>
  <c r="AS10" i="660" s="1"/>
  <c r="J8" i="660"/>
  <c r="AS8" i="660" s="1"/>
  <c r="J6" i="660"/>
  <c r="AS6" i="660" s="1"/>
  <c r="L1" i="662"/>
  <c r="M1" i="661"/>
  <c r="K1" i="660"/>
  <c r="K1" i="658"/>
  <c r="K1" i="657"/>
  <c r="K1" i="656"/>
  <c r="L20" i="662" l="1"/>
  <c r="L29" i="662"/>
  <c r="AU29" i="662" s="1"/>
  <c r="L25" i="662"/>
  <c r="AU25" i="662" s="1"/>
  <c r="L15" i="662"/>
  <c r="AU15" i="662" s="1"/>
  <c r="L14" i="662"/>
  <c r="AU14" i="662" s="1"/>
  <c r="L13" i="662"/>
  <c r="AU13" i="662" s="1"/>
  <c r="L12" i="662"/>
  <c r="AU12" i="662" s="1"/>
  <c r="L11" i="662"/>
  <c r="AU11" i="662" s="1"/>
  <c r="L10" i="662"/>
  <c r="AU10" i="662" s="1"/>
  <c r="L9" i="662"/>
  <c r="AU9" i="662" s="1"/>
  <c r="L8" i="662"/>
  <c r="AU8" i="662" s="1"/>
  <c r="L7" i="662"/>
  <c r="AU7" i="662" s="1"/>
  <c r="L6" i="662"/>
  <c r="AU6" i="662" s="1"/>
  <c r="L5" i="662"/>
  <c r="AU5" i="662" s="1"/>
  <c r="L28" i="662"/>
  <c r="AU28" i="662" s="1"/>
  <c r="L24" i="662"/>
  <c r="AU24" i="662" s="1"/>
  <c r="L16" i="662"/>
  <c r="AU16" i="662" s="1"/>
  <c r="L21" i="662"/>
  <c r="AU21" i="662" s="1"/>
  <c r="L22" i="662"/>
  <c r="AU22" i="662" s="1"/>
  <c r="L27" i="662"/>
  <c r="AU27" i="662" s="1"/>
  <c r="L30" i="662"/>
  <c r="AU30" i="662" s="1"/>
  <c r="L26" i="662"/>
  <c r="AU26" i="662" s="1"/>
  <c r="K21" i="660"/>
  <c r="AT21" i="660" s="1"/>
  <c r="K22" i="660"/>
  <c r="AT22" i="660" s="1"/>
  <c r="K20" i="660"/>
  <c r="AT20" i="660" s="1"/>
  <c r="K5" i="660"/>
  <c r="AT5" i="660" s="1"/>
  <c r="K30" i="660"/>
  <c r="AT30" i="660" s="1"/>
  <c r="K16" i="660"/>
  <c r="AT16" i="660" s="1"/>
  <c r="K15" i="660"/>
  <c r="AT15" i="660" s="1"/>
  <c r="K14" i="660"/>
  <c r="AT14" i="660" s="1"/>
  <c r="K13" i="660"/>
  <c r="AT13" i="660" s="1"/>
  <c r="K12" i="660"/>
  <c r="AT12" i="660" s="1"/>
  <c r="K11" i="660"/>
  <c r="AT11" i="660" s="1"/>
  <c r="K10" i="660"/>
  <c r="AT10" i="660" s="1"/>
  <c r="K9" i="660"/>
  <c r="AT9" i="660" s="1"/>
  <c r="K8" i="660"/>
  <c r="AT8" i="660" s="1"/>
  <c r="K7" i="660"/>
  <c r="AT7" i="660" s="1"/>
  <c r="K6" i="660"/>
  <c r="AT6" i="660" s="1"/>
  <c r="K29" i="660"/>
  <c r="AT29" i="660" s="1"/>
  <c r="K27" i="660"/>
  <c r="AT27" i="660" s="1"/>
  <c r="K25" i="660"/>
  <c r="AT25" i="660" s="1"/>
  <c r="K28" i="660"/>
  <c r="AT28" i="660" s="1"/>
  <c r="K26" i="660"/>
  <c r="AT26" i="660" s="1"/>
  <c r="K24" i="660"/>
  <c r="AT24" i="660" s="1"/>
  <c r="M22" i="661"/>
  <c r="AV22" i="661" s="1"/>
  <c r="M28" i="661"/>
  <c r="AV28" i="661" s="1"/>
  <c r="M21" i="661"/>
  <c r="AV21" i="661" s="1"/>
  <c r="M20" i="661"/>
  <c r="AV20" i="661" s="1"/>
  <c r="M27" i="661"/>
  <c r="AV27" i="661" s="1"/>
  <c r="M30" i="661"/>
  <c r="AV30" i="661" s="1"/>
  <c r="M26" i="661"/>
  <c r="AV26" i="661" s="1"/>
  <c r="M29" i="661"/>
  <c r="AV29" i="661" s="1"/>
  <c r="M16" i="661"/>
  <c r="AV16" i="661" s="1"/>
  <c r="M15" i="661"/>
  <c r="AV15" i="661" s="1"/>
  <c r="M14" i="661"/>
  <c r="AV14" i="661" s="1"/>
  <c r="M13" i="661"/>
  <c r="AV13" i="661" s="1"/>
  <c r="M12" i="661"/>
  <c r="AV12" i="661" s="1"/>
  <c r="M11" i="661"/>
  <c r="AV11" i="661" s="1"/>
  <c r="M10" i="661"/>
  <c r="AV10" i="661" s="1"/>
  <c r="M9" i="661"/>
  <c r="AV9" i="661" s="1"/>
  <c r="M8" i="661"/>
  <c r="AV8" i="661" s="1"/>
  <c r="M7" i="661"/>
  <c r="AV7" i="661" s="1"/>
  <c r="M6" i="661"/>
  <c r="AV6" i="661" s="1"/>
  <c r="M5" i="661"/>
  <c r="AV5" i="661" s="1"/>
  <c r="M25" i="661"/>
  <c r="AV25" i="661" s="1"/>
  <c r="M24" i="661"/>
  <c r="AV24" i="661" s="1"/>
  <c r="AU20" i="662"/>
  <c r="M1" i="662"/>
  <c r="N1" i="661"/>
  <c r="L1" i="660"/>
  <c r="L1" i="658"/>
  <c r="L1" i="657"/>
  <c r="L1" i="656"/>
  <c r="N21" i="661" l="1"/>
  <c r="AW21" i="661" s="1"/>
  <c r="N25" i="661"/>
  <c r="AW25" i="661" s="1"/>
  <c r="N24" i="661"/>
  <c r="AW24" i="661" s="1"/>
  <c r="N22" i="661"/>
  <c r="AW22" i="661" s="1"/>
  <c r="N20" i="661"/>
  <c r="AW20" i="661" s="1"/>
  <c r="N30" i="661"/>
  <c r="AW30" i="661" s="1"/>
  <c r="N29" i="661"/>
  <c r="AW29" i="661" s="1"/>
  <c r="N28" i="661"/>
  <c r="AW28" i="661" s="1"/>
  <c r="N27" i="661"/>
  <c r="AW27" i="661" s="1"/>
  <c r="N26" i="661"/>
  <c r="AW26" i="661" s="1"/>
  <c r="N16" i="661"/>
  <c r="AW16" i="661" s="1"/>
  <c r="N15" i="661"/>
  <c r="AW15" i="661" s="1"/>
  <c r="N14" i="661"/>
  <c r="AW14" i="661" s="1"/>
  <c r="N13" i="661"/>
  <c r="AW13" i="661" s="1"/>
  <c r="N12" i="661"/>
  <c r="AW12" i="661" s="1"/>
  <c r="N11" i="661"/>
  <c r="AW11" i="661" s="1"/>
  <c r="N10" i="661"/>
  <c r="AW10" i="661" s="1"/>
  <c r="N9" i="661"/>
  <c r="AW9" i="661" s="1"/>
  <c r="N8" i="661"/>
  <c r="AW8" i="661" s="1"/>
  <c r="N7" i="661"/>
  <c r="AW7" i="661" s="1"/>
  <c r="N6" i="661"/>
  <c r="AW6" i="661" s="1"/>
  <c r="N5" i="661"/>
  <c r="AW5" i="661" s="1"/>
  <c r="M16" i="662"/>
  <c r="AV16" i="662" s="1"/>
  <c r="M30" i="662"/>
  <c r="AV30" i="662" s="1"/>
  <c r="M29" i="662"/>
  <c r="AV29" i="662" s="1"/>
  <c r="M28" i="662"/>
  <c r="AV28" i="662" s="1"/>
  <c r="M27" i="662"/>
  <c r="AV27" i="662" s="1"/>
  <c r="M26" i="662"/>
  <c r="AV26" i="662" s="1"/>
  <c r="M25" i="662"/>
  <c r="AV25" i="662" s="1"/>
  <c r="M24" i="662"/>
  <c r="AV24" i="662" s="1"/>
  <c r="M15" i="662"/>
  <c r="AV15" i="662" s="1"/>
  <c r="M14" i="662"/>
  <c r="AV14" i="662" s="1"/>
  <c r="M13" i="662"/>
  <c r="AV13" i="662" s="1"/>
  <c r="M12" i="662"/>
  <c r="AV12" i="662" s="1"/>
  <c r="M11" i="662"/>
  <c r="AV11" i="662" s="1"/>
  <c r="M10" i="662"/>
  <c r="AV10" i="662" s="1"/>
  <c r="M9" i="662"/>
  <c r="AV9" i="662" s="1"/>
  <c r="M8" i="662"/>
  <c r="AV8" i="662" s="1"/>
  <c r="M5" i="662"/>
  <c r="AV5" i="662" s="1"/>
  <c r="M7" i="662"/>
  <c r="AV7" i="662" s="1"/>
  <c r="M6" i="662"/>
  <c r="AV6" i="662" s="1"/>
  <c r="L22" i="660"/>
  <c r="AU22" i="660" s="1"/>
  <c r="L21" i="660"/>
  <c r="AU21" i="660" s="1"/>
  <c r="L5" i="660"/>
  <c r="AU5" i="660" s="1"/>
  <c r="L29" i="660"/>
  <c r="AU29" i="660" s="1"/>
  <c r="L28" i="660"/>
  <c r="AU28" i="660" s="1"/>
  <c r="L27" i="660"/>
  <c r="AU27" i="660" s="1"/>
  <c r="L26" i="660"/>
  <c r="AU26" i="660" s="1"/>
  <c r="L25" i="660"/>
  <c r="AU25" i="660" s="1"/>
  <c r="L24" i="660"/>
  <c r="AU24" i="660" s="1"/>
  <c r="L6" i="660"/>
  <c r="AU6" i="660" s="1"/>
  <c r="L20" i="660"/>
  <c r="AU20" i="660" s="1"/>
  <c r="L30" i="660"/>
  <c r="AU30" i="660" s="1"/>
  <c r="L15" i="660"/>
  <c r="AU15" i="660" s="1"/>
  <c r="L13" i="660"/>
  <c r="AU13" i="660" s="1"/>
  <c r="L11" i="660"/>
  <c r="AU11" i="660" s="1"/>
  <c r="L9" i="660"/>
  <c r="AU9" i="660" s="1"/>
  <c r="L7" i="660"/>
  <c r="AU7" i="660" s="1"/>
  <c r="L16" i="660"/>
  <c r="AU16" i="660" s="1"/>
  <c r="L14" i="660"/>
  <c r="AU14" i="660" s="1"/>
  <c r="L12" i="660"/>
  <c r="AU12" i="660" s="1"/>
  <c r="L10" i="660"/>
  <c r="AU10" i="660" s="1"/>
  <c r="L8" i="660"/>
  <c r="AU8" i="660" s="1"/>
  <c r="N1" i="662"/>
  <c r="O1" i="661"/>
  <c r="M1" i="660"/>
  <c r="M1" i="658"/>
  <c r="M1" i="657"/>
  <c r="M1" i="656"/>
  <c r="AT29" i="522"/>
  <c r="AT28" i="522"/>
  <c r="AT27" i="522"/>
  <c r="AT26" i="522"/>
  <c r="AT25" i="522"/>
  <c r="AT24" i="522"/>
  <c r="AT23" i="522"/>
  <c r="AT22" i="522"/>
  <c r="AT21" i="522"/>
  <c r="AT20" i="522"/>
  <c r="AT19" i="522"/>
  <c r="AT18" i="522"/>
  <c r="AT17" i="522"/>
  <c r="AT16" i="522"/>
  <c r="AT15" i="522"/>
  <c r="AT14" i="522"/>
  <c r="AT13" i="522"/>
  <c r="AT12" i="522"/>
  <c r="AT11" i="522"/>
  <c r="AT10" i="522"/>
  <c r="AT9" i="522"/>
  <c r="AT8" i="522"/>
  <c r="AT7" i="522"/>
  <c r="AT6" i="522"/>
  <c r="AT5" i="522"/>
  <c r="AN5" i="522"/>
  <c r="AN6" i="522"/>
  <c r="AN7" i="522"/>
  <c r="AN8" i="522"/>
  <c r="AN9" i="522"/>
  <c r="AN10" i="522"/>
  <c r="AN11" i="522"/>
  <c r="AN12" i="522"/>
  <c r="AN13" i="522"/>
  <c r="AN14" i="522"/>
  <c r="AN15" i="522"/>
  <c r="AN16" i="522"/>
  <c r="AN17" i="522"/>
  <c r="AN18" i="522"/>
  <c r="AN19" i="522"/>
  <c r="AN20" i="522"/>
  <c r="AN21" i="522"/>
  <c r="AN22" i="522"/>
  <c r="AN23" i="522"/>
  <c r="AN24" i="522"/>
  <c r="AN25" i="522"/>
  <c r="AN26" i="522"/>
  <c r="AN27" i="522"/>
  <c r="AN28" i="522"/>
  <c r="AN29" i="522"/>
  <c r="AP24" i="508"/>
  <c r="AP23" i="508"/>
  <c r="AP22" i="508"/>
  <c r="AP21" i="508"/>
  <c r="AP20" i="508"/>
  <c r="AP19" i="508"/>
  <c r="AP18" i="508"/>
  <c r="AP17" i="508"/>
  <c r="AP16" i="508"/>
  <c r="AP15" i="508"/>
  <c r="AP14" i="508"/>
  <c r="AP13" i="508"/>
  <c r="AP12" i="508"/>
  <c r="AP11" i="508"/>
  <c r="AP10" i="508"/>
  <c r="AP9" i="508"/>
  <c r="AP8" i="508"/>
  <c r="AP7" i="508"/>
  <c r="AP6" i="508"/>
  <c r="AP5" i="508"/>
  <c r="AP4" i="508"/>
  <c r="AQ24" i="513"/>
  <c r="AQ23" i="513"/>
  <c r="AQ22" i="513"/>
  <c r="AQ21" i="513"/>
  <c r="AQ20" i="513"/>
  <c r="AQ19" i="513"/>
  <c r="AQ18" i="513"/>
  <c r="AQ17" i="513"/>
  <c r="AQ16" i="513"/>
  <c r="AQ15" i="513"/>
  <c r="AQ14" i="513"/>
  <c r="AQ13" i="513"/>
  <c r="AQ12" i="513"/>
  <c r="AQ11" i="513"/>
  <c r="AQ10" i="513"/>
  <c r="AQ9" i="513"/>
  <c r="AQ8" i="513"/>
  <c r="AQ7" i="513"/>
  <c r="AQ6" i="513"/>
  <c r="AQ5" i="513"/>
  <c r="AQ4" i="513"/>
  <c r="AP6" i="513"/>
  <c r="AP7" i="513"/>
  <c r="AP8" i="513"/>
  <c r="AP9" i="513"/>
  <c r="AP10" i="513"/>
  <c r="AP11" i="513"/>
  <c r="AP12" i="513"/>
  <c r="AP13" i="513"/>
  <c r="AP14" i="513"/>
  <c r="AP15" i="513"/>
  <c r="AP16" i="513"/>
  <c r="AP17" i="513"/>
  <c r="AP18" i="513"/>
  <c r="AP19" i="513"/>
  <c r="AP20" i="513"/>
  <c r="AP21" i="513"/>
  <c r="AP22" i="513"/>
  <c r="AP23" i="513"/>
  <c r="AP24" i="513"/>
  <c r="AP5" i="513"/>
  <c r="AP4" i="513"/>
  <c r="M22" i="660" l="1"/>
  <c r="AV22" i="660" s="1"/>
  <c r="M16" i="660"/>
  <c r="AV16" i="660" s="1"/>
  <c r="M12" i="660"/>
  <c r="AV12" i="660" s="1"/>
  <c r="M8" i="660"/>
  <c r="AV8" i="660" s="1"/>
  <c r="M30" i="660"/>
  <c r="AV30" i="660" s="1"/>
  <c r="M29" i="660"/>
  <c r="AV29" i="660" s="1"/>
  <c r="M28" i="660"/>
  <c r="AV28" i="660" s="1"/>
  <c r="M27" i="660"/>
  <c r="AV27" i="660" s="1"/>
  <c r="M25" i="660"/>
  <c r="AV25" i="660" s="1"/>
  <c r="M14" i="660"/>
  <c r="AV14" i="660" s="1"/>
  <c r="M10" i="660"/>
  <c r="AV10" i="660" s="1"/>
  <c r="M6" i="660"/>
  <c r="AV6" i="660" s="1"/>
  <c r="M21" i="660"/>
  <c r="AV21" i="660" s="1"/>
  <c r="M24" i="660"/>
  <c r="AV24" i="660" s="1"/>
  <c r="M13" i="660"/>
  <c r="AV13" i="660" s="1"/>
  <c r="M9" i="660"/>
  <c r="AV9" i="660" s="1"/>
  <c r="M20" i="660"/>
  <c r="AV20" i="660" s="1"/>
  <c r="M15" i="660"/>
  <c r="AV15" i="660" s="1"/>
  <c r="M5" i="660"/>
  <c r="AV5" i="660" s="1"/>
  <c r="M26" i="660"/>
  <c r="AV26" i="660" s="1"/>
  <c r="M11" i="660"/>
  <c r="AV11" i="660" s="1"/>
  <c r="M7" i="660"/>
  <c r="AV7" i="660" s="1"/>
  <c r="O25" i="661"/>
  <c r="AX25" i="661" s="1"/>
  <c r="O24" i="661"/>
  <c r="AX24" i="661" s="1"/>
  <c r="O22" i="661"/>
  <c r="AX22" i="661" s="1"/>
  <c r="O21" i="661"/>
  <c r="AX21" i="661" s="1"/>
  <c r="O30" i="661"/>
  <c r="AX30" i="661" s="1"/>
  <c r="O29" i="661"/>
  <c r="AX29" i="661" s="1"/>
  <c r="O28" i="661"/>
  <c r="AX28" i="661" s="1"/>
  <c r="O27" i="661"/>
  <c r="AX27" i="661" s="1"/>
  <c r="O26" i="661"/>
  <c r="AX26" i="661" s="1"/>
  <c r="O19" i="661"/>
  <c r="AX19" i="661" s="1"/>
  <c r="O16" i="661"/>
  <c r="AX16" i="661" s="1"/>
  <c r="O15" i="661"/>
  <c r="AX15" i="661" s="1"/>
  <c r="O14" i="661"/>
  <c r="AX14" i="661" s="1"/>
  <c r="O13" i="661"/>
  <c r="AX13" i="661" s="1"/>
  <c r="O12" i="661"/>
  <c r="AX12" i="661" s="1"/>
  <c r="O11" i="661"/>
  <c r="AX11" i="661" s="1"/>
  <c r="O10" i="661"/>
  <c r="AX10" i="661" s="1"/>
  <c r="O9" i="661"/>
  <c r="AX9" i="661" s="1"/>
  <c r="O8" i="661"/>
  <c r="AX8" i="661" s="1"/>
  <c r="O7" i="661"/>
  <c r="AX7" i="661" s="1"/>
  <c r="O6" i="661"/>
  <c r="AX6" i="661" s="1"/>
  <c r="O5" i="661"/>
  <c r="AX5" i="661" s="1"/>
  <c r="O20" i="661"/>
  <c r="AX20" i="661" s="1"/>
  <c r="O17" i="661"/>
  <c r="AX17" i="661" s="1"/>
  <c r="O18" i="661"/>
  <c r="AX18" i="661" s="1"/>
  <c r="N30" i="662"/>
  <c r="AW30" i="662" s="1"/>
  <c r="N29" i="662"/>
  <c r="AW29" i="662" s="1"/>
  <c r="N28" i="662"/>
  <c r="AW28" i="662" s="1"/>
  <c r="N27" i="662"/>
  <c r="AW27" i="662" s="1"/>
  <c r="N26" i="662"/>
  <c r="AW26" i="662" s="1"/>
  <c r="N25" i="662"/>
  <c r="AW25" i="662" s="1"/>
  <c r="N24" i="662"/>
  <c r="AW24" i="662" s="1"/>
  <c r="N16" i="662"/>
  <c r="AW16" i="662" s="1"/>
  <c r="N15" i="662"/>
  <c r="AW15" i="662" s="1"/>
  <c r="N14" i="662"/>
  <c r="AW14" i="662" s="1"/>
  <c r="N13" i="662"/>
  <c r="AW13" i="662" s="1"/>
  <c r="N12" i="662"/>
  <c r="AW12" i="662" s="1"/>
  <c r="N11" i="662"/>
  <c r="AW11" i="662" s="1"/>
  <c r="N10" i="662"/>
  <c r="AW10" i="662" s="1"/>
  <c r="N9" i="662"/>
  <c r="AW9" i="662" s="1"/>
  <c r="N8" i="662"/>
  <c r="AW8" i="662" s="1"/>
  <c r="N7" i="662"/>
  <c r="AW7" i="662" s="1"/>
  <c r="N6" i="662"/>
  <c r="AW6" i="662" s="1"/>
  <c r="N5" i="662"/>
  <c r="AW5" i="662" s="1"/>
  <c r="O1" i="662"/>
  <c r="P1" i="661"/>
  <c r="N1" i="660"/>
  <c r="N1" i="658"/>
  <c r="N1" i="657"/>
  <c r="N1" i="656"/>
  <c r="P30" i="661" l="1"/>
  <c r="AY30" i="661" s="1"/>
  <c r="P29" i="661"/>
  <c r="AY29" i="661" s="1"/>
  <c r="P28" i="661"/>
  <c r="AY28" i="661" s="1"/>
  <c r="P27" i="661"/>
  <c r="AY27" i="661" s="1"/>
  <c r="P26" i="661"/>
  <c r="AY26" i="661" s="1"/>
  <c r="P21" i="661"/>
  <c r="AY21" i="661" s="1"/>
  <c r="P19" i="661"/>
  <c r="AY19" i="661" s="1"/>
  <c r="P16" i="661"/>
  <c r="AY16" i="661" s="1"/>
  <c r="P15" i="661"/>
  <c r="AY15" i="661" s="1"/>
  <c r="P14" i="661"/>
  <c r="AY14" i="661" s="1"/>
  <c r="P13" i="661"/>
  <c r="AY13" i="661" s="1"/>
  <c r="P12" i="661"/>
  <c r="AY12" i="661" s="1"/>
  <c r="P11" i="661"/>
  <c r="AY11" i="661" s="1"/>
  <c r="P10" i="661"/>
  <c r="AY10" i="661" s="1"/>
  <c r="P9" i="661"/>
  <c r="AY9" i="661" s="1"/>
  <c r="P8" i="661"/>
  <c r="AY8" i="661" s="1"/>
  <c r="P7" i="661"/>
  <c r="AY7" i="661" s="1"/>
  <c r="P6" i="661"/>
  <c r="AY6" i="661" s="1"/>
  <c r="P5" i="661"/>
  <c r="AY5" i="661" s="1"/>
  <c r="P18" i="661"/>
  <c r="AY18" i="661" s="1"/>
  <c r="P20" i="661"/>
  <c r="AY20" i="661" s="1"/>
  <c r="P17" i="661"/>
  <c r="AY17" i="661" s="1"/>
  <c r="P25" i="661"/>
  <c r="AY25" i="661" s="1"/>
  <c r="P24" i="661"/>
  <c r="AY24" i="661" s="1"/>
  <c r="P22" i="661"/>
  <c r="AY22" i="661" s="1"/>
  <c r="O19" i="662"/>
  <c r="AX19" i="662" s="1"/>
  <c r="O18" i="662"/>
  <c r="AX18" i="662" s="1"/>
  <c r="O30" i="662"/>
  <c r="AX30" i="662" s="1"/>
  <c r="O29" i="662"/>
  <c r="O28" i="662"/>
  <c r="O27" i="662"/>
  <c r="AX27" i="662" s="1"/>
  <c r="O26" i="662"/>
  <c r="AX26" i="662" s="1"/>
  <c r="O25" i="662"/>
  <c r="AX25" i="662" s="1"/>
  <c r="O24" i="662"/>
  <c r="AX24" i="662" s="1"/>
  <c r="O22" i="662"/>
  <c r="AX22" i="662" s="1"/>
  <c r="O21" i="662"/>
  <c r="AX21" i="662" s="1"/>
  <c r="O20" i="662"/>
  <c r="AX20" i="662" s="1"/>
  <c r="O15" i="662"/>
  <c r="AX15" i="662" s="1"/>
  <c r="O14" i="662"/>
  <c r="AX14" i="662" s="1"/>
  <c r="O13" i="662"/>
  <c r="AX13" i="662" s="1"/>
  <c r="O12" i="662"/>
  <c r="AX12" i="662" s="1"/>
  <c r="O11" i="662"/>
  <c r="AX11" i="662" s="1"/>
  <c r="O10" i="662"/>
  <c r="AX10" i="662" s="1"/>
  <c r="O9" i="662"/>
  <c r="AX9" i="662" s="1"/>
  <c r="O8" i="662"/>
  <c r="AX8" i="662" s="1"/>
  <c r="O7" i="662"/>
  <c r="AX7" i="662" s="1"/>
  <c r="O6" i="662"/>
  <c r="AX6" i="662" s="1"/>
  <c r="O5" i="662"/>
  <c r="AX5" i="662" s="1"/>
  <c r="O16" i="662"/>
  <c r="AX16" i="662" s="1"/>
  <c r="O17" i="662"/>
  <c r="AX17" i="662" s="1"/>
  <c r="N16" i="660"/>
  <c r="AW16" i="660" s="1"/>
  <c r="N15" i="660"/>
  <c r="AW15" i="660" s="1"/>
  <c r="N14" i="660"/>
  <c r="AW14" i="660" s="1"/>
  <c r="N13" i="660"/>
  <c r="AW13" i="660" s="1"/>
  <c r="N12" i="660"/>
  <c r="AW12" i="660" s="1"/>
  <c r="N11" i="660"/>
  <c r="AW11" i="660" s="1"/>
  <c r="N10" i="660"/>
  <c r="AW10" i="660" s="1"/>
  <c r="N9" i="660"/>
  <c r="AW9" i="660" s="1"/>
  <c r="N8" i="660"/>
  <c r="AW8" i="660" s="1"/>
  <c r="N7" i="660"/>
  <c r="AW7" i="660" s="1"/>
  <c r="N6" i="660"/>
  <c r="AW6" i="660" s="1"/>
  <c r="N22" i="660"/>
  <c r="AW22" i="660" s="1"/>
  <c r="N21" i="660"/>
  <c r="AW21" i="660" s="1"/>
  <c r="N29" i="660"/>
  <c r="AW29" i="660" s="1"/>
  <c r="N28" i="660"/>
  <c r="AW28" i="660" s="1"/>
  <c r="N27" i="660"/>
  <c r="AW27" i="660" s="1"/>
  <c r="N26" i="660"/>
  <c r="AW26" i="660" s="1"/>
  <c r="N25" i="660"/>
  <c r="AW25" i="660" s="1"/>
  <c r="N24" i="660"/>
  <c r="AW24" i="660" s="1"/>
  <c r="N20" i="660"/>
  <c r="AW20" i="660" s="1"/>
  <c r="N30" i="660"/>
  <c r="AW30" i="660" s="1"/>
  <c r="N5" i="660"/>
  <c r="AW5" i="660" s="1"/>
  <c r="AX29" i="662"/>
  <c r="AX28" i="662"/>
  <c r="P1" i="662"/>
  <c r="Q1" i="661"/>
  <c r="O1" i="660"/>
  <c r="O1" i="658"/>
  <c r="P1" i="658" s="1"/>
  <c r="O1" i="657"/>
  <c r="P1" i="657" s="1"/>
  <c r="O1" i="656"/>
  <c r="P1" i="656" s="1"/>
  <c r="Q27" i="661" l="1"/>
  <c r="AZ27" i="661" s="1"/>
  <c r="Q25" i="661"/>
  <c r="AZ25" i="661" s="1"/>
  <c r="Q24" i="661"/>
  <c r="AZ24" i="661" s="1"/>
  <c r="Q22" i="661"/>
  <c r="AZ22" i="661" s="1"/>
  <c r="Q30" i="661"/>
  <c r="AZ30" i="661" s="1"/>
  <c r="Q26" i="661"/>
  <c r="AZ26" i="661" s="1"/>
  <c r="Q29" i="661"/>
  <c r="AZ29" i="661" s="1"/>
  <c r="Q16" i="661"/>
  <c r="AZ16" i="661" s="1"/>
  <c r="Q15" i="661"/>
  <c r="AZ15" i="661" s="1"/>
  <c r="Q14" i="661"/>
  <c r="AZ14" i="661" s="1"/>
  <c r="Q13" i="661"/>
  <c r="AZ13" i="661" s="1"/>
  <c r="Q12" i="661"/>
  <c r="AZ12" i="661" s="1"/>
  <c r="Q11" i="661"/>
  <c r="AZ11" i="661" s="1"/>
  <c r="Q10" i="661"/>
  <c r="AZ10" i="661" s="1"/>
  <c r="Q9" i="661"/>
  <c r="AZ9" i="661" s="1"/>
  <c r="Q8" i="661"/>
  <c r="AZ8" i="661" s="1"/>
  <c r="Q7" i="661"/>
  <c r="AZ7" i="661" s="1"/>
  <c r="Q6" i="661"/>
  <c r="AZ6" i="661" s="1"/>
  <c r="Q5" i="661"/>
  <c r="AZ5" i="661" s="1"/>
  <c r="Q28" i="661"/>
  <c r="AZ28" i="661" s="1"/>
  <c r="Q21" i="661"/>
  <c r="AZ21" i="661" s="1"/>
  <c r="Q20" i="661"/>
  <c r="AZ20" i="661" s="1"/>
  <c r="P18" i="662"/>
  <c r="AY18" i="662" s="1"/>
  <c r="P16" i="662"/>
  <c r="AY16" i="662" s="1"/>
  <c r="P17" i="662"/>
  <c r="AY17" i="662" s="1"/>
  <c r="P27" i="662"/>
  <c r="AY27" i="662" s="1"/>
  <c r="P22" i="662"/>
  <c r="AY22" i="662" s="1"/>
  <c r="P21" i="662"/>
  <c r="AY21" i="662" s="1"/>
  <c r="P30" i="662"/>
  <c r="AY30" i="662" s="1"/>
  <c r="P26" i="662"/>
  <c r="AY26" i="662" s="1"/>
  <c r="P19" i="662"/>
  <c r="AY19" i="662" s="1"/>
  <c r="P20" i="662"/>
  <c r="AY20" i="662" s="1"/>
  <c r="P29" i="662"/>
  <c r="AY29" i="662" s="1"/>
  <c r="P25" i="662"/>
  <c r="AY25" i="662" s="1"/>
  <c r="P28" i="662"/>
  <c r="AY28" i="662" s="1"/>
  <c r="P24" i="662"/>
  <c r="AY24" i="662" s="1"/>
  <c r="P15" i="662"/>
  <c r="AY15" i="662" s="1"/>
  <c r="P14" i="662"/>
  <c r="AY14" i="662" s="1"/>
  <c r="P13" i="662"/>
  <c r="AY13" i="662" s="1"/>
  <c r="P12" i="662"/>
  <c r="AY12" i="662" s="1"/>
  <c r="P11" i="662"/>
  <c r="AY11" i="662" s="1"/>
  <c r="P10" i="662"/>
  <c r="AY10" i="662" s="1"/>
  <c r="P9" i="662"/>
  <c r="AY9" i="662" s="1"/>
  <c r="P8" i="662"/>
  <c r="AY8" i="662" s="1"/>
  <c r="P7" i="662"/>
  <c r="AY7" i="662" s="1"/>
  <c r="P6" i="662"/>
  <c r="AY6" i="662" s="1"/>
  <c r="P5" i="662"/>
  <c r="AY5" i="662" s="1"/>
  <c r="O29" i="660"/>
  <c r="AX29" i="660" s="1"/>
  <c r="O28" i="660"/>
  <c r="AX28" i="660" s="1"/>
  <c r="O27" i="660"/>
  <c r="AX27" i="660" s="1"/>
  <c r="O26" i="660"/>
  <c r="AX26" i="660" s="1"/>
  <c r="O25" i="660"/>
  <c r="AX25" i="660" s="1"/>
  <c r="O24" i="660"/>
  <c r="AX24" i="660" s="1"/>
  <c r="O22" i="660"/>
  <c r="AX22" i="660" s="1"/>
  <c r="O19" i="660"/>
  <c r="AX19" i="660" s="1"/>
  <c r="O16" i="660"/>
  <c r="AX16" i="660" s="1"/>
  <c r="O15" i="660"/>
  <c r="AX15" i="660" s="1"/>
  <c r="O14" i="660"/>
  <c r="AX14" i="660" s="1"/>
  <c r="O13" i="660"/>
  <c r="AX13" i="660" s="1"/>
  <c r="O12" i="660"/>
  <c r="AX12" i="660" s="1"/>
  <c r="O11" i="660"/>
  <c r="AX11" i="660" s="1"/>
  <c r="O10" i="660"/>
  <c r="AX10" i="660" s="1"/>
  <c r="O9" i="660"/>
  <c r="AX9" i="660" s="1"/>
  <c r="O8" i="660"/>
  <c r="AX8" i="660" s="1"/>
  <c r="O7" i="660"/>
  <c r="AX7" i="660" s="1"/>
  <c r="O6" i="660"/>
  <c r="AX6" i="660" s="1"/>
  <c r="O30" i="660"/>
  <c r="AX30" i="660" s="1"/>
  <c r="O20" i="660"/>
  <c r="AX20" i="660" s="1"/>
  <c r="O17" i="660"/>
  <c r="AX17" i="660" s="1"/>
  <c r="O18" i="660"/>
  <c r="AX18" i="660" s="1"/>
  <c r="O21" i="660"/>
  <c r="AX21" i="660" s="1"/>
  <c r="O5" i="660"/>
  <c r="AX5" i="660" s="1"/>
  <c r="Q1" i="662"/>
  <c r="R1" i="661"/>
  <c r="P1" i="660"/>
  <c r="Q20" i="662" l="1"/>
  <c r="AZ20" i="662" s="1"/>
  <c r="Q16" i="662"/>
  <c r="AZ16" i="662" s="1"/>
  <c r="Q6" i="662"/>
  <c r="AZ6" i="662" s="1"/>
  <c r="Q29" i="662"/>
  <c r="AZ29" i="662" s="1"/>
  <c r="Q27" i="662"/>
  <c r="AZ27" i="662" s="1"/>
  <c r="Q25" i="662"/>
  <c r="AZ25" i="662" s="1"/>
  <c r="Q22" i="662"/>
  <c r="AZ22" i="662" s="1"/>
  <c r="Q5" i="662"/>
  <c r="AZ5" i="662" s="1"/>
  <c r="Q21" i="662"/>
  <c r="AZ21" i="662" s="1"/>
  <c r="Q30" i="662"/>
  <c r="AZ30" i="662" s="1"/>
  <c r="Q28" i="662"/>
  <c r="AZ28" i="662" s="1"/>
  <c r="Q26" i="662"/>
  <c r="AZ26" i="662" s="1"/>
  <c r="Q24" i="662"/>
  <c r="AZ24" i="662" s="1"/>
  <c r="Q15" i="662"/>
  <c r="AZ15" i="662" s="1"/>
  <c r="Q14" i="662"/>
  <c r="AZ14" i="662" s="1"/>
  <c r="Q13" i="662"/>
  <c r="AZ13" i="662" s="1"/>
  <c r="Q12" i="662"/>
  <c r="AZ12" i="662" s="1"/>
  <c r="Q11" i="662"/>
  <c r="AZ11" i="662" s="1"/>
  <c r="Q10" i="662"/>
  <c r="AZ10" i="662" s="1"/>
  <c r="Q9" i="662"/>
  <c r="AZ9" i="662" s="1"/>
  <c r="Q8" i="662"/>
  <c r="AZ8" i="662" s="1"/>
  <c r="Q7" i="662"/>
  <c r="AZ7" i="662" s="1"/>
  <c r="R25" i="661"/>
  <c r="BA25" i="661" s="1"/>
  <c r="R24" i="661"/>
  <c r="BA24" i="661" s="1"/>
  <c r="R22" i="661"/>
  <c r="BA22" i="661" s="1"/>
  <c r="R30" i="661"/>
  <c r="BA30" i="661" s="1"/>
  <c r="R29" i="661"/>
  <c r="BA29" i="661" s="1"/>
  <c r="R28" i="661"/>
  <c r="BA28" i="661" s="1"/>
  <c r="R27" i="661"/>
  <c r="BA27" i="661" s="1"/>
  <c r="R26" i="661"/>
  <c r="BA26" i="661" s="1"/>
  <c r="R21" i="661"/>
  <c r="R16" i="661"/>
  <c r="BA16" i="661" s="1"/>
  <c r="R15" i="661"/>
  <c r="BA15" i="661" s="1"/>
  <c r="R14" i="661"/>
  <c r="BA14" i="661" s="1"/>
  <c r="R13" i="661"/>
  <c r="BA13" i="661" s="1"/>
  <c r="R12" i="661"/>
  <c r="BA12" i="661" s="1"/>
  <c r="R11" i="661"/>
  <c r="BA11" i="661" s="1"/>
  <c r="R10" i="661"/>
  <c r="BA10" i="661" s="1"/>
  <c r="R9" i="661"/>
  <c r="BA9" i="661" s="1"/>
  <c r="R8" i="661"/>
  <c r="BA8" i="661" s="1"/>
  <c r="R7" i="661"/>
  <c r="BA7" i="661" s="1"/>
  <c r="R6" i="661"/>
  <c r="BA6" i="661" s="1"/>
  <c r="R5" i="661"/>
  <c r="BA5" i="661" s="1"/>
  <c r="R20" i="661"/>
  <c r="BA20" i="661" s="1"/>
  <c r="P30" i="660"/>
  <c r="AY30" i="660" s="1"/>
  <c r="P19" i="660"/>
  <c r="AY19" i="660" s="1"/>
  <c r="P16" i="660"/>
  <c r="AY16" i="660" s="1"/>
  <c r="P15" i="660"/>
  <c r="AY15" i="660" s="1"/>
  <c r="P14" i="660"/>
  <c r="AY14" i="660" s="1"/>
  <c r="P13" i="660"/>
  <c r="AY13" i="660" s="1"/>
  <c r="P12" i="660"/>
  <c r="AY12" i="660" s="1"/>
  <c r="P11" i="660"/>
  <c r="AY11" i="660" s="1"/>
  <c r="P10" i="660"/>
  <c r="AY10" i="660" s="1"/>
  <c r="P9" i="660"/>
  <c r="AY9" i="660" s="1"/>
  <c r="P8" i="660"/>
  <c r="AY8" i="660" s="1"/>
  <c r="P7" i="660"/>
  <c r="AY7" i="660" s="1"/>
  <c r="P6" i="660"/>
  <c r="AY6" i="660" s="1"/>
  <c r="P18" i="660"/>
  <c r="AY18" i="660" s="1"/>
  <c r="P29" i="660"/>
  <c r="AY29" i="660" s="1"/>
  <c r="P28" i="660"/>
  <c r="AY28" i="660" s="1"/>
  <c r="P27" i="660"/>
  <c r="AY27" i="660" s="1"/>
  <c r="P26" i="660"/>
  <c r="AY26" i="660" s="1"/>
  <c r="P25" i="660"/>
  <c r="AY25" i="660" s="1"/>
  <c r="P24" i="660"/>
  <c r="AY24" i="660" s="1"/>
  <c r="P22" i="660"/>
  <c r="AY22" i="660" s="1"/>
  <c r="P20" i="660"/>
  <c r="AY20" i="660" s="1"/>
  <c r="P17" i="660"/>
  <c r="AY17" i="660" s="1"/>
  <c r="P21" i="660"/>
  <c r="AY21" i="660" s="1"/>
  <c r="P5" i="660"/>
  <c r="AY5" i="660" s="1"/>
  <c r="R1" i="662"/>
  <c r="BA21" i="661"/>
  <c r="Q1" i="660"/>
  <c r="Q22" i="660" l="1"/>
  <c r="AZ22" i="660" s="1"/>
  <c r="Q16" i="660"/>
  <c r="AZ16" i="660" s="1"/>
  <c r="Q12" i="660"/>
  <c r="AZ12" i="660" s="1"/>
  <c r="Q8" i="660"/>
  <c r="AZ8" i="660" s="1"/>
  <c r="Q5" i="660"/>
  <c r="AZ5" i="660" s="1"/>
  <c r="Q25" i="660"/>
  <c r="AZ25" i="660" s="1"/>
  <c r="Q14" i="660"/>
  <c r="AZ14" i="660" s="1"/>
  <c r="Q10" i="660"/>
  <c r="AZ10" i="660" s="1"/>
  <c r="Q6" i="660"/>
  <c r="AZ6" i="660" s="1"/>
  <c r="Q21" i="660"/>
  <c r="AZ21" i="660" s="1"/>
  <c r="Q24" i="660"/>
  <c r="AZ24" i="660" s="1"/>
  <c r="Q13" i="660"/>
  <c r="AZ13" i="660" s="1"/>
  <c r="Q9" i="660"/>
  <c r="AZ9" i="660" s="1"/>
  <c r="Q26" i="660"/>
  <c r="AZ26" i="660" s="1"/>
  <c r="Q15" i="660"/>
  <c r="AZ15" i="660" s="1"/>
  <c r="Q29" i="660"/>
  <c r="AZ29" i="660" s="1"/>
  <c r="Q27" i="660"/>
  <c r="AZ27" i="660" s="1"/>
  <c r="Q11" i="660"/>
  <c r="AZ11" i="660" s="1"/>
  <c r="Q30" i="660"/>
  <c r="AZ30" i="660" s="1"/>
  <c r="Q7" i="660"/>
  <c r="AZ7" i="660" s="1"/>
  <c r="Q20" i="660"/>
  <c r="AZ20" i="660" s="1"/>
  <c r="Q28" i="660"/>
  <c r="AZ28" i="660" s="1"/>
  <c r="R20" i="662"/>
  <c r="BA20" i="662" s="1"/>
  <c r="R30" i="662"/>
  <c r="BA30" i="662" s="1"/>
  <c r="R29" i="662"/>
  <c r="R28" i="662"/>
  <c r="BA28" i="662" s="1"/>
  <c r="R27" i="662"/>
  <c r="BA27" i="662" s="1"/>
  <c r="R26" i="662"/>
  <c r="BA26" i="662" s="1"/>
  <c r="R25" i="662"/>
  <c r="BA25" i="662" s="1"/>
  <c r="R24" i="662"/>
  <c r="BA24" i="662" s="1"/>
  <c r="R22" i="662"/>
  <c r="BA22" i="662" s="1"/>
  <c r="R16" i="662"/>
  <c r="BA16" i="662" s="1"/>
  <c r="R21" i="662"/>
  <c r="BA21" i="662" s="1"/>
  <c r="R15" i="662"/>
  <c r="BA15" i="662" s="1"/>
  <c r="R14" i="662"/>
  <c r="BA14" i="662" s="1"/>
  <c r="R13" i="662"/>
  <c r="BA13" i="662" s="1"/>
  <c r="R12" i="662"/>
  <c r="BA12" i="662" s="1"/>
  <c r="R11" i="662"/>
  <c r="BA11" i="662" s="1"/>
  <c r="R10" i="662"/>
  <c r="BA10" i="662" s="1"/>
  <c r="R9" i="662"/>
  <c r="BA9" i="662" s="1"/>
  <c r="R8" i="662"/>
  <c r="BA8" i="662" s="1"/>
  <c r="R7" i="662"/>
  <c r="BA7" i="662" s="1"/>
  <c r="R6" i="662"/>
  <c r="BA6" i="662" s="1"/>
  <c r="R5" i="662"/>
  <c r="BA5" i="662" s="1"/>
  <c r="BA29" i="662"/>
  <c r="R1" i="660"/>
  <c r="R30" i="660" l="1"/>
  <c r="BA30" i="660" s="1"/>
  <c r="R20" i="660"/>
  <c r="BA20" i="660" s="1"/>
  <c r="R5" i="660"/>
  <c r="BA5" i="660" s="1"/>
  <c r="R16" i="660"/>
  <c r="BA16" i="660" s="1"/>
  <c r="R15" i="660"/>
  <c r="BA15" i="660" s="1"/>
  <c r="R14" i="660"/>
  <c r="BA14" i="660" s="1"/>
  <c r="R13" i="660"/>
  <c r="BA13" i="660" s="1"/>
  <c r="R12" i="660"/>
  <c r="BA12" i="660" s="1"/>
  <c r="R11" i="660"/>
  <c r="BA11" i="660" s="1"/>
  <c r="R10" i="660"/>
  <c r="BA10" i="660" s="1"/>
  <c r="R9" i="660"/>
  <c r="BA9" i="660" s="1"/>
  <c r="R8" i="660"/>
  <c r="BA8" i="660" s="1"/>
  <c r="R7" i="660"/>
  <c r="BA7" i="660" s="1"/>
  <c r="R6" i="660"/>
  <c r="BA6" i="660" s="1"/>
  <c r="R29" i="660"/>
  <c r="BA29" i="660" s="1"/>
  <c r="R27" i="660"/>
  <c r="BA27" i="660" s="1"/>
  <c r="R25" i="660"/>
  <c r="BA25" i="660" s="1"/>
  <c r="R22" i="660"/>
  <c r="BA22" i="660" s="1"/>
  <c r="R28" i="660"/>
  <c r="BA28" i="660" s="1"/>
  <c r="R26" i="660"/>
  <c r="BA26" i="660" s="1"/>
  <c r="R24" i="660"/>
  <c r="BA24" i="660" s="1"/>
  <c r="R21" i="660"/>
  <c r="BA21" i="660" s="1"/>
  <c r="AA63" i="521" l="1"/>
  <c r="Z63" i="521"/>
  <c r="Y63" i="521"/>
  <c r="X63" i="521"/>
  <c r="W63" i="521"/>
  <c r="V63" i="521"/>
  <c r="U63" i="521"/>
  <c r="AT14" i="521"/>
  <c r="AQ14" i="521"/>
  <c r="AP14" i="521"/>
  <c r="AO14" i="521"/>
  <c r="AN14" i="521"/>
  <c r="AM14" i="521"/>
  <c r="AL14" i="521"/>
  <c r="AK14" i="521"/>
  <c r="AJ14" i="521"/>
  <c r="AS14" i="521"/>
  <c r="AR14" i="521"/>
  <c r="AE65" i="522"/>
  <c r="AD65" i="522"/>
  <c r="AC65" i="522"/>
  <c r="AB65" i="522"/>
  <c r="AA65" i="522"/>
  <c r="Z65" i="522"/>
  <c r="Y65" i="522"/>
  <c r="AS15" i="522"/>
  <c r="AR15" i="522"/>
  <c r="AQ15" i="522"/>
  <c r="AP15" i="522"/>
  <c r="AO15" i="522"/>
  <c r="AA64" i="508"/>
  <c r="Z64" i="508"/>
  <c r="Y64" i="508"/>
  <c r="X64" i="508"/>
  <c r="W64" i="508"/>
  <c r="V64" i="508"/>
  <c r="U64" i="508"/>
  <c r="AO14" i="508"/>
  <c r="AN14" i="508"/>
  <c r="AM14" i="508"/>
  <c r="AL14" i="508"/>
  <c r="AK14" i="508"/>
  <c r="R14" i="508"/>
  <c r="Q14" i="508"/>
  <c r="AA63" i="513"/>
  <c r="Z63" i="513"/>
  <c r="Y63" i="513"/>
  <c r="X63" i="513"/>
  <c r="W63" i="513"/>
  <c r="V63" i="513"/>
  <c r="U63" i="513"/>
  <c r="AO14" i="513"/>
  <c r="AN14" i="513"/>
  <c r="AM14" i="513"/>
  <c r="AL14" i="513"/>
  <c r="AK14" i="513"/>
  <c r="B64" i="518"/>
  <c r="B68" i="518"/>
  <c r="Q68" i="518" s="1"/>
  <c r="AA68" i="518"/>
  <c r="Z68" i="518"/>
  <c r="Y68" i="518"/>
  <c r="X68" i="518"/>
  <c r="W68" i="518"/>
  <c r="V68" i="518"/>
  <c r="U68" i="518"/>
  <c r="AS14" i="518"/>
  <c r="AQ14" i="518"/>
  <c r="AP14" i="518"/>
  <c r="AO14" i="518"/>
  <c r="AN14" i="518"/>
  <c r="AM14" i="518"/>
  <c r="AL14" i="518"/>
  <c r="AK14" i="518"/>
  <c r="AJ14" i="518"/>
  <c r="R14" i="518"/>
  <c r="AR14" i="518"/>
  <c r="R14" i="521" l="1"/>
  <c r="Q14" i="521"/>
  <c r="AU14" i="521"/>
  <c r="U15" i="522"/>
  <c r="T15" i="522"/>
  <c r="Q14" i="513"/>
  <c r="R14" i="513"/>
  <c r="AT14" i="518"/>
  <c r="Q14" i="518"/>
  <c r="AU14" i="518"/>
  <c r="AV14" i="521" l="1"/>
  <c r="AV14" i="518"/>
  <c r="S14" i="521"/>
  <c r="V15" i="522"/>
  <c r="S14" i="508"/>
  <c r="S14" i="513"/>
  <c r="S14" i="518"/>
  <c r="U18" i="521" l="1"/>
  <c r="U17" i="521"/>
  <c r="U16" i="521"/>
  <c r="Q24" i="508" l="1"/>
  <c r="R24" i="508"/>
  <c r="T11" i="522"/>
  <c r="T6" i="522"/>
  <c r="S11" i="521" l="1"/>
  <c r="T26" i="522" l="1"/>
  <c r="W26" i="522"/>
  <c r="W29" i="522"/>
  <c r="AA53" i="521" l="1"/>
  <c r="AA54" i="521"/>
  <c r="AA55" i="521"/>
  <c r="AA56" i="521"/>
  <c r="AA57" i="521"/>
  <c r="AA58" i="521"/>
  <c r="AA59" i="521"/>
  <c r="AA60" i="521"/>
  <c r="AA61" i="521"/>
  <c r="AA62" i="521"/>
  <c r="AA64" i="521"/>
  <c r="AA65" i="521"/>
  <c r="AA66" i="521"/>
  <c r="AA67" i="521"/>
  <c r="AA68" i="521"/>
  <c r="AA69" i="521"/>
  <c r="AA70" i="521"/>
  <c r="AE79" i="522"/>
  <c r="AE78" i="522"/>
  <c r="AE77" i="522"/>
  <c r="AE76" i="522"/>
  <c r="AE75" i="522"/>
  <c r="AE74" i="522"/>
  <c r="AE73" i="522"/>
  <c r="AE72" i="522"/>
  <c r="AE71" i="522"/>
  <c r="AE70" i="522"/>
  <c r="AE69" i="522"/>
  <c r="AE68" i="522"/>
  <c r="AE67" i="522"/>
  <c r="AE66" i="522"/>
  <c r="AE64" i="522"/>
  <c r="AE63" i="522"/>
  <c r="AE62" i="522"/>
  <c r="AE61" i="522"/>
  <c r="AE60" i="522"/>
  <c r="AE59" i="522"/>
  <c r="AE58" i="522"/>
  <c r="AE57" i="522"/>
  <c r="AE56" i="522"/>
  <c r="AA74" i="508"/>
  <c r="AA73" i="508"/>
  <c r="AA72" i="508"/>
  <c r="AA71" i="508"/>
  <c r="AA70" i="508"/>
  <c r="AA69" i="508"/>
  <c r="AA68" i="508"/>
  <c r="AA67" i="508"/>
  <c r="AA66" i="508"/>
  <c r="AA65" i="508"/>
  <c r="AA63" i="508"/>
  <c r="AA62" i="508"/>
  <c r="AA61" i="508"/>
  <c r="AA60" i="508"/>
  <c r="AA59" i="508"/>
  <c r="AA58" i="508"/>
  <c r="AA57" i="508"/>
  <c r="AA56" i="508"/>
  <c r="AA55" i="508"/>
  <c r="AA54" i="508"/>
  <c r="AA54" i="513"/>
  <c r="AA73" i="513"/>
  <c r="AA72" i="513"/>
  <c r="AA71" i="513"/>
  <c r="AA70" i="513"/>
  <c r="AA69" i="513"/>
  <c r="AA68" i="513"/>
  <c r="AA67" i="513"/>
  <c r="AA66" i="513"/>
  <c r="AA65" i="513"/>
  <c r="AA64" i="513"/>
  <c r="AA62" i="513"/>
  <c r="AA61" i="513"/>
  <c r="AA60" i="513"/>
  <c r="AA59" i="513"/>
  <c r="AA58" i="513"/>
  <c r="AA57" i="513"/>
  <c r="AA56" i="513"/>
  <c r="AA55" i="513"/>
  <c r="AA53" i="513"/>
  <c r="Z58" i="518"/>
  <c r="AA58" i="518"/>
  <c r="Z59" i="518"/>
  <c r="AA59" i="518"/>
  <c r="Z60" i="518"/>
  <c r="AA60" i="518"/>
  <c r="Z61" i="518"/>
  <c r="AA61" i="518"/>
  <c r="Z62" i="518"/>
  <c r="AA62" i="518"/>
  <c r="Z63" i="518"/>
  <c r="AA63" i="518"/>
  <c r="Z64" i="518"/>
  <c r="AA64" i="518"/>
  <c r="Z65" i="518"/>
  <c r="AA65" i="518"/>
  <c r="Z66" i="518"/>
  <c r="AA66" i="518"/>
  <c r="Z67" i="518"/>
  <c r="AA67" i="518"/>
  <c r="Z69" i="518"/>
  <c r="AA69" i="518"/>
  <c r="Z70" i="518"/>
  <c r="AA70" i="518"/>
  <c r="Z71" i="518"/>
  <c r="AA71" i="518"/>
  <c r="Z72" i="518"/>
  <c r="AA72" i="518"/>
  <c r="Z73" i="518"/>
  <c r="AA73" i="518"/>
  <c r="Z74" i="518"/>
  <c r="AA74" i="518"/>
  <c r="Z75" i="518"/>
  <c r="AA75" i="518"/>
  <c r="Z76" i="518"/>
  <c r="AA76" i="518"/>
  <c r="Z77" i="518"/>
  <c r="AA77" i="518"/>
  <c r="Z78" i="518"/>
  <c r="AA78" i="518"/>
  <c r="Z79" i="518"/>
  <c r="AA79" i="518"/>
  <c r="Z80" i="518"/>
  <c r="AA80" i="518"/>
  <c r="Z81" i="518"/>
  <c r="AA81" i="518"/>
  <c r="Z82" i="518"/>
  <c r="AA82" i="518"/>
  <c r="Z83" i="518"/>
  <c r="AA83" i="518"/>
  <c r="AH3" i="508" l="1"/>
  <c r="O3" i="521" l="1"/>
  <c r="AH3" i="521" s="1"/>
  <c r="Q3" i="522"/>
  <c r="AM3" i="522" s="1"/>
  <c r="AK4" i="508" l="1"/>
  <c r="Z54" i="508"/>
  <c r="Z73" i="513"/>
  <c r="Z72" i="513"/>
  <c r="Z71" i="513"/>
  <c r="Z70" i="513"/>
  <c r="Z69" i="513"/>
  <c r="Z68" i="513"/>
  <c r="Z67" i="513"/>
  <c r="Z66" i="513"/>
  <c r="Z65" i="513"/>
  <c r="Z64" i="513"/>
  <c r="Z62" i="513"/>
  <c r="Z61" i="513"/>
  <c r="Z60" i="513"/>
  <c r="Z59" i="513"/>
  <c r="Z58" i="513"/>
  <c r="Z57" i="513"/>
  <c r="Z56" i="513"/>
  <c r="Z55" i="513"/>
  <c r="Z54" i="513"/>
  <c r="Z53" i="513"/>
  <c r="C28" i="508" l="1"/>
  <c r="X28" i="522" l="1"/>
  <c r="X21" i="522"/>
  <c r="U23" i="508"/>
  <c r="T19" i="508"/>
  <c r="U19" i="513"/>
  <c r="T19" i="513"/>
  <c r="U25" i="518"/>
  <c r="T20" i="518"/>
  <c r="S13" i="518"/>
  <c r="R6" i="518"/>
  <c r="U19" i="518" l="1"/>
  <c r="U29" i="518"/>
  <c r="T29" i="518"/>
  <c r="U28" i="518"/>
  <c r="T28" i="518"/>
  <c r="U27" i="518"/>
  <c r="T27" i="518"/>
  <c r="U26" i="518"/>
  <c r="T26" i="518"/>
  <c r="T25" i="518"/>
  <c r="U24" i="518"/>
  <c r="T24" i="518"/>
  <c r="U23" i="518"/>
  <c r="T23" i="518"/>
  <c r="T21" i="518"/>
  <c r="U21" i="518"/>
  <c r="T19" i="518"/>
  <c r="U21" i="521"/>
  <c r="T21" i="521"/>
  <c r="U20" i="521"/>
  <c r="T20" i="521"/>
  <c r="W25" i="522"/>
  <c r="X25" i="522"/>
  <c r="X26" i="522"/>
  <c r="W27" i="522"/>
  <c r="X27" i="522"/>
  <c r="W28" i="522"/>
  <c r="X29" i="522"/>
  <c r="X24" i="522"/>
  <c r="W24" i="522"/>
  <c r="W21" i="522"/>
  <c r="W22" i="522"/>
  <c r="X22" i="522"/>
  <c r="X20" i="522"/>
  <c r="W20" i="522"/>
  <c r="U24" i="508"/>
  <c r="T24" i="508"/>
  <c r="T23" i="508"/>
  <c r="U21" i="508"/>
  <c r="T21" i="508"/>
  <c r="U20" i="508"/>
  <c r="T20" i="508"/>
  <c r="U19" i="508"/>
  <c r="U24" i="513"/>
  <c r="T24" i="513"/>
  <c r="U23" i="513"/>
  <c r="T23" i="513"/>
  <c r="U21" i="513"/>
  <c r="T21" i="513"/>
  <c r="U20" i="513"/>
  <c r="T20" i="513"/>
  <c r="AD68" i="522" l="1"/>
  <c r="AC68" i="522"/>
  <c r="AB68" i="522"/>
  <c r="AA68" i="522"/>
  <c r="Z68" i="522"/>
  <c r="Y68" i="522"/>
  <c r="AS18" i="522"/>
  <c r="AR18" i="522"/>
  <c r="AQ18" i="522"/>
  <c r="AP18" i="522"/>
  <c r="AO18" i="522"/>
  <c r="Z67" i="508"/>
  <c r="Y67" i="508"/>
  <c r="X67" i="508"/>
  <c r="W67" i="508"/>
  <c r="V67" i="508"/>
  <c r="U67" i="508"/>
  <c r="AO17" i="508"/>
  <c r="AN17" i="508"/>
  <c r="AM17" i="508"/>
  <c r="AL17" i="508"/>
  <c r="AK17" i="508"/>
  <c r="Y66" i="513"/>
  <c r="X66" i="513"/>
  <c r="W66" i="513"/>
  <c r="V66" i="513"/>
  <c r="U66" i="513"/>
  <c r="AO17" i="513"/>
  <c r="AN17" i="513"/>
  <c r="AM17" i="513"/>
  <c r="AL17" i="513"/>
  <c r="AK17" i="513"/>
  <c r="Y71" i="518"/>
  <c r="X71" i="518"/>
  <c r="W71" i="518"/>
  <c r="V71" i="518"/>
  <c r="U71" i="518"/>
  <c r="AV17" i="518"/>
  <c r="AU17" i="518"/>
  <c r="AT17" i="518"/>
  <c r="AS17" i="518"/>
  <c r="AR17" i="518"/>
  <c r="AQ17" i="518"/>
  <c r="AP17" i="518"/>
  <c r="AO17" i="518"/>
  <c r="AN17" i="518"/>
  <c r="AM17" i="518"/>
  <c r="AL17" i="518"/>
  <c r="AK17" i="518"/>
  <c r="AJ17" i="518"/>
  <c r="Z57" i="521" l="1"/>
  <c r="W53" i="521"/>
  <c r="X53" i="521"/>
  <c r="Y53" i="521"/>
  <c r="Z53" i="521"/>
  <c r="W54" i="521"/>
  <c r="X54" i="521"/>
  <c r="Y54" i="521"/>
  <c r="Z54" i="521"/>
  <c r="W55" i="521"/>
  <c r="X55" i="521"/>
  <c r="Y55" i="521"/>
  <c r="Z55" i="521"/>
  <c r="W56" i="521"/>
  <c r="X56" i="521"/>
  <c r="Y56" i="521"/>
  <c r="Z56" i="521"/>
  <c r="W57" i="521"/>
  <c r="X57" i="521"/>
  <c r="Y57" i="521"/>
  <c r="W58" i="521"/>
  <c r="X58" i="521"/>
  <c r="Y58" i="521"/>
  <c r="Z58" i="521"/>
  <c r="W59" i="521"/>
  <c r="X59" i="521"/>
  <c r="Y59" i="521"/>
  <c r="Z59" i="521"/>
  <c r="W60" i="521"/>
  <c r="X60" i="521"/>
  <c r="Y60" i="521"/>
  <c r="Z60" i="521"/>
  <c r="W61" i="521"/>
  <c r="X61" i="521"/>
  <c r="Y61" i="521"/>
  <c r="Z61" i="521"/>
  <c r="W62" i="521"/>
  <c r="X62" i="521"/>
  <c r="Y62" i="521"/>
  <c r="Z62" i="521"/>
  <c r="W64" i="521"/>
  <c r="X64" i="521"/>
  <c r="Y64" i="521"/>
  <c r="Z64" i="521"/>
  <c r="W65" i="521"/>
  <c r="X65" i="521"/>
  <c r="Y65" i="521"/>
  <c r="Z65" i="521"/>
  <c r="W66" i="521"/>
  <c r="X66" i="521"/>
  <c r="Y66" i="521"/>
  <c r="Z66" i="521"/>
  <c r="W67" i="521"/>
  <c r="X67" i="521"/>
  <c r="Y67" i="521"/>
  <c r="Z67" i="521"/>
  <c r="W68" i="521"/>
  <c r="X68" i="521"/>
  <c r="Y68" i="521"/>
  <c r="Z68" i="521"/>
  <c r="W69" i="521"/>
  <c r="X69" i="521"/>
  <c r="Y69" i="521"/>
  <c r="Z69" i="521"/>
  <c r="W70" i="521"/>
  <c r="X70" i="521"/>
  <c r="Y70" i="521"/>
  <c r="Z70" i="521"/>
  <c r="AD55" i="522"/>
  <c r="AA55" i="522"/>
  <c r="AB55" i="522"/>
  <c r="AC55" i="522"/>
  <c r="AA56" i="522"/>
  <c r="AB56" i="522"/>
  <c r="AC56" i="522"/>
  <c r="AD56" i="522"/>
  <c r="AA57" i="522"/>
  <c r="AB57" i="522"/>
  <c r="AC57" i="522"/>
  <c r="AD57" i="522"/>
  <c r="AA58" i="522"/>
  <c r="AB58" i="522"/>
  <c r="AC58" i="522"/>
  <c r="AD58" i="522"/>
  <c r="AA59" i="522"/>
  <c r="AB59" i="522"/>
  <c r="AC59" i="522"/>
  <c r="AD59" i="522"/>
  <c r="AA60" i="522"/>
  <c r="AB60" i="522"/>
  <c r="AC60" i="522"/>
  <c r="AD60" i="522"/>
  <c r="AA61" i="522"/>
  <c r="AB61" i="522"/>
  <c r="AC61" i="522"/>
  <c r="AD61" i="522"/>
  <c r="AA62" i="522"/>
  <c r="AB62" i="522"/>
  <c r="AC62" i="522"/>
  <c r="AD62" i="522"/>
  <c r="AA63" i="522"/>
  <c r="AB63" i="522"/>
  <c r="AC63" i="522"/>
  <c r="AD63" i="522"/>
  <c r="AA64" i="522"/>
  <c r="AB64" i="522"/>
  <c r="AC64" i="522"/>
  <c r="AD64" i="522"/>
  <c r="AA66" i="522"/>
  <c r="AB66" i="522"/>
  <c r="AC66" i="522"/>
  <c r="AD66" i="522"/>
  <c r="AA67" i="522"/>
  <c r="AB67" i="522"/>
  <c r="AC67" i="522"/>
  <c r="AD67" i="522"/>
  <c r="AA69" i="522"/>
  <c r="AB69" i="522"/>
  <c r="AC69" i="522"/>
  <c r="AD69" i="522"/>
  <c r="AA70" i="522"/>
  <c r="AB70" i="522"/>
  <c r="AC70" i="522"/>
  <c r="AD70" i="522"/>
  <c r="AA71" i="522"/>
  <c r="AB71" i="522"/>
  <c r="AC71" i="522"/>
  <c r="AD71" i="522"/>
  <c r="AA72" i="522"/>
  <c r="AB72" i="522"/>
  <c r="AC72" i="522"/>
  <c r="AD72" i="522"/>
  <c r="AA73" i="522"/>
  <c r="AB73" i="522"/>
  <c r="AC73" i="522"/>
  <c r="AD73" i="522"/>
  <c r="AA74" i="522"/>
  <c r="AB74" i="522"/>
  <c r="AC74" i="522"/>
  <c r="AD74" i="522"/>
  <c r="AA75" i="522"/>
  <c r="AB75" i="522"/>
  <c r="AC75" i="522"/>
  <c r="AD75" i="522"/>
  <c r="AA76" i="522"/>
  <c r="AB76" i="522"/>
  <c r="AC76" i="522"/>
  <c r="AD76" i="522"/>
  <c r="AA77" i="522"/>
  <c r="AB77" i="522"/>
  <c r="AC77" i="522"/>
  <c r="AD77" i="522"/>
  <c r="AA78" i="522"/>
  <c r="AB78" i="522"/>
  <c r="AC78" i="522"/>
  <c r="AD78" i="522"/>
  <c r="AA79" i="522"/>
  <c r="AB79" i="522"/>
  <c r="AC79" i="522"/>
  <c r="AD79" i="522"/>
  <c r="Y55" i="522"/>
  <c r="X54" i="508"/>
  <c r="Y54" i="508"/>
  <c r="X55" i="508"/>
  <c r="Y55" i="508"/>
  <c r="Z55" i="508"/>
  <c r="X56" i="508"/>
  <c r="Y56" i="508"/>
  <c r="Z56" i="508"/>
  <c r="X57" i="508"/>
  <c r="Y57" i="508"/>
  <c r="Z57" i="508"/>
  <c r="X58" i="508"/>
  <c r="Y58" i="508"/>
  <c r="Z58" i="508"/>
  <c r="X59" i="508"/>
  <c r="Y59" i="508"/>
  <c r="Z59" i="508"/>
  <c r="X60" i="508"/>
  <c r="Y60" i="508"/>
  <c r="Z60" i="508"/>
  <c r="X61" i="508"/>
  <c r="Y61" i="508"/>
  <c r="Z61" i="508"/>
  <c r="X62" i="508"/>
  <c r="Y62" i="508"/>
  <c r="Z62" i="508"/>
  <c r="X63" i="508"/>
  <c r="Y63" i="508"/>
  <c r="Z63" i="508"/>
  <c r="X65" i="508"/>
  <c r="Y65" i="508"/>
  <c r="Z65" i="508"/>
  <c r="X66" i="508"/>
  <c r="Y66" i="508"/>
  <c r="Z66" i="508"/>
  <c r="X68" i="508"/>
  <c r="Y68" i="508"/>
  <c r="Z68" i="508"/>
  <c r="X69" i="508"/>
  <c r="Y69" i="508"/>
  <c r="Z69" i="508"/>
  <c r="X70" i="508"/>
  <c r="Y70" i="508"/>
  <c r="Z70" i="508"/>
  <c r="X71" i="508"/>
  <c r="Y71" i="508"/>
  <c r="Z71" i="508"/>
  <c r="X72" i="508"/>
  <c r="Y72" i="508"/>
  <c r="Z72" i="508"/>
  <c r="X73" i="508"/>
  <c r="Y73" i="508"/>
  <c r="Z73" i="508"/>
  <c r="X74" i="508"/>
  <c r="Y74" i="508"/>
  <c r="Z74" i="508"/>
  <c r="W55" i="508"/>
  <c r="U54" i="513"/>
  <c r="M28" i="513" l="1"/>
  <c r="N28" i="513"/>
  <c r="R4" i="521" l="1"/>
  <c r="Q9" i="521"/>
  <c r="G37" i="518" l="1"/>
  <c r="F37" i="518"/>
  <c r="E37" i="518"/>
  <c r="D37" i="518"/>
  <c r="C37" i="518"/>
  <c r="G36" i="518"/>
  <c r="F36" i="518"/>
  <c r="E36" i="518"/>
  <c r="D36" i="518"/>
  <c r="C36" i="518"/>
  <c r="AT16" i="521" l="1"/>
  <c r="U78" i="518" l="1"/>
  <c r="V78" i="518"/>
  <c r="W78" i="518"/>
  <c r="X78" i="518"/>
  <c r="Y78" i="518"/>
  <c r="U79" i="518"/>
  <c r="V79" i="518"/>
  <c r="W79" i="518"/>
  <c r="X79" i="518"/>
  <c r="Y79" i="518"/>
  <c r="S21" i="521" l="1"/>
  <c r="R21" i="521"/>
  <c r="Q21" i="521"/>
  <c r="S20" i="521"/>
  <c r="R20" i="521"/>
  <c r="Q20" i="521"/>
  <c r="S18" i="521"/>
  <c r="R18" i="521"/>
  <c r="Q18" i="521"/>
  <c r="S17" i="521"/>
  <c r="R17" i="521"/>
  <c r="Q17" i="521"/>
  <c r="S16" i="521"/>
  <c r="R16" i="521"/>
  <c r="Q16" i="521"/>
  <c r="Q15" i="521"/>
  <c r="Q12" i="521"/>
  <c r="R11" i="521"/>
  <c r="Q11" i="521"/>
  <c r="S10" i="521"/>
  <c r="R10" i="521"/>
  <c r="Q10" i="521"/>
  <c r="S9" i="521"/>
  <c r="R9" i="521"/>
  <c r="S8" i="521"/>
  <c r="S6" i="521"/>
  <c r="R6" i="521"/>
  <c r="S4" i="521"/>
  <c r="V29" i="522"/>
  <c r="U29" i="522"/>
  <c r="T29" i="522"/>
  <c r="V28" i="522"/>
  <c r="U28" i="522"/>
  <c r="T28" i="522"/>
  <c r="V27" i="522"/>
  <c r="U27" i="522"/>
  <c r="T27" i="522"/>
  <c r="V26" i="522"/>
  <c r="U26" i="522"/>
  <c r="V24" i="522"/>
  <c r="U24" i="522"/>
  <c r="T24" i="522"/>
  <c r="V22" i="522"/>
  <c r="U22" i="522"/>
  <c r="T22" i="522"/>
  <c r="V21" i="522"/>
  <c r="U21" i="522"/>
  <c r="T21" i="522"/>
  <c r="V20" i="522"/>
  <c r="U20" i="522"/>
  <c r="T20" i="522"/>
  <c r="V16" i="522"/>
  <c r="U16" i="522"/>
  <c r="T16" i="522"/>
  <c r="V14" i="522"/>
  <c r="T14" i="522"/>
  <c r="V13" i="522"/>
  <c r="U13" i="522"/>
  <c r="T13" i="522"/>
  <c r="V12" i="522"/>
  <c r="U12" i="522"/>
  <c r="T12" i="522"/>
  <c r="V11" i="522"/>
  <c r="U11" i="522"/>
  <c r="V10" i="522"/>
  <c r="U10" i="522"/>
  <c r="T10" i="522"/>
  <c r="V9" i="522"/>
  <c r="U9" i="522"/>
  <c r="T9" i="522"/>
  <c r="V7" i="522"/>
  <c r="V6" i="522"/>
  <c r="U6" i="522"/>
  <c r="V5" i="522"/>
  <c r="U5" i="522"/>
  <c r="T5" i="522"/>
  <c r="S24" i="508"/>
  <c r="S23" i="508"/>
  <c r="R23" i="508"/>
  <c r="Q23" i="508"/>
  <c r="S21" i="508"/>
  <c r="R21" i="508"/>
  <c r="Q21" i="508"/>
  <c r="S20" i="508"/>
  <c r="R20" i="508"/>
  <c r="Q20" i="508"/>
  <c r="S19" i="508"/>
  <c r="R19" i="508"/>
  <c r="Q19" i="508"/>
  <c r="S18" i="508"/>
  <c r="R18" i="508"/>
  <c r="Q18" i="508"/>
  <c r="S15" i="508"/>
  <c r="R15" i="508"/>
  <c r="Q15" i="508"/>
  <c r="S13" i="508"/>
  <c r="Q13" i="508"/>
  <c r="S12" i="508"/>
  <c r="R12" i="508"/>
  <c r="Q12" i="508"/>
  <c r="S11" i="508"/>
  <c r="R11" i="508"/>
  <c r="Q11" i="508"/>
  <c r="S10" i="508"/>
  <c r="R10" i="508"/>
  <c r="Q10" i="508"/>
  <c r="S9" i="508"/>
  <c r="R9" i="508"/>
  <c r="Q9" i="508"/>
  <c r="S8" i="508"/>
  <c r="R8" i="508"/>
  <c r="Q8" i="508"/>
  <c r="S6" i="508"/>
  <c r="R6" i="508"/>
  <c r="S5" i="508"/>
  <c r="R5" i="508"/>
  <c r="Q5" i="508"/>
  <c r="S4" i="508"/>
  <c r="R4" i="508"/>
  <c r="Q4" i="508"/>
  <c r="Q5" i="513"/>
  <c r="R5" i="513"/>
  <c r="S5" i="513"/>
  <c r="Q6" i="513"/>
  <c r="R6" i="513"/>
  <c r="S6" i="513"/>
  <c r="Q8" i="513"/>
  <c r="R8" i="513"/>
  <c r="S8" i="513"/>
  <c r="Q9" i="513"/>
  <c r="R9" i="513"/>
  <c r="S9" i="513"/>
  <c r="Q10" i="513"/>
  <c r="R10" i="513"/>
  <c r="S10" i="513"/>
  <c r="Q11" i="513"/>
  <c r="R11" i="513"/>
  <c r="S11" i="513"/>
  <c r="Q12" i="513"/>
  <c r="R12" i="513"/>
  <c r="S12" i="513"/>
  <c r="Q13" i="513"/>
  <c r="S13" i="513"/>
  <c r="Q15" i="513"/>
  <c r="R15" i="513"/>
  <c r="S15" i="513"/>
  <c r="Q19" i="513"/>
  <c r="R19" i="513"/>
  <c r="S19" i="513"/>
  <c r="Q20" i="513"/>
  <c r="R20" i="513"/>
  <c r="S20" i="513"/>
  <c r="Q21" i="513"/>
  <c r="R21" i="513"/>
  <c r="S21" i="513"/>
  <c r="Q23" i="513"/>
  <c r="R23" i="513"/>
  <c r="S23" i="513"/>
  <c r="Q24" i="513"/>
  <c r="R24" i="513"/>
  <c r="S24" i="513"/>
  <c r="S4" i="513"/>
  <c r="R4" i="513"/>
  <c r="Q4" i="513"/>
  <c r="S6" i="518"/>
  <c r="S29" i="518"/>
  <c r="R29" i="518"/>
  <c r="Q29" i="518"/>
  <c r="S28" i="518"/>
  <c r="R28" i="518"/>
  <c r="Q28" i="518"/>
  <c r="S27" i="518"/>
  <c r="R27" i="518"/>
  <c r="Q27" i="518"/>
  <c r="S26" i="518"/>
  <c r="R26" i="518"/>
  <c r="Q26" i="518"/>
  <c r="S25" i="518"/>
  <c r="R25" i="518"/>
  <c r="Q25" i="518"/>
  <c r="S24" i="518"/>
  <c r="R24" i="518"/>
  <c r="Q24" i="518"/>
  <c r="S23" i="518"/>
  <c r="R23" i="518"/>
  <c r="Q23" i="518"/>
  <c r="S21" i="518"/>
  <c r="R21" i="518"/>
  <c r="Q21" i="518"/>
  <c r="S20" i="518"/>
  <c r="R20" i="518"/>
  <c r="Q20" i="518"/>
  <c r="S19" i="518"/>
  <c r="R19" i="518"/>
  <c r="Q19" i="518"/>
  <c r="S15" i="518"/>
  <c r="R15" i="518"/>
  <c r="Q15" i="518"/>
  <c r="R13" i="518"/>
  <c r="Q13" i="518"/>
  <c r="S12" i="518"/>
  <c r="R12" i="518"/>
  <c r="Q12" i="518"/>
  <c r="S11" i="518"/>
  <c r="R11" i="518"/>
  <c r="Q11" i="518"/>
  <c r="S10" i="518"/>
  <c r="R10" i="518"/>
  <c r="Q10" i="518"/>
  <c r="S9" i="518"/>
  <c r="R9" i="518"/>
  <c r="Q9" i="518"/>
  <c r="S8" i="518"/>
  <c r="R8" i="518"/>
  <c r="Q8" i="518"/>
  <c r="S7" i="518"/>
  <c r="Q6" i="518"/>
  <c r="S5" i="518"/>
  <c r="R5" i="518"/>
  <c r="Q5" i="518"/>
  <c r="S4" i="518"/>
  <c r="R4" i="518"/>
  <c r="Q4" i="518"/>
  <c r="G34" i="518" l="1"/>
  <c r="H34" i="518"/>
  <c r="I34" i="518"/>
  <c r="J34" i="518"/>
  <c r="H33" i="518"/>
  <c r="I33" i="518"/>
  <c r="J33" i="518"/>
  <c r="G33" i="518"/>
  <c r="D26" i="521" l="1"/>
  <c r="H26" i="521" l="1"/>
  <c r="I26" i="521"/>
  <c r="J26" i="521"/>
  <c r="H34" i="522"/>
  <c r="I34" i="522"/>
  <c r="J34" i="522"/>
  <c r="H28" i="508"/>
  <c r="I28" i="508"/>
  <c r="J28" i="508"/>
  <c r="H28" i="513"/>
  <c r="I28" i="513"/>
  <c r="N26" i="521" l="1"/>
  <c r="M26" i="521"/>
  <c r="E26" i="521"/>
  <c r="F26" i="521"/>
  <c r="G26" i="521"/>
  <c r="C26" i="521"/>
  <c r="P34" i="522"/>
  <c r="O34" i="522"/>
  <c r="D34" i="522"/>
  <c r="E34" i="522"/>
  <c r="F34" i="522"/>
  <c r="G34" i="522"/>
  <c r="C34" i="522"/>
  <c r="P33" i="522"/>
  <c r="O33" i="522"/>
  <c r="D33" i="522"/>
  <c r="E33" i="522"/>
  <c r="F33" i="522"/>
  <c r="G33" i="522"/>
  <c r="H33" i="522"/>
  <c r="I33" i="522"/>
  <c r="J33" i="522"/>
  <c r="C33" i="522"/>
  <c r="N28" i="508"/>
  <c r="M28" i="508"/>
  <c r="G28" i="508"/>
  <c r="F28" i="508"/>
  <c r="E28" i="508"/>
  <c r="D28" i="508"/>
  <c r="D28" i="513"/>
  <c r="E28" i="513"/>
  <c r="F28" i="513"/>
  <c r="G28" i="513"/>
  <c r="C28" i="513"/>
  <c r="N34" i="518" l="1"/>
  <c r="M34" i="518"/>
  <c r="F34" i="518"/>
  <c r="E34" i="518"/>
  <c r="D34" i="518"/>
  <c r="C34" i="518"/>
  <c r="N33" i="518"/>
  <c r="M33" i="518"/>
  <c r="F33" i="518"/>
  <c r="E33" i="518"/>
  <c r="D33" i="518"/>
  <c r="C33" i="518"/>
  <c r="U74" i="518" l="1"/>
  <c r="U83" i="518" l="1"/>
  <c r="U80" i="518"/>
  <c r="AV25" i="518"/>
  <c r="AU25" i="518"/>
  <c r="AT25" i="518"/>
  <c r="AS25" i="518"/>
  <c r="AR25" i="518"/>
  <c r="AQ25" i="518"/>
  <c r="AP25" i="518"/>
  <c r="AO25" i="518"/>
  <c r="AN25" i="518"/>
  <c r="AM25" i="518"/>
  <c r="AL25" i="518"/>
  <c r="AK25" i="518"/>
  <c r="AJ25" i="518"/>
  <c r="AK4" i="518" l="1"/>
  <c r="AL4" i="518"/>
  <c r="AM4" i="518"/>
  <c r="AN4" i="518"/>
  <c r="AO4" i="518"/>
  <c r="AP4" i="518"/>
  <c r="AQ4" i="518"/>
  <c r="AR4" i="518"/>
  <c r="AS4" i="518"/>
  <c r="AT4" i="518"/>
  <c r="AU4" i="518"/>
  <c r="AV4" i="518"/>
  <c r="AK5" i="518"/>
  <c r="AL5" i="518"/>
  <c r="AM5" i="518"/>
  <c r="AN5" i="518"/>
  <c r="AO5" i="518"/>
  <c r="AP5" i="518"/>
  <c r="AQ5" i="518"/>
  <c r="AR5" i="518"/>
  <c r="AS5" i="518"/>
  <c r="AT5" i="518"/>
  <c r="AU5" i="518"/>
  <c r="AV5" i="518"/>
  <c r="AK6" i="518"/>
  <c r="AL6" i="518"/>
  <c r="AM6" i="518"/>
  <c r="AN6" i="518"/>
  <c r="AO6" i="518"/>
  <c r="AP6" i="518"/>
  <c r="AQ6" i="518"/>
  <c r="AR6" i="518"/>
  <c r="AS6" i="518"/>
  <c r="AT6" i="518"/>
  <c r="AU6" i="518"/>
  <c r="AV6" i="518"/>
  <c r="AK7" i="518"/>
  <c r="AL7" i="518"/>
  <c r="AM7" i="518"/>
  <c r="AN7" i="518"/>
  <c r="AO7" i="518"/>
  <c r="AP7" i="518"/>
  <c r="AQ7" i="518"/>
  <c r="AR7" i="518"/>
  <c r="AS7" i="518"/>
  <c r="AT7" i="518"/>
  <c r="AU7" i="518"/>
  <c r="AV7" i="518"/>
  <c r="AK8" i="518"/>
  <c r="AL8" i="518"/>
  <c r="AM8" i="518"/>
  <c r="AN8" i="518"/>
  <c r="AO8" i="518"/>
  <c r="AP8" i="518"/>
  <c r="AQ8" i="518"/>
  <c r="AR8" i="518"/>
  <c r="AS8" i="518"/>
  <c r="AT8" i="518"/>
  <c r="AU8" i="518"/>
  <c r="AV8" i="518"/>
  <c r="AK9" i="518"/>
  <c r="AL9" i="518"/>
  <c r="AM9" i="518"/>
  <c r="AN9" i="518"/>
  <c r="AO9" i="518"/>
  <c r="AP9" i="518"/>
  <c r="AQ9" i="518"/>
  <c r="AR9" i="518"/>
  <c r="AS9" i="518"/>
  <c r="AT9" i="518"/>
  <c r="AU9" i="518"/>
  <c r="AV9" i="518"/>
  <c r="AK10" i="518"/>
  <c r="AL10" i="518"/>
  <c r="AM10" i="518"/>
  <c r="AN10" i="518"/>
  <c r="AO10" i="518"/>
  <c r="AP10" i="518"/>
  <c r="AQ10" i="518"/>
  <c r="AR10" i="518"/>
  <c r="AS10" i="518"/>
  <c r="AT10" i="518"/>
  <c r="AU10" i="518"/>
  <c r="AV10" i="518"/>
  <c r="AK11" i="518"/>
  <c r="AL11" i="518"/>
  <c r="AM11" i="518"/>
  <c r="AN11" i="518"/>
  <c r="AO11" i="518"/>
  <c r="AP11" i="518"/>
  <c r="AQ11" i="518"/>
  <c r="AR11" i="518"/>
  <c r="AS11" i="518"/>
  <c r="AT11" i="518"/>
  <c r="AU11" i="518"/>
  <c r="AV11" i="518"/>
  <c r="AK12" i="518"/>
  <c r="AL12" i="518"/>
  <c r="AM12" i="518"/>
  <c r="AN12" i="518"/>
  <c r="AO12" i="518"/>
  <c r="AP12" i="518"/>
  <c r="AQ12" i="518"/>
  <c r="AR12" i="518"/>
  <c r="AS12" i="518"/>
  <c r="AT12" i="518"/>
  <c r="AU12" i="518"/>
  <c r="AV12" i="518"/>
  <c r="AK13" i="518"/>
  <c r="AL13" i="518"/>
  <c r="AM13" i="518"/>
  <c r="AN13" i="518"/>
  <c r="AO13" i="518"/>
  <c r="AP13" i="518"/>
  <c r="AQ13" i="518"/>
  <c r="AR13" i="518"/>
  <c r="AS13" i="518"/>
  <c r="AT13" i="518"/>
  <c r="AU13" i="518"/>
  <c r="AV13" i="518"/>
  <c r="AK15" i="518"/>
  <c r="AL15" i="518"/>
  <c r="AM15" i="518"/>
  <c r="AN15" i="518"/>
  <c r="AO15" i="518"/>
  <c r="AP15" i="518"/>
  <c r="AQ15" i="518"/>
  <c r="AR15" i="518"/>
  <c r="AS15" i="518"/>
  <c r="AT15" i="518"/>
  <c r="AU15" i="518"/>
  <c r="AV15" i="518"/>
  <c r="AK16" i="518"/>
  <c r="AL16" i="518"/>
  <c r="AM16" i="518"/>
  <c r="AN16" i="518"/>
  <c r="AO16" i="518"/>
  <c r="AP16" i="518"/>
  <c r="AQ16" i="518"/>
  <c r="AR16" i="518"/>
  <c r="AS16" i="518"/>
  <c r="AT16" i="518"/>
  <c r="AU16" i="518"/>
  <c r="AV16" i="518"/>
  <c r="AK18" i="518"/>
  <c r="AL18" i="518"/>
  <c r="AM18" i="518"/>
  <c r="AN18" i="518"/>
  <c r="AO18" i="518"/>
  <c r="AP18" i="518"/>
  <c r="AQ18" i="518"/>
  <c r="AR18" i="518"/>
  <c r="AS18" i="518"/>
  <c r="AT18" i="518"/>
  <c r="AU18" i="518"/>
  <c r="AV18" i="518"/>
  <c r="AK19" i="518"/>
  <c r="AL19" i="518"/>
  <c r="AM19" i="518"/>
  <c r="AN19" i="518"/>
  <c r="AO19" i="518"/>
  <c r="AP19" i="518"/>
  <c r="AQ19" i="518"/>
  <c r="AR19" i="518"/>
  <c r="AS19" i="518"/>
  <c r="AT19" i="518"/>
  <c r="AU19" i="518"/>
  <c r="AV19" i="518"/>
  <c r="AK20" i="518"/>
  <c r="AL20" i="518"/>
  <c r="AM20" i="518"/>
  <c r="AN20" i="518"/>
  <c r="AO20" i="518"/>
  <c r="AP20" i="518"/>
  <c r="AQ20" i="518"/>
  <c r="AR20" i="518"/>
  <c r="AS20" i="518"/>
  <c r="AT20" i="518"/>
  <c r="AU20" i="518"/>
  <c r="AV20" i="518"/>
  <c r="AK21" i="518"/>
  <c r="AL21" i="518"/>
  <c r="AM21" i="518"/>
  <c r="AN21" i="518"/>
  <c r="AO21" i="518"/>
  <c r="AP21" i="518"/>
  <c r="AQ21" i="518"/>
  <c r="AR21" i="518"/>
  <c r="AS21" i="518"/>
  <c r="AT21" i="518"/>
  <c r="AU21" i="518"/>
  <c r="AV21" i="518"/>
  <c r="AK22" i="518"/>
  <c r="AL22" i="518"/>
  <c r="AM22" i="518"/>
  <c r="AN22" i="518"/>
  <c r="AO22" i="518"/>
  <c r="AP22" i="518"/>
  <c r="AQ22" i="518"/>
  <c r="AR22" i="518"/>
  <c r="AS22" i="518"/>
  <c r="AT22" i="518"/>
  <c r="AU22" i="518"/>
  <c r="AV22" i="518"/>
  <c r="AK23" i="518"/>
  <c r="AL23" i="518"/>
  <c r="AM23" i="518"/>
  <c r="AN23" i="518"/>
  <c r="AO23" i="518"/>
  <c r="AP23" i="518"/>
  <c r="AQ23" i="518"/>
  <c r="AR23" i="518"/>
  <c r="AS23" i="518"/>
  <c r="AT23" i="518"/>
  <c r="AU23" i="518"/>
  <c r="AV23" i="518"/>
  <c r="AK24" i="518"/>
  <c r="AL24" i="518"/>
  <c r="AM24" i="518"/>
  <c r="AN24" i="518"/>
  <c r="AO24" i="518"/>
  <c r="AP24" i="518"/>
  <c r="AQ24" i="518"/>
  <c r="AR24" i="518"/>
  <c r="AS24" i="518"/>
  <c r="AT24" i="518"/>
  <c r="AU24" i="518"/>
  <c r="AV24" i="518"/>
  <c r="AK26" i="518"/>
  <c r="AL26" i="518"/>
  <c r="AM26" i="518"/>
  <c r="AN26" i="518"/>
  <c r="AO26" i="518"/>
  <c r="AP26" i="518"/>
  <c r="AQ26" i="518"/>
  <c r="AR26" i="518"/>
  <c r="AS26" i="518"/>
  <c r="AT26" i="518"/>
  <c r="AU26" i="518"/>
  <c r="AV26" i="518"/>
  <c r="AK27" i="518"/>
  <c r="AL27" i="518"/>
  <c r="AM27" i="518"/>
  <c r="AN27" i="518"/>
  <c r="AO27" i="518"/>
  <c r="AP27" i="518"/>
  <c r="AQ27" i="518"/>
  <c r="AR27" i="518"/>
  <c r="AS27" i="518"/>
  <c r="AT27" i="518"/>
  <c r="AU27" i="518"/>
  <c r="AV27" i="518"/>
  <c r="AK28" i="518"/>
  <c r="AL28" i="518"/>
  <c r="AM28" i="518"/>
  <c r="AN28" i="518"/>
  <c r="AO28" i="518"/>
  <c r="AP28" i="518"/>
  <c r="AQ28" i="518"/>
  <c r="AR28" i="518"/>
  <c r="AS28" i="518"/>
  <c r="AT28" i="518"/>
  <c r="AU28" i="518"/>
  <c r="AV28" i="518"/>
  <c r="AK29" i="518"/>
  <c r="AL29" i="518"/>
  <c r="AM29" i="518"/>
  <c r="AN29" i="518"/>
  <c r="AO29" i="518"/>
  <c r="AP29" i="518"/>
  <c r="AQ29" i="518"/>
  <c r="AR29" i="518"/>
  <c r="AS29" i="518"/>
  <c r="AT29" i="518"/>
  <c r="AU29" i="518"/>
  <c r="AV29" i="518"/>
  <c r="AJ5" i="518"/>
  <c r="AJ6" i="518"/>
  <c r="AJ7" i="518"/>
  <c r="AJ8" i="518"/>
  <c r="AJ9" i="518"/>
  <c r="AJ10" i="518"/>
  <c r="AJ11" i="518"/>
  <c r="AJ12" i="518"/>
  <c r="AJ13" i="518"/>
  <c r="AJ15" i="518"/>
  <c r="AJ16" i="518"/>
  <c r="AJ18" i="518"/>
  <c r="AJ19" i="518"/>
  <c r="AJ20" i="518"/>
  <c r="AJ21" i="518"/>
  <c r="AJ22" i="518"/>
  <c r="AJ23" i="518"/>
  <c r="AJ24" i="518"/>
  <c r="AJ26" i="518"/>
  <c r="AJ27" i="518"/>
  <c r="AJ28" i="518"/>
  <c r="AJ29" i="518"/>
  <c r="AJ4" i="518"/>
  <c r="AU4" i="521" l="1"/>
  <c r="AV4" i="521"/>
  <c r="AU5" i="521"/>
  <c r="AV5" i="521"/>
  <c r="AU6" i="521"/>
  <c r="AV6" i="521"/>
  <c r="AU7" i="521"/>
  <c r="AV7" i="521"/>
  <c r="AU8" i="521"/>
  <c r="AV8" i="521"/>
  <c r="AU9" i="521"/>
  <c r="AV9" i="521"/>
  <c r="AU10" i="521"/>
  <c r="AV10" i="521"/>
  <c r="AU11" i="521"/>
  <c r="AV11" i="521"/>
  <c r="AU12" i="521"/>
  <c r="AV12" i="521"/>
  <c r="AU13" i="521"/>
  <c r="AV13" i="521"/>
  <c r="AU15" i="521"/>
  <c r="AV15" i="521"/>
  <c r="AU16" i="521"/>
  <c r="AV16" i="521"/>
  <c r="AU17" i="521"/>
  <c r="AV17" i="521"/>
  <c r="AU18" i="521"/>
  <c r="AV18" i="521"/>
  <c r="AU19" i="521"/>
  <c r="AV19" i="521"/>
  <c r="AU20" i="521"/>
  <c r="AV20" i="521"/>
  <c r="AU21" i="521"/>
  <c r="AV21" i="521"/>
  <c r="AT8" i="521"/>
  <c r="AK4" i="521"/>
  <c r="AL4" i="521"/>
  <c r="AM4" i="521"/>
  <c r="AN4" i="521"/>
  <c r="AO4" i="521"/>
  <c r="AP4" i="521"/>
  <c r="AQ4" i="521"/>
  <c r="AR4" i="521"/>
  <c r="AS4" i="521"/>
  <c r="AT4" i="521"/>
  <c r="AK5" i="521"/>
  <c r="AL5" i="521"/>
  <c r="AM5" i="521"/>
  <c r="AN5" i="521"/>
  <c r="AO5" i="521"/>
  <c r="AP5" i="521"/>
  <c r="AQ5" i="521"/>
  <c r="AR5" i="521"/>
  <c r="AS5" i="521"/>
  <c r="AT5" i="521"/>
  <c r="AK6" i="521"/>
  <c r="AL6" i="521"/>
  <c r="AM6" i="521"/>
  <c r="AN6" i="521"/>
  <c r="AO6" i="521"/>
  <c r="AP6" i="521"/>
  <c r="AQ6" i="521"/>
  <c r="AR6" i="521"/>
  <c r="AS6" i="521"/>
  <c r="AT6" i="521"/>
  <c r="AK7" i="521"/>
  <c r="AL7" i="521"/>
  <c r="AM7" i="521"/>
  <c r="AN7" i="521"/>
  <c r="AO7" i="521"/>
  <c r="AP7" i="521"/>
  <c r="AQ7" i="521"/>
  <c r="AR7" i="521"/>
  <c r="AS7" i="521"/>
  <c r="AT7" i="521"/>
  <c r="AK8" i="521"/>
  <c r="AL8" i="521"/>
  <c r="AM8" i="521"/>
  <c r="AN8" i="521"/>
  <c r="AO8" i="521"/>
  <c r="AP8" i="521"/>
  <c r="AQ8" i="521"/>
  <c r="AR8" i="521"/>
  <c r="AS8" i="521"/>
  <c r="AK9" i="521"/>
  <c r="AL9" i="521"/>
  <c r="AM9" i="521"/>
  <c r="AN9" i="521"/>
  <c r="AO9" i="521"/>
  <c r="AP9" i="521"/>
  <c r="AQ9" i="521"/>
  <c r="AR9" i="521"/>
  <c r="AS9" i="521"/>
  <c r="AT9" i="521"/>
  <c r="AK10" i="521"/>
  <c r="AL10" i="521"/>
  <c r="AM10" i="521"/>
  <c r="AN10" i="521"/>
  <c r="AO10" i="521"/>
  <c r="AP10" i="521"/>
  <c r="AQ10" i="521"/>
  <c r="AR10" i="521"/>
  <c r="AS10" i="521"/>
  <c r="AT10" i="521"/>
  <c r="AK11" i="521"/>
  <c r="AL11" i="521"/>
  <c r="AM11" i="521"/>
  <c r="AN11" i="521"/>
  <c r="AO11" i="521"/>
  <c r="AP11" i="521"/>
  <c r="AQ11" i="521"/>
  <c r="AR11" i="521"/>
  <c r="AS11" i="521"/>
  <c r="AT11" i="521"/>
  <c r="AK12" i="521"/>
  <c r="AL12" i="521"/>
  <c r="AM12" i="521"/>
  <c r="AN12" i="521"/>
  <c r="AO12" i="521"/>
  <c r="AP12" i="521"/>
  <c r="AQ12" i="521"/>
  <c r="AR12" i="521"/>
  <c r="AS12" i="521"/>
  <c r="AT12" i="521"/>
  <c r="AK13" i="521"/>
  <c r="AL13" i="521"/>
  <c r="AM13" i="521"/>
  <c r="AN13" i="521"/>
  <c r="AO13" i="521"/>
  <c r="AP13" i="521"/>
  <c r="AQ13" i="521"/>
  <c r="AR13" i="521"/>
  <c r="AS13" i="521"/>
  <c r="AT13" i="521"/>
  <c r="AK15" i="521"/>
  <c r="AL15" i="521"/>
  <c r="AM15" i="521"/>
  <c r="AN15" i="521"/>
  <c r="AO15" i="521"/>
  <c r="AP15" i="521"/>
  <c r="AQ15" i="521"/>
  <c r="AR15" i="521"/>
  <c r="AS15" i="521"/>
  <c r="AT15" i="521"/>
  <c r="AK16" i="521"/>
  <c r="AL16" i="521"/>
  <c r="AM16" i="521"/>
  <c r="AN16" i="521"/>
  <c r="AO16" i="521"/>
  <c r="AP16" i="521"/>
  <c r="AQ16" i="521"/>
  <c r="AR16" i="521"/>
  <c r="AS16" i="521"/>
  <c r="AK17" i="521"/>
  <c r="AL17" i="521"/>
  <c r="AM17" i="521"/>
  <c r="AN17" i="521"/>
  <c r="AO17" i="521"/>
  <c r="AP17" i="521"/>
  <c r="AQ17" i="521"/>
  <c r="AR17" i="521"/>
  <c r="AS17" i="521"/>
  <c r="AT17" i="521"/>
  <c r="AK18" i="521"/>
  <c r="AL18" i="521"/>
  <c r="AM18" i="521"/>
  <c r="AN18" i="521"/>
  <c r="AO18" i="521"/>
  <c r="AP18" i="521"/>
  <c r="AQ18" i="521"/>
  <c r="AR18" i="521"/>
  <c r="AS18" i="521"/>
  <c r="AT18" i="521"/>
  <c r="AK19" i="521"/>
  <c r="AL19" i="521"/>
  <c r="AM19" i="521"/>
  <c r="AN19" i="521"/>
  <c r="AO19" i="521"/>
  <c r="AP19" i="521"/>
  <c r="AQ19" i="521"/>
  <c r="AR19" i="521"/>
  <c r="AS19" i="521"/>
  <c r="AT19" i="521"/>
  <c r="AK20" i="521"/>
  <c r="AL20" i="521"/>
  <c r="AM20" i="521"/>
  <c r="AN20" i="521"/>
  <c r="AO20" i="521"/>
  <c r="AP20" i="521"/>
  <c r="AQ20" i="521"/>
  <c r="AR20" i="521"/>
  <c r="AS20" i="521"/>
  <c r="AT20" i="521"/>
  <c r="AK21" i="521"/>
  <c r="AL21" i="521"/>
  <c r="AM21" i="521"/>
  <c r="AN21" i="521"/>
  <c r="AO21" i="521"/>
  <c r="AP21" i="521"/>
  <c r="AQ21" i="521"/>
  <c r="AR21" i="521"/>
  <c r="AS21" i="521"/>
  <c r="AT21" i="521"/>
  <c r="AJ5" i="521"/>
  <c r="AJ6" i="521"/>
  <c r="AJ7" i="521"/>
  <c r="AJ8" i="521"/>
  <c r="AJ9" i="521"/>
  <c r="AJ10" i="521"/>
  <c r="AJ11" i="521"/>
  <c r="AJ12" i="521"/>
  <c r="AJ13" i="521"/>
  <c r="AJ15" i="521"/>
  <c r="AJ16" i="521"/>
  <c r="AJ17" i="521"/>
  <c r="AJ18" i="521"/>
  <c r="AJ19" i="521"/>
  <c r="AJ20" i="521"/>
  <c r="AJ21" i="521"/>
  <c r="AJ4" i="521"/>
  <c r="AO5" i="522"/>
  <c r="AP5" i="522"/>
  <c r="AQ5" i="522"/>
  <c r="AR5" i="522"/>
  <c r="AS5" i="522"/>
  <c r="AO6" i="522"/>
  <c r="AP6" i="522"/>
  <c r="AQ6" i="522"/>
  <c r="AR6" i="522"/>
  <c r="AS6" i="522"/>
  <c r="AO7" i="522"/>
  <c r="AP7" i="522"/>
  <c r="AQ7" i="522"/>
  <c r="AR7" i="522"/>
  <c r="AS7" i="522"/>
  <c r="AO8" i="522"/>
  <c r="AP8" i="522"/>
  <c r="AQ8" i="522"/>
  <c r="AR8" i="522"/>
  <c r="AS8" i="522"/>
  <c r="AO9" i="522"/>
  <c r="AP9" i="522"/>
  <c r="AQ9" i="522"/>
  <c r="AR9" i="522"/>
  <c r="AS9" i="522"/>
  <c r="AO10" i="522"/>
  <c r="AP10" i="522"/>
  <c r="AQ10" i="522"/>
  <c r="AR10" i="522"/>
  <c r="AS10" i="522"/>
  <c r="AO11" i="522"/>
  <c r="AP11" i="522"/>
  <c r="AQ11" i="522"/>
  <c r="AR11" i="522"/>
  <c r="AS11" i="522"/>
  <c r="AO12" i="522"/>
  <c r="AP12" i="522"/>
  <c r="AQ12" i="522"/>
  <c r="AR12" i="522"/>
  <c r="AS12" i="522"/>
  <c r="AO13" i="522"/>
  <c r="AP13" i="522"/>
  <c r="AQ13" i="522"/>
  <c r="AR13" i="522"/>
  <c r="AS13" i="522"/>
  <c r="AO14" i="522"/>
  <c r="AP14" i="522"/>
  <c r="AQ14" i="522"/>
  <c r="AR14" i="522"/>
  <c r="AS14" i="522"/>
  <c r="AO16" i="522"/>
  <c r="AP16" i="522"/>
  <c r="AQ16" i="522"/>
  <c r="AR16" i="522"/>
  <c r="AS16" i="522"/>
  <c r="AO17" i="522"/>
  <c r="AP17" i="522"/>
  <c r="AQ17" i="522"/>
  <c r="AR17" i="522"/>
  <c r="AS17" i="522"/>
  <c r="AO19" i="522"/>
  <c r="AP19" i="522"/>
  <c r="AQ19" i="522"/>
  <c r="AR19" i="522"/>
  <c r="AS19" i="522"/>
  <c r="AO20" i="522"/>
  <c r="AP20" i="522"/>
  <c r="AQ20" i="522"/>
  <c r="AR20" i="522"/>
  <c r="AS20" i="522"/>
  <c r="AO21" i="522"/>
  <c r="AP21" i="522"/>
  <c r="AQ21" i="522"/>
  <c r="AR21" i="522"/>
  <c r="AS21" i="522"/>
  <c r="AO22" i="522"/>
  <c r="AP22" i="522"/>
  <c r="AQ22" i="522"/>
  <c r="AR22" i="522"/>
  <c r="AS22" i="522"/>
  <c r="AO23" i="522"/>
  <c r="AP23" i="522"/>
  <c r="AQ23" i="522"/>
  <c r="AR23" i="522"/>
  <c r="AS23" i="522"/>
  <c r="AO24" i="522"/>
  <c r="AP24" i="522"/>
  <c r="AQ24" i="522"/>
  <c r="AR24" i="522"/>
  <c r="AS24" i="522"/>
  <c r="AO25" i="522"/>
  <c r="AP25" i="522"/>
  <c r="AQ25" i="522"/>
  <c r="AR25" i="522"/>
  <c r="AS25" i="522"/>
  <c r="AO26" i="522"/>
  <c r="AP26" i="522"/>
  <c r="AQ26" i="522"/>
  <c r="AR26" i="522"/>
  <c r="AS26" i="522"/>
  <c r="AO27" i="522"/>
  <c r="AP27" i="522"/>
  <c r="AQ27" i="522"/>
  <c r="AR27" i="522"/>
  <c r="AS27" i="522"/>
  <c r="AO28" i="522"/>
  <c r="AP28" i="522"/>
  <c r="AQ28" i="522"/>
  <c r="AR28" i="522"/>
  <c r="AS28" i="522"/>
  <c r="AO29" i="522"/>
  <c r="AP29" i="522"/>
  <c r="AQ29" i="522"/>
  <c r="AR29" i="522"/>
  <c r="AS29" i="522"/>
  <c r="AL4" i="508"/>
  <c r="AM4" i="508"/>
  <c r="AN4" i="508"/>
  <c r="AO4" i="508"/>
  <c r="AL5" i="508"/>
  <c r="AM5" i="508"/>
  <c r="AN5" i="508"/>
  <c r="AO5" i="508"/>
  <c r="AL6" i="508"/>
  <c r="AM6" i="508"/>
  <c r="AN6" i="508"/>
  <c r="AO6" i="508"/>
  <c r="AL7" i="508"/>
  <c r="AM7" i="508"/>
  <c r="AN7" i="508"/>
  <c r="AO7" i="508"/>
  <c r="AL8" i="508"/>
  <c r="AM8" i="508"/>
  <c r="AN8" i="508"/>
  <c r="AO8" i="508"/>
  <c r="AL9" i="508"/>
  <c r="AM9" i="508"/>
  <c r="AN9" i="508"/>
  <c r="AO9" i="508"/>
  <c r="AL10" i="508"/>
  <c r="AM10" i="508"/>
  <c r="AN10" i="508"/>
  <c r="AO10" i="508"/>
  <c r="AL11" i="508"/>
  <c r="AM11" i="508"/>
  <c r="AN11" i="508"/>
  <c r="AO11" i="508"/>
  <c r="AL12" i="508"/>
  <c r="AM12" i="508"/>
  <c r="AN12" i="508"/>
  <c r="AO12" i="508"/>
  <c r="AL13" i="508"/>
  <c r="AM13" i="508"/>
  <c r="AN13" i="508"/>
  <c r="AO13" i="508"/>
  <c r="AL15" i="508"/>
  <c r="AM15" i="508"/>
  <c r="AN15" i="508"/>
  <c r="AO15" i="508"/>
  <c r="AL16" i="508"/>
  <c r="AM16" i="508"/>
  <c r="AN16" i="508"/>
  <c r="AO16" i="508"/>
  <c r="AL18" i="508"/>
  <c r="AM18" i="508"/>
  <c r="AN18" i="508"/>
  <c r="AO18" i="508"/>
  <c r="AL19" i="508"/>
  <c r="AM19" i="508"/>
  <c r="AN19" i="508"/>
  <c r="AO19" i="508"/>
  <c r="AL20" i="508"/>
  <c r="AM20" i="508"/>
  <c r="AN20" i="508"/>
  <c r="AO20" i="508"/>
  <c r="AL21" i="508"/>
  <c r="AM21" i="508"/>
  <c r="AN21" i="508"/>
  <c r="AO21" i="508"/>
  <c r="AL22" i="508"/>
  <c r="AM22" i="508"/>
  <c r="AN22" i="508"/>
  <c r="AO22" i="508"/>
  <c r="AL23" i="508"/>
  <c r="AM23" i="508"/>
  <c r="AN23" i="508"/>
  <c r="AO23" i="508"/>
  <c r="AL24" i="508"/>
  <c r="AM24" i="508"/>
  <c r="AN24" i="508"/>
  <c r="AO24" i="508"/>
  <c r="AK5" i="508"/>
  <c r="AK6" i="508"/>
  <c r="AK7" i="508"/>
  <c r="AK8" i="508"/>
  <c r="AK9" i="508"/>
  <c r="AK10" i="508"/>
  <c r="AK11" i="508"/>
  <c r="AK12" i="508"/>
  <c r="AK13" i="508"/>
  <c r="AK15" i="508"/>
  <c r="AK16" i="508"/>
  <c r="AK18" i="508"/>
  <c r="AK19" i="508"/>
  <c r="AK20" i="508"/>
  <c r="AK21" i="508"/>
  <c r="AK22" i="508"/>
  <c r="AK23" i="508"/>
  <c r="AK24" i="508"/>
  <c r="AL4" i="513"/>
  <c r="AM4" i="513"/>
  <c r="AN4" i="513"/>
  <c r="AO4" i="513"/>
  <c r="AL5" i="513"/>
  <c r="AM5" i="513"/>
  <c r="AN5" i="513"/>
  <c r="AO5" i="513"/>
  <c r="AL6" i="513"/>
  <c r="AM6" i="513"/>
  <c r="AN6" i="513"/>
  <c r="AO6" i="513"/>
  <c r="AL7" i="513"/>
  <c r="AM7" i="513"/>
  <c r="AN7" i="513"/>
  <c r="AO7" i="513"/>
  <c r="AL8" i="513"/>
  <c r="AM8" i="513"/>
  <c r="AN8" i="513"/>
  <c r="AO8" i="513"/>
  <c r="AL9" i="513"/>
  <c r="AM9" i="513"/>
  <c r="AN9" i="513"/>
  <c r="AO9" i="513"/>
  <c r="AL10" i="513"/>
  <c r="AM10" i="513"/>
  <c r="AN10" i="513"/>
  <c r="AO10" i="513"/>
  <c r="AL11" i="513"/>
  <c r="AM11" i="513"/>
  <c r="AN11" i="513"/>
  <c r="AO11" i="513"/>
  <c r="AL12" i="513"/>
  <c r="AM12" i="513"/>
  <c r="AN12" i="513"/>
  <c r="AO12" i="513"/>
  <c r="AL13" i="513"/>
  <c r="AM13" i="513"/>
  <c r="AN13" i="513"/>
  <c r="AO13" i="513"/>
  <c r="AL15" i="513"/>
  <c r="AM15" i="513"/>
  <c r="AN15" i="513"/>
  <c r="AO15" i="513"/>
  <c r="AL16" i="513"/>
  <c r="AM16" i="513"/>
  <c r="AN16" i="513"/>
  <c r="AO16" i="513"/>
  <c r="AL18" i="513"/>
  <c r="AM18" i="513"/>
  <c r="AN18" i="513"/>
  <c r="AO18" i="513"/>
  <c r="AL19" i="513"/>
  <c r="AM19" i="513"/>
  <c r="AN19" i="513"/>
  <c r="AO19" i="513"/>
  <c r="AL20" i="513"/>
  <c r="AM20" i="513"/>
  <c r="AN20" i="513"/>
  <c r="AO20" i="513"/>
  <c r="AL21" i="513"/>
  <c r="AM21" i="513"/>
  <c r="AN21" i="513"/>
  <c r="AO21" i="513"/>
  <c r="AL22" i="513"/>
  <c r="AM22" i="513"/>
  <c r="AN22" i="513"/>
  <c r="AO22" i="513"/>
  <c r="AL23" i="513"/>
  <c r="AM23" i="513"/>
  <c r="AN23" i="513"/>
  <c r="AO23" i="513"/>
  <c r="AL24" i="513"/>
  <c r="AM24" i="513"/>
  <c r="AN24" i="513"/>
  <c r="AO24" i="513"/>
  <c r="AK5" i="513"/>
  <c r="AK6" i="513"/>
  <c r="AK7" i="513"/>
  <c r="AK8" i="513"/>
  <c r="AK9" i="513"/>
  <c r="AK10" i="513"/>
  <c r="AK11" i="513"/>
  <c r="AK12" i="513"/>
  <c r="AK13" i="513"/>
  <c r="AK15" i="513"/>
  <c r="AK16" i="513"/>
  <c r="AK18" i="513"/>
  <c r="AK19" i="513"/>
  <c r="AK20" i="513"/>
  <c r="AK21" i="513"/>
  <c r="AK22" i="513"/>
  <c r="AK23" i="513"/>
  <c r="AK24" i="513"/>
  <c r="AK4" i="513"/>
  <c r="Y73" i="513" l="1"/>
  <c r="X73" i="513"/>
  <c r="W73" i="513"/>
  <c r="V73" i="513"/>
  <c r="U73" i="513"/>
  <c r="Y72" i="513"/>
  <c r="X72" i="513"/>
  <c r="W72" i="513"/>
  <c r="V72" i="513"/>
  <c r="U72" i="513"/>
  <c r="Y71" i="513"/>
  <c r="X71" i="513"/>
  <c r="W71" i="513"/>
  <c r="V71" i="513"/>
  <c r="U71" i="513"/>
  <c r="Y70" i="513"/>
  <c r="X70" i="513"/>
  <c r="W70" i="513"/>
  <c r="V70" i="513"/>
  <c r="U70" i="513"/>
  <c r="Y69" i="513"/>
  <c r="X69" i="513"/>
  <c r="W69" i="513"/>
  <c r="V69" i="513"/>
  <c r="U69" i="513"/>
  <c r="Y68" i="513"/>
  <c r="X68" i="513"/>
  <c r="W68" i="513"/>
  <c r="V68" i="513"/>
  <c r="U68" i="513"/>
  <c r="Y67" i="513"/>
  <c r="X67" i="513"/>
  <c r="W67" i="513"/>
  <c r="V67" i="513"/>
  <c r="U67" i="513"/>
  <c r="Y65" i="513"/>
  <c r="X65" i="513"/>
  <c r="W65" i="513"/>
  <c r="V65" i="513"/>
  <c r="U65" i="513"/>
  <c r="Y64" i="513"/>
  <c r="X64" i="513"/>
  <c r="W64" i="513"/>
  <c r="V64" i="513"/>
  <c r="U64" i="513"/>
  <c r="Y62" i="513"/>
  <c r="X62" i="513"/>
  <c r="W62" i="513"/>
  <c r="V62" i="513"/>
  <c r="U62" i="513"/>
  <c r="Y61" i="513"/>
  <c r="X61" i="513"/>
  <c r="W61" i="513"/>
  <c r="V61" i="513"/>
  <c r="U61" i="513"/>
  <c r="Y60" i="513"/>
  <c r="X60" i="513"/>
  <c r="W60" i="513"/>
  <c r="V60" i="513"/>
  <c r="U60" i="513"/>
  <c r="Y59" i="513"/>
  <c r="X59" i="513"/>
  <c r="W59" i="513"/>
  <c r="V59" i="513"/>
  <c r="U59" i="513"/>
  <c r="Y58" i="513"/>
  <c r="X58" i="513"/>
  <c r="W58" i="513"/>
  <c r="V58" i="513"/>
  <c r="U58" i="513"/>
  <c r="Y57" i="513"/>
  <c r="X57" i="513"/>
  <c r="W57" i="513"/>
  <c r="V57" i="513"/>
  <c r="U57" i="513"/>
  <c r="Y56" i="513"/>
  <c r="X56" i="513"/>
  <c r="W56" i="513"/>
  <c r="V56" i="513"/>
  <c r="U56" i="513"/>
  <c r="Y55" i="513"/>
  <c r="X55" i="513"/>
  <c r="W55" i="513"/>
  <c r="V55" i="513"/>
  <c r="U55" i="513"/>
  <c r="Y54" i="513"/>
  <c r="X54" i="513"/>
  <c r="W54" i="513"/>
  <c r="V54" i="513"/>
  <c r="Y53" i="513"/>
  <c r="X53" i="513"/>
  <c r="W53" i="513"/>
  <c r="V53" i="513"/>
  <c r="U53" i="513"/>
  <c r="W74" i="508"/>
  <c r="V74" i="508"/>
  <c r="U74" i="508"/>
  <c r="W73" i="508"/>
  <c r="V73" i="508"/>
  <c r="U73" i="508"/>
  <c r="W72" i="508"/>
  <c r="V72" i="508"/>
  <c r="U72" i="508"/>
  <c r="W71" i="508"/>
  <c r="V71" i="508"/>
  <c r="U71" i="508"/>
  <c r="W70" i="508"/>
  <c r="V70" i="508"/>
  <c r="U70" i="508"/>
  <c r="W69" i="508"/>
  <c r="V69" i="508"/>
  <c r="U69" i="508"/>
  <c r="W68" i="508"/>
  <c r="V68" i="508"/>
  <c r="U68" i="508"/>
  <c r="W66" i="508"/>
  <c r="V66" i="508"/>
  <c r="U66" i="508"/>
  <c r="W65" i="508"/>
  <c r="V65" i="508"/>
  <c r="U65" i="508"/>
  <c r="W63" i="508"/>
  <c r="V63" i="508"/>
  <c r="U63" i="508"/>
  <c r="W62" i="508"/>
  <c r="V62" i="508"/>
  <c r="U62" i="508"/>
  <c r="W61" i="508"/>
  <c r="V61" i="508"/>
  <c r="U61" i="508"/>
  <c r="W60" i="508"/>
  <c r="V60" i="508"/>
  <c r="U60" i="508"/>
  <c r="W59" i="508"/>
  <c r="V59" i="508"/>
  <c r="U59" i="508"/>
  <c r="W58" i="508"/>
  <c r="V58" i="508"/>
  <c r="U58" i="508"/>
  <c r="W57" i="508"/>
  <c r="V57" i="508"/>
  <c r="U57" i="508"/>
  <c r="W56" i="508"/>
  <c r="V56" i="508"/>
  <c r="U56" i="508"/>
  <c r="V55" i="508"/>
  <c r="U55" i="508"/>
  <c r="W54" i="508"/>
  <c r="V54" i="508"/>
  <c r="U54" i="508"/>
  <c r="Z79" i="522"/>
  <c r="Y79" i="522"/>
  <c r="Z78" i="522"/>
  <c r="Y78" i="522"/>
  <c r="Z77" i="522"/>
  <c r="Y77" i="522"/>
  <c r="Z76" i="522"/>
  <c r="Y76" i="522"/>
  <c r="Z75" i="522"/>
  <c r="Y75" i="522"/>
  <c r="Z74" i="522"/>
  <c r="Y74" i="522"/>
  <c r="Z73" i="522"/>
  <c r="Y73" i="522"/>
  <c r="Z72" i="522"/>
  <c r="Y72" i="522"/>
  <c r="Z71" i="522"/>
  <c r="Y71" i="522"/>
  <c r="Z70" i="522"/>
  <c r="Y70" i="522"/>
  <c r="Z69" i="522"/>
  <c r="Y69" i="522"/>
  <c r="Z67" i="522"/>
  <c r="Y67" i="522"/>
  <c r="Z66" i="522"/>
  <c r="Y66" i="522"/>
  <c r="Z64" i="522"/>
  <c r="Y64" i="522"/>
  <c r="Z63" i="522"/>
  <c r="Y63" i="522"/>
  <c r="Z62" i="522"/>
  <c r="Y62" i="522"/>
  <c r="Z61" i="522"/>
  <c r="Y61" i="522"/>
  <c r="Z60" i="522"/>
  <c r="Y60" i="522"/>
  <c r="Z59" i="522"/>
  <c r="Y59" i="522"/>
  <c r="Z58" i="522"/>
  <c r="Y58" i="522"/>
  <c r="Z57" i="522"/>
  <c r="Y57" i="522"/>
  <c r="Z56" i="522"/>
  <c r="Y56" i="522"/>
  <c r="Z55" i="522"/>
  <c r="V70" i="521"/>
  <c r="U70" i="521"/>
  <c r="V69" i="521"/>
  <c r="U69" i="521"/>
  <c r="V68" i="521"/>
  <c r="U68" i="521"/>
  <c r="V67" i="521"/>
  <c r="U67" i="521"/>
  <c r="V66" i="521"/>
  <c r="U66" i="521"/>
  <c r="V65" i="521"/>
  <c r="U65" i="521"/>
  <c r="V64" i="521"/>
  <c r="U64" i="521"/>
  <c r="V62" i="521"/>
  <c r="U62" i="521"/>
  <c r="V61" i="521"/>
  <c r="U61" i="521"/>
  <c r="V60" i="521"/>
  <c r="U60" i="521"/>
  <c r="V59" i="521"/>
  <c r="U59" i="521"/>
  <c r="V58" i="521"/>
  <c r="U58" i="521"/>
  <c r="V57" i="521"/>
  <c r="U57" i="521"/>
  <c r="V56" i="521"/>
  <c r="U56" i="521"/>
  <c r="V55" i="521"/>
  <c r="U55" i="521"/>
  <c r="V54" i="521"/>
  <c r="U54" i="521"/>
  <c r="V53" i="521"/>
  <c r="Y83" i="518" l="1"/>
  <c r="X83" i="518"/>
  <c r="W83" i="518"/>
  <c r="V83" i="518"/>
  <c r="Y82" i="518"/>
  <c r="X82" i="518"/>
  <c r="W82" i="518"/>
  <c r="V82" i="518"/>
  <c r="U82" i="518"/>
  <c r="Y81" i="518"/>
  <c r="X81" i="518"/>
  <c r="W81" i="518"/>
  <c r="V81" i="518"/>
  <c r="U81" i="518"/>
  <c r="Y80" i="518"/>
  <c r="X80" i="518"/>
  <c r="W80" i="518"/>
  <c r="V80" i="518"/>
  <c r="Y77" i="518"/>
  <c r="X77" i="518"/>
  <c r="W77" i="518"/>
  <c r="V77" i="518"/>
  <c r="U77" i="518"/>
  <c r="Y76" i="518"/>
  <c r="X76" i="518"/>
  <c r="W76" i="518"/>
  <c r="V76" i="518"/>
  <c r="U76" i="518"/>
  <c r="Y75" i="518"/>
  <c r="X75" i="518"/>
  <c r="W75" i="518"/>
  <c r="V75" i="518"/>
  <c r="U75" i="518"/>
  <c r="Y74" i="518"/>
  <c r="X74" i="518"/>
  <c r="W74" i="518"/>
  <c r="V74" i="518"/>
  <c r="Y73" i="518"/>
  <c r="X73" i="518"/>
  <c r="W73" i="518"/>
  <c r="V73" i="518"/>
  <c r="U73" i="518"/>
  <c r="Y72" i="518"/>
  <c r="X72" i="518"/>
  <c r="W72" i="518"/>
  <c r="V72" i="518"/>
  <c r="U72" i="518"/>
  <c r="Y70" i="518"/>
  <c r="X70" i="518"/>
  <c r="W70" i="518"/>
  <c r="V70" i="518"/>
  <c r="U70" i="518"/>
  <c r="Y69" i="518"/>
  <c r="X69" i="518"/>
  <c r="W69" i="518"/>
  <c r="V69" i="518"/>
  <c r="U69" i="518"/>
  <c r="Y67" i="518"/>
  <c r="X67" i="518"/>
  <c r="W67" i="518"/>
  <c r="V67" i="518"/>
  <c r="U67" i="518"/>
  <c r="Y66" i="518"/>
  <c r="X66" i="518"/>
  <c r="W66" i="518"/>
  <c r="V66" i="518"/>
  <c r="U66" i="518"/>
  <c r="Y65" i="518"/>
  <c r="X65" i="518"/>
  <c r="W65" i="518"/>
  <c r="V65" i="518"/>
  <c r="U65" i="518"/>
  <c r="Y64" i="518"/>
  <c r="X64" i="518"/>
  <c r="W64" i="518"/>
  <c r="V64" i="518"/>
  <c r="U64" i="518"/>
  <c r="Y63" i="518"/>
  <c r="X63" i="518"/>
  <c r="W63" i="518"/>
  <c r="V63" i="518"/>
  <c r="U63" i="518"/>
  <c r="Y62" i="518"/>
  <c r="X62" i="518"/>
  <c r="W62" i="518"/>
  <c r="V62" i="518"/>
  <c r="U62" i="518"/>
  <c r="Y61" i="518"/>
  <c r="X61" i="518"/>
  <c r="W61" i="518"/>
  <c r="V61" i="518"/>
  <c r="U61" i="518"/>
  <c r="Y60" i="518"/>
  <c r="X60" i="518"/>
  <c r="W60" i="518"/>
  <c r="V60" i="518"/>
  <c r="U60" i="518"/>
  <c r="Y59" i="518"/>
  <c r="X59" i="518"/>
  <c r="W59" i="518"/>
  <c r="V59" i="518"/>
  <c r="U59" i="518"/>
  <c r="Y58" i="518"/>
  <c r="X58" i="518"/>
  <c r="W58" i="518"/>
  <c r="V58" i="518"/>
  <c r="U58" i="518"/>
  <c r="A3" i="521" l="1"/>
  <c r="C1" i="521"/>
  <c r="D1" i="521" s="1"/>
  <c r="E1" i="521" s="1"/>
  <c r="F1" i="521" s="1"/>
  <c r="G1" i="521" s="1"/>
  <c r="H1" i="521" s="1"/>
  <c r="A4" i="522"/>
  <c r="C1" i="522"/>
  <c r="D1" i="522" s="1"/>
  <c r="A3" i="508"/>
  <c r="C1" i="508"/>
  <c r="D1" i="508" s="1"/>
  <c r="A3" i="513"/>
  <c r="C1" i="513"/>
  <c r="D1" i="513" s="1"/>
  <c r="A3" i="518"/>
  <c r="C1" i="518"/>
  <c r="D1" i="518" s="1"/>
  <c r="B3" i="518" l="1"/>
  <c r="I1" i="521"/>
  <c r="B4" i="522"/>
  <c r="B3" i="508"/>
  <c r="B3" i="513"/>
  <c r="B3" i="521"/>
  <c r="E1" i="522"/>
  <c r="F1" i="522" s="1"/>
  <c r="E1" i="508"/>
  <c r="F1" i="508" s="1"/>
  <c r="E1" i="513"/>
  <c r="F1" i="513" s="1"/>
  <c r="E1" i="518"/>
  <c r="F1" i="518" s="1"/>
  <c r="J1" i="521" l="1"/>
  <c r="G1" i="522"/>
  <c r="G1" i="508"/>
  <c r="G1" i="513"/>
  <c r="G1" i="518"/>
  <c r="K1" i="521" l="1"/>
  <c r="L1" i="521" s="1"/>
  <c r="M1" i="521" s="1"/>
  <c r="N1" i="521" s="1"/>
  <c r="H1" i="522"/>
  <c r="H1" i="508"/>
  <c r="H1" i="513"/>
  <c r="H1" i="518"/>
  <c r="I1" i="522" l="1"/>
  <c r="I1" i="508"/>
  <c r="I1" i="513"/>
  <c r="I1" i="518"/>
  <c r="J1" i="522" l="1"/>
  <c r="J1" i="508"/>
  <c r="J1" i="513"/>
  <c r="J1" i="518"/>
  <c r="K1" i="522" l="1"/>
  <c r="K1" i="508"/>
  <c r="K1" i="513"/>
  <c r="K1" i="518"/>
  <c r="P3" i="657" l="1"/>
  <c r="AL3" i="657" s="1"/>
  <c r="P3" i="658"/>
  <c r="AL3" i="658" s="1"/>
  <c r="P3" i="656"/>
  <c r="AL3" i="656" s="1"/>
  <c r="L1" i="522"/>
  <c r="L1" i="508"/>
  <c r="L1" i="513"/>
  <c r="L1" i="518"/>
  <c r="O3" i="657" l="1"/>
  <c r="AK3" i="657" s="1"/>
  <c r="O3" i="658"/>
  <c r="AK3" i="658" s="1"/>
  <c r="O3" i="656"/>
  <c r="AK3" i="656" s="1"/>
  <c r="O1" i="522"/>
  <c r="O3" i="522" s="1"/>
  <c r="AK3" i="522" s="1"/>
  <c r="M1" i="508"/>
  <c r="M1" i="513"/>
  <c r="M1" i="518"/>
  <c r="P1" i="522" l="1"/>
  <c r="P3" i="522" s="1"/>
  <c r="AL3" i="522" s="1"/>
  <c r="N1" i="508"/>
  <c r="N1" i="513"/>
  <c r="N1" i="518"/>
  <c r="G4" i="661" l="1"/>
  <c r="Y4" i="661" s="1"/>
  <c r="G4" i="662"/>
  <c r="Y4" i="662" s="1"/>
  <c r="G4" i="660"/>
  <c r="Y4" i="660" s="1"/>
  <c r="K4" i="658"/>
  <c r="L4" i="658" l="1"/>
  <c r="N4" i="658" s="1"/>
  <c r="AJ4" i="658" s="1"/>
  <c r="AG4" i="658"/>
  <c r="K4" i="522"/>
  <c r="AG4" i="522" s="1"/>
  <c r="L4" i="661"/>
  <c r="L4" i="662"/>
  <c r="L4" i="660"/>
  <c r="J4" i="661"/>
  <c r="AB4" i="661" s="1"/>
  <c r="J4" i="662"/>
  <c r="AB4" i="662" s="1"/>
  <c r="J4" i="660"/>
  <c r="AB4" i="660" s="1"/>
  <c r="H4" i="661"/>
  <c r="Z4" i="661" s="1"/>
  <c r="H4" i="662"/>
  <c r="Z4" i="662" s="1"/>
  <c r="H4" i="660"/>
  <c r="Z4" i="660" s="1"/>
  <c r="F4" i="661"/>
  <c r="X4" i="661" s="1"/>
  <c r="F4" i="662"/>
  <c r="X4" i="662" s="1"/>
  <c r="F4" i="660"/>
  <c r="X4" i="660" s="1"/>
  <c r="K4" i="661"/>
  <c r="K4" i="662"/>
  <c r="K4" i="660"/>
  <c r="D4" i="661"/>
  <c r="V4" i="661" s="1"/>
  <c r="D4" i="662"/>
  <c r="V4" i="662" s="1"/>
  <c r="D4" i="660"/>
  <c r="V4" i="660" s="1"/>
  <c r="I4" i="661"/>
  <c r="AA4" i="661" s="1"/>
  <c r="I4" i="662"/>
  <c r="AA4" i="662" s="1"/>
  <c r="I4" i="660"/>
  <c r="AA4" i="660" s="1"/>
  <c r="E4" i="661"/>
  <c r="W4" i="661" s="1"/>
  <c r="E4" i="662"/>
  <c r="W4" i="662" s="1"/>
  <c r="E4" i="660"/>
  <c r="W4" i="660" s="1"/>
  <c r="C4" i="661"/>
  <c r="U4" i="661" s="1"/>
  <c r="C4" i="660"/>
  <c r="U4" i="660" s="1"/>
  <c r="C4" i="662"/>
  <c r="U4" i="662" s="1"/>
  <c r="J4" i="657"/>
  <c r="J4" i="658"/>
  <c r="E4" i="657"/>
  <c r="E4" i="658"/>
  <c r="I4" i="657"/>
  <c r="I4" i="658"/>
  <c r="D4" i="657"/>
  <c r="D4" i="658"/>
  <c r="H4" i="657"/>
  <c r="H4" i="658"/>
  <c r="C4" i="657"/>
  <c r="Y4" i="657" s="1"/>
  <c r="C4" i="658"/>
  <c r="Y4" i="658" s="1"/>
  <c r="M4" i="658"/>
  <c r="AI4" i="658" s="1"/>
  <c r="G4" i="657"/>
  <c r="G4" i="658"/>
  <c r="F4" i="657"/>
  <c r="F4" i="658"/>
  <c r="K4" i="656"/>
  <c r="M4" i="656" s="1"/>
  <c r="AI4" i="656" s="1"/>
  <c r="K4" i="657"/>
  <c r="L4" i="656"/>
  <c r="AH4" i="656" s="1"/>
  <c r="L4" i="657"/>
  <c r="E4" i="656"/>
  <c r="I4" i="656"/>
  <c r="D4" i="656"/>
  <c r="H4" i="656"/>
  <c r="C4" i="656"/>
  <c r="Y4" i="656" s="1"/>
  <c r="J4" i="656"/>
  <c r="G4" i="656"/>
  <c r="F4" i="656"/>
  <c r="M4" i="522"/>
  <c r="AI4" i="522" s="1"/>
  <c r="G3" i="521"/>
  <c r="G4" i="522"/>
  <c r="G3" i="513"/>
  <c r="G3" i="508"/>
  <c r="G3" i="518"/>
  <c r="F57" i="518" s="1"/>
  <c r="F3" i="521"/>
  <c r="F3" i="508"/>
  <c r="F3" i="518"/>
  <c r="E57" i="518" s="1"/>
  <c r="F4" i="522"/>
  <c r="F3" i="513"/>
  <c r="L3" i="521"/>
  <c r="AE3" i="521" s="1"/>
  <c r="L4" i="522"/>
  <c r="L3" i="513"/>
  <c r="AE3" i="513" s="1"/>
  <c r="L3" i="508"/>
  <c r="AE3" i="508" s="1"/>
  <c r="L3" i="518"/>
  <c r="AE3" i="518" s="1"/>
  <c r="D3" i="513"/>
  <c r="D3" i="521"/>
  <c r="D3" i="518"/>
  <c r="D3" i="508"/>
  <c r="D4" i="522"/>
  <c r="J3" i="518"/>
  <c r="J3" i="508"/>
  <c r="J3" i="521"/>
  <c r="J4" i="522"/>
  <c r="J3" i="513"/>
  <c r="E4" i="522"/>
  <c r="E3" i="508"/>
  <c r="E3" i="518"/>
  <c r="D57" i="518" s="1"/>
  <c r="E3" i="513"/>
  <c r="E3" i="521"/>
  <c r="I3" i="521"/>
  <c r="I4" i="522"/>
  <c r="I3" i="513"/>
  <c r="I3" i="508"/>
  <c r="I3" i="518"/>
  <c r="C3" i="521"/>
  <c r="V3" i="521" s="1"/>
  <c r="C4" i="522"/>
  <c r="Y4" i="522" s="1"/>
  <c r="C3" i="508"/>
  <c r="V3" i="508" s="1"/>
  <c r="C3" i="518"/>
  <c r="V3" i="518" s="1"/>
  <c r="C3" i="513"/>
  <c r="V3" i="513" s="1"/>
  <c r="K3" i="521"/>
  <c r="AD3" i="521" s="1"/>
  <c r="K3" i="508"/>
  <c r="AD3" i="508" s="1"/>
  <c r="K3" i="518"/>
  <c r="AD3" i="518" s="1"/>
  <c r="K3" i="513"/>
  <c r="AD3" i="513" s="1"/>
  <c r="H4" i="522"/>
  <c r="H3" i="513"/>
  <c r="H3" i="518"/>
  <c r="G57" i="518" s="1"/>
  <c r="H3" i="521"/>
  <c r="H3" i="508"/>
  <c r="AG4" i="656" l="1"/>
  <c r="AH4" i="658"/>
  <c r="Z3" i="521"/>
  <c r="F52" i="521"/>
  <c r="X52" i="521" s="1"/>
  <c r="AD4" i="656"/>
  <c r="G57" i="656"/>
  <c r="AB57" i="656" s="1"/>
  <c r="AE4" i="656"/>
  <c r="H57" i="656"/>
  <c r="AC57" i="656" s="1"/>
  <c r="AB4" i="658"/>
  <c r="E57" i="658"/>
  <c r="Z57" i="658" s="1"/>
  <c r="AD4" i="658"/>
  <c r="G57" i="658"/>
  <c r="AB57" i="658" s="1"/>
  <c r="AA4" i="658"/>
  <c r="D57" i="658"/>
  <c r="Y57" i="658" s="1"/>
  <c r="AB3" i="518"/>
  <c r="H57" i="518"/>
  <c r="Z57" i="518" s="1"/>
  <c r="AB3" i="521"/>
  <c r="H52" i="521"/>
  <c r="Z52" i="521" s="1"/>
  <c r="X3" i="513"/>
  <c r="D52" i="513"/>
  <c r="V52" i="513" s="1"/>
  <c r="X3" i="508"/>
  <c r="D53" i="508"/>
  <c r="V53" i="508" s="1"/>
  <c r="W3" i="508"/>
  <c r="C53" i="508"/>
  <c r="U53" i="508" s="1"/>
  <c r="Y3" i="513"/>
  <c r="E52" i="513"/>
  <c r="W52" i="513" s="1"/>
  <c r="Y3" i="508"/>
  <c r="E53" i="508"/>
  <c r="W53" i="508" s="1"/>
  <c r="Y3" i="521"/>
  <c r="E52" i="521"/>
  <c r="W52" i="521" s="1"/>
  <c r="Z3" i="508"/>
  <c r="F53" i="508"/>
  <c r="X53" i="508" s="1"/>
  <c r="AC4" i="656"/>
  <c r="F57" i="656"/>
  <c r="AA57" i="656" s="1"/>
  <c r="AB4" i="657"/>
  <c r="E57" i="657"/>
  <c r="Z57" i="657" s="1"/>
  <c r="AD4" i="657"/>
  <c r="G57" i="657"/>
  <c r="AB57" i="657" s="1"/>
  <c r="AA4" i="657"/>
  <c r="D57" i="657"/>
  <c r="Y57" i="657" s="1"/>
  <c r="AA3" i="521"/>
  <c r="G52" i="521"/>
  <c r="Y52" i="521" s="1"/>
  <c r="AA3" i="508"/>
  <c r="G53" i="508"/>
  <c r="Y53" i="508" s="1"/>
  <c r="AA3" i="513"/>
  <c r="G52" i="513"/>
  <c r="Y52" i="513" s="1"/>
  <c r="AB3" i="513"/>
  <c r="H52" i="513"/>
  <c r="Z52" i="513" s="1"/>
  <c r="AA4" i="522"/>
  <c r="D54" i="522"/>
  <c r="Z54" i="522" s="1"/>
  <c r="AC3" i="513"/>
  <c r="I52" i="513"/>
  <c r="AA52" i="513" s="1"/>
  <c r="AC3" i="508"/>
  <c r="I53" i="508"/>
  <c r="AA53" i="508" s="1"/>
  <c r="W3" i="518"/>
  <c r="C57" i="518"/>
  <c r="U57" i="518" s="1"/>
  <c r="W3" i="513"/>
  <c r="C52" i="513"/>
  <c r="U52" i="513" s="1"/>
  <c r="AB4" i="522"/>
  <c r="E54" i="522"/>
  <c r="AA54" i="522" s="1"/>
  <c r="Z3" i="513"/>
  <c r="F52" i="513"/>
  <c r="X52" i="513" s="1"/>
  <c r="Z4" i="656"/>
  <c r="C57" i="656"/>
  <c r="X57" i="656" s="1"/>
  <c r="AA4" i="656"/>
  <c r="D57" i="656"/>
  <c r="Y57" i="656" s="1"/>
  <c r="AC4" i="658"/>
  <c r="F57" i="658"/>
  <c r="AA57" i="658" s="1"/>
  <c r="Z4" i="658"/>
  <c r="C57" i="658"/>
  <c r="X57" i="658" s="1"/>
  <c r="AE4" i="658"/>
  <c r="H57" i="658"/>
  <c r="AC57" i="658" s="1"/>
  <c r="AF4" i="658"/>
  <c r="I57" i="658"/>
  <c r="AD57" i="658" s="1"/>
  <c r="AD4" i="522"/>
  <c r="G54" i="522"/>
  <c r="AC54" i="522" s="1"/>
  <c r="AB3" i="508"/>
  <c r="H53" i="508"/>
  <c r="Z53" i="508" s="1"/>
  <c r="AE4" i="522"/>
  <c r="H54" i="522"/>
  <c r="AD54" i="522" s="1"/>
  <c r="X3" i="521"/>
  <c r="D52" i="521"/>
  <c r="V52" i="521" s="1"/>
  <c r="AF4" i="522"/>
  <c r="I54" i="522"/>
  <c r="AE54" i="522" s="1"/>
  <c r="AC3" i="521"/>
  <c r="I52" i="521"/>
  <c r="AA52" i="521" s="1"/>
  <c r="AC3" i="518"/>
  <c r="I57" i="518"/>
  <c r="AA57" i="518" s="1"/>
  <c r="Z4" i="522"/>
  <c r="C54" i="522"/>
  <c r="Y54" i="522" s="1"/>
  <c r="W3" i="521"/>
  <c r="C52" i="521"/>
  <c r="U52" i="521" s="1"/>
  <c r="AC4" i="522"/>
  <c r="F54" i="522"/>
  <c r="AB54" i="522" s="1"/>
  <c r="AB4" i="656"/>
  <c r="E57" i="656"/>
  <c r="Z57" i="656" s="1"/>
  <c r="AF4" i="656"/>
  <c r="I57" i="656"/>
  <c r="AD57" i="656" s="1"/>
  <c r="AC4" i="657"/>
  <c r="F57" i="657"/>
  <c r="AA57" i="657" s="1"/>
  <c r="Z4" i="657"/>
  <c r="C57" i="657"/>
  <c r="X57" i="657" s="1"/>
  <c r="AE4" i="657"/>
  <c r="H57" i="657"/>
  <c r="AC57" i="657" s="1"/>
  <c r="AF4" i="657"/>
  <c r="I57" i="657"/>
  <c r="AD57" i="657" s="1"/>
  <c r="N4" i="656"/>
  <c r="AJ4" i="656" s="1"/>
  <c r="M4" i="661"/>
  <c r="AE4" i="661" s="1"/>
  <c r="AC4" i="661"/>
  <c r="N4" i="662"/>
  <c r="AF4" i="662" s="1"/>
  <c r="AD4" i="662"/>
  <c r="M4" i="660"/>
  <c r="AE4" i="660" s="1"/>
  <c r="AC4" i="660"/>
  <c r="N4" i="661"/>
  <c r="AF4" i="661" s="1"/>
  <c r="AD4" i="661"/>
  <c r="M4" i="662"/>
  <c r="AE4" i="662" s="1"/>
  <c r="AC4" i="662"/>
  <c r="N4" i="660"/>
  <c r="AF4" i="660" s="1"/>
  <c r="AD4" i="660"/>
  <c r="AG4" i="657"/>
  <c r="M4" i="657"/>
  <c r="AI4" i="657" s="1"/>
  <c r="AH4" i="657"/>
  <c r="N4" i="657"/>
  <c r="AJ4" i="657" s="1"/>
  <c r="X57" i="518"/>
  <c r="Z3" i="518"/>
  <c r="W57" i="518"/>
  <c r="Y3" i="518"/>
  <c r="Y57" i="518"/>
  <c r="AA3" i="518"/>
  <c r="V57" i="518"/>
  <c r="X3" i="518"/>
  <c r="N4" i="522"/>
  <c r="AJ4" i="522" s="1"/>
  <c r="AH4" i="522"/>
  <c r="M3" i="521" l="1"/>
  <c r="AF3" i="521" s="1"/>
  <c r="M3" i="518"/>
  <c r="AF3" i="518" s="1"/>
  <c r="M3" i="508"/>
  <c r="AF3" i="508" s="1"/>
  <c r="M3" i="513"/>
  <c r="AF3" i="513" s="1"/>
  <c r="N3" i="521"/>
  <c r="AG3" i="521" s="1"/>
  <c r="N3" i="518"/>
  <c r="AG3" i="518" s="1"/>
  <c r="N3" i="508" l="1"/>
  <c r="AG3" i="508" s="1"/>
  <c r="N3" i="513"/>
  <c r="AG3" i="5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4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4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4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4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4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4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4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4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4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4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4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4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4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4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4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5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5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5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5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5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5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5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5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5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5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5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5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5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5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5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5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5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5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5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6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6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6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6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6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6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6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6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6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6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6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6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6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6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6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6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sharedStrings.xml><?xml version="1.0" encoding="utf-8"?>
<sst xmlns="http://schemas.openxmlformats.org/spreadsheetml/2006/main" count="1637" uniqueCount="160">
  <si>
    <t>Net result from items at fair value</t>
  </si>
  <si>
    <t>EURm</t>
  </si>
  <si>
    <t>Net fee and commission income</t>
  </si>
  <si>
    <t>Staff costs</t>
  </si>
  <si>
    <t>Operating profit</t>
  </si>
  <si>
    <t>RAROCAR, %</t>
  </si>
  <si>
    <t>Net interest income</t>
  </si>
  <si>
    <t>Total income incl. allocations</t>
  </si>
  <si>
    <t>Cost/income ratio, %</t>
  </si>
  <si>
    <t>Total operating income</t>
  </si>
  <si>
    <t>Total operating expenses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</si>
  <si>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</si>
  <si>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</si>
  <si>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</si>
  <si>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</si>
  <si>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</si>
  <si>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</si>
  <si>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</si>
  <si>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</si>
  <si>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</si>
  <si>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</si>
  <si>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</si>
  <si>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</si>
  <si>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</si>
  <si>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Life &amp; Pensions</t>
  </si>
  <si>
    <t>Risk-weighted assets (RWA)</t>
  </si>
  <si>
    <t>Economic capital (EC)</t>
  </si>
  <si>
    <t>Wholesale Banking</t>
  </si>
  <si>
    <t>Total lending volumes</t>
  </si>
  <si>
    <t>Total deposits volumes</t>
  </si>
  <si>
    <t>Banking Russia</t>
  </si>
  <si>
    <t>Asset Management</t>
  </si>
  <si>
    <t>Personalkostnader</t>
  </si>
  <si>
    <t>Antal anställda (omr. till heltidstjänster)</t>
  </si>
  <si>
    <t>AuM, EURbn</t>
  </si>
  <si>
    <t>Premiums</t>
  </si>
  <si>
    <t>Profit drivers</t>
  </si>
  <si>
    <t>Profit Traditional products</t>
  </si>
  <si>
    <t>Profit Risk products</t>
  </si>
  <si>
    <t>Total product result</t>
  </si>
  <si>
    <t>K/I-tal, %</t>
  </si>
  <si>
    <t>Economic capital</t>
  </si>
  <si>
    <t>Rörelseresultat</t>
  </si>
  <si>
    <t>Household lending</t>
  </si>
  <si>
    <t>Avgifts- och provisionsnetto</t>
  </si>
  <si>
    <t>Nettoresultat av poster till verkligt värde</t>
  </si>
  <si>
    <t>Kreditförluster</t>
  </si>
  <si>
    <t>Volymer, md euro:</t>
  </si>
  <si>
    <t>Utlåning till företag</t>
  </si>
  <si>
    <t>Bolån till privatkunder</t>
  </si>
  <si>
    <t>Konsumtionslån</t>
  </si>
  <si>
    <t>Summa utlåning</t>
  </si>
  <si>
    <t>Inlåning från företag</t>
  </si>
  <si>
    <t>Inlåning från privatkunder</t>
  </si>
  <si>
    <t>Summa inlåning</t>
  </si>
  <si>
    <t>Räntenetto</t>
  </si>
  <si>
    <t>Summa intäkter inkl. allokeringar</t>
  </si>
  <si>
    <t>Summa kostnader inkl. allokeringar</t>
  </si>
  <si>
    <t>Resultat före kreditförluster</t>
  </si>
  <si>
    <t>Corporate &amp; Institutional Banking</t>
  </si>
  <si>
    <t>Total lending spreads</t>
  </si>
  <si>
    <t>Total deposits spreads</t>
  </si>
  <si>
    <t>Lending to households</t>
  </si>
  <si>
    <t>Group functions, Other &amp; Eliminations</t>
  </si>
  <si>
    <t>Return on Shareholder equity, other profits and group adj.</t>
  </si>
  <si>
    <t>Previous figures</t>
  </si>
  <si>
    <t>Wholesale Banking Other</t>
  </si>
  <si>
    <t>AuM</t>
  </si>
  <si>
    <t>Resultatandelar i intr.företag + övr. intäkter</t>
  </si>
  <si>
    <t>Profit Market Return products</t>
  </si>
  <si>
    <t xml:space="preserve"> </t>
  </si>
  <si>
    <t>Group</t>
  </si>
  <si>
    <t>SWE</t>
  </si>
  <si>
    <t>Other exp, excl depriciations</t>
  </si>
  <si>
    <t>Övriga kostnader exkl. avskrivningar</t>
  </si>
  <si>
    <t>Equity</t>
  </si>
  <si>
    <t>Change vs last Inteim report</t>
  </si>
  <si>
    <t>Shipping, Offshore &amp; Oil Services</t>
  </si>
  <si>
    <t>Other exp. excl. depreciations</t>
  </si>
  <si>
    <t>Net interest income, EURm</t>
  </si>
  <si>
    <t>Risk exposure amount (REA)</t>
  </si>
  <si>
    <t>Riskexponeringsbelopp</t>
  </si>
  <si>
    <t>14 vs
EUR</t>
  </si>
  <si>
    <t>13
Local</t>
  </si>
  <si>
    <t xml:space="preserve">WB fil </t>
  </si>
  <si>
    <t>Wholesale Banking total</t>
  </si>
  <si>
    <t>EUR</t>
  </si>
  <si>
    <t>Lokal</t>
  </si>
  <si>
    <t>Check IS</t>
  </si>
  <si>
    <t>Check Lend/Dep</t>
  </si>
  <si>
    <t>Check Tot Lend</t>
  </si>
  <si>
    <t>Check Tot Dep</t>
  </si>
  <si>
    <t>ROCAR, %</t>
  </si>
  <si>
    <t>Local curr.</t>
  </si>
  <si>
    <t>Lokal val.</t>
  </si>
  <si>
    <t xml:space="preserve">  </t>
  </si>
  <si>
    <t>Income/AuM in bp p.a.</t>
  </si>
  <si>
    <t>AuM, Retail, PB and Life, EURbn</t>
  </si>
  <si>
    <t>Net inf., Retail, PB and Life, EURbn</t>
  </si>
  <si>
    <t>AuM, Ext. Inst. &amp; 3rd part. dist., EURbn</t>
  </si>
  <si>
    <t>Net inf., Ext. Ins. &amp; 3rd part. dis., EURbn</t>
  </si>
  <si>
    <t>Imp. of sec. fin. non-cur. ass.</t>
  </si>
  <si>
    <t>Nedsk. värdepapper som fin. tillg.</t>
  </si>
  <si>
    <t>Return on Equity, %</t>
  </si>
  <si>
    <t xml:space="preserve">Personal Banking total </t>
  </si>
  <si>
    <t>Personal Banking Other</t>
  </si>
  <si>
    <t>Commercial Banking</t>
  </si>
  <si>
    <t>Business Banking</t>
  </si>
  <si>
    <t>CBB file</t>
  </si>
  <si>
    <t>PeB file</t>
  </si>
  <si>
    <t>CB fil</t>
  </si>
  <si>
    <t>BB fil</t>
  </si>
  <si>
    <t>Personal Banking Denmark</t>
  </si>
  <si>
    <t>Personal Banking Finland</t>
  </si>
  <si>
    <t>Personal Banking Norway</t>
  </si>
  <si>
    <t>Personal Banking Sweden</t>
  </si>
  <si>
    <r>
      <t>Lending to corporates</t>
    </r>
    <r>
      <rPr>
        <vertAlign val="superscript"/>
        <sz val="9"/>
        <rFont val="Arial"/>
        <family val="2"/>
        <scheme val="major"/>
      </rPr>
      <t>1</t>
    </r>
  </si>
  <si>
    <r>
      <t>Consumer lending</t>
    </r>
    <r>
      <rPr>
        <vertAlign val="superscript"/>
        <sz val="9"/>
        <rFont val="Arial"/>
        <family val="2"/>
        <scheme val="major"/>
      </rPr>
      <t>1</t>
    </r>
  </si>
  <si>
    <r>
      <t>Household deposits</t>
    </r>
    <r>
      <rPr>
        <vertAlign val="superscript"/>
        <sz val="9"/>
        <rFont val="Arial"/>
        <family val="2"/>
        <scheme val="major"/>
      </rPr>
      <t>1</t>
    </r>
  </si>
  <si>
    <t>Banking Baltic countries</t>
  </si>
  <si>
    <t>Historiska tal har räknats om på grund av organisatoriska förändringar.</t>
  </si>
  <si>
    <t xml:space="preserve">Commercial &amp; Business Banking total </t>
  </si>
  <si>
    <t>Commercial &amp; Business Banking, other</t>
  </si>
  <si>
    <t>Commercial &amp; Business Banking, övrigt</t>
  </si>
  <si>
    <t>Q117</t>
  </si>
  <si>
    <t>Q217</t>
  </si>
  <si>
    <t>1 Household lending and deposits of some corporate customers in Commercial &amp; Business Banking (CBB) is served and reported in CBB.</t>
  </si>
  <si>
    <t>Other</t>
  </si>
  <si>
    <t>17/16</t>
  </si>
  <si>
    <t>Q317</t>
  </si>
  <si>
    <t>Restatements due to organisational changes.</t>
  </si>
  <si>
    <t>Jan-dec 17/16</t>
  </si>
  <si>
    <t>Jan-Dec</t>
  </si>
  <si>
    <t>Jan-dec 16</t>
  </si>
  <si>
    <t>Jan-dec 17</t>
  </si>
  <si>
    <t>Q417</t>
  </si>
  <si>
    <r>
      <rPr>
        <vertAlign val="superscript"/>
        <sz val="9"/>
        <rFont val="Arial"/>
        <family val="2"/>
        <scheme val="major"/>
      </rPr>
      <t>1</t>
    </r>
    <r>
      <rPr>
        <sz val="9"/>
        <rFont val="Arial"/>
        <family val="2"/>
        <scheme val="major"/>
      </rPr>
      <t xml:space="preserve"> Corporate lending and deposits of some household customers in Personal Banking (PeB) is served and reported in PeB.
</t>
    </r>
  </si>
  <si>
    <r>
      <t>Corporate deposits</t>
    </r>
    <r>
      <rPr>
        <vertAlign val="superscript"/>
        <sz val="9"/>
        <rFont val="Arial"/>
        <family val="2"/>
        <scheme val="major"/>
      </rPr>
      <t>1</t>
    </r>
  </si>
  <si>
    <t xml:space="preserve">Corporate &amp; Investment Banking </t>
  </si>
  <si>
    <t>Net loan losses, EURm</t>
  </si>
  <si>
    <t>Lending, EURbn</t>
  </si>
  <si>
    <t>Deposits, EURbn</t>
  </si>
  <si>
    <t>Q118</t>
  </si>
  <si>
    <t>BB Denmark</t>
  </si>
  <si>
    <t>BB Finland</t>
  </si>
  <si>
    <t>BB Norway</t>
  </si>
  <si>
    <t>BB Sweden</t>
  </si>
  <si>
    <t>BBD Nordic</t>
  </si>
  <si>
    <t xml:space="preserve">      C&amp;IB excluding Shipping and Offshore Business</t>
  </si>
  <si>
    <t xml:space="preserve">      Shipping and Offshore Business</t>
  </si>
  <si>
    <t xml:space="preserve">Nordic Private Banking </t>
  </si>
  <si>
    <t>Q318</t>
  </si>
  <si>
    <t>Q218</t>
  </si>
  <si>
    <t>Asset &amp; Wealth Management Other</t>
  </si>
  <si>
    <t>Asset &amp; Wealth Management total</t>
  </si>
  <si>
    <t>Restatements due to changed allocation principles.</t>
  </si>
  <si>
    <t>Personal Banking total excl. Distribution agreement with Asset &amp; Wealth Management</t>
  </si>
  <si>
    <t>Commercial &amp; Business Banking total excl. Distribution agreement with Asset &amp; Wealth Management</t>
  </si>
  <si>
    <t>New disclosure.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</si>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</sst>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 * #,##0.00_ ;_ * \-#,##0.00_ ;_ * &quot;-&quot;??_ ;_ @_ "/>
    <numFmt numFmtId="169" formatCode="_(&quot;£&quot;\ * #,##0_);_(&quot;£&quot;\ * \(#,##0\);_(&quot;£&quot;\ * &quot;-&quot;_);_(@_)"/>
    <numFmt numFmtId="170" formatCode="0.0"/>
    <numFmt numFmtId="171" formatCode="#,##0.0"/>
    <numFmt numFmtId="172" formatCode="0.0%"/>
    <numFmt numFmtId="173" formatCode="#,##0.0_)"/>
    <numFmt numFmtId="174" formatCode="\ #,##0;[Red]\-#,##0"/>
    <numFmt numFmtId="175" formatCode="#,##0_)"/>
    <numFmt numFmtId="176" formatCode="_ * #,##0_ ;_ * \-#,##0_ ;_ * &quot;-&quot;??_ ;_ @_ "/>
    <numFmt numFmtId="177" formatCode="0.0000"/>
    <numFmt numFmtId="178" formatCode="0.000%"/>
  </numFmts>
  <fonts count="81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9"/>
      <color indexed="9"/>
      <name val="Times New Roman"/>
      <family val="1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u/>
      <sz val="7.5"/>
      <color indexed="12"/>
      <name val="Arial"/>
      <family val="2"/>
    </font>
    <font>
      <sz val="9"/>
      <color theme="0"/>
      <name val="Times New Roman"/>
      <family val="1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0" tint="-4.9989318521683403E-2"/>
      <name val="Times New Roman"/>
      <family val="1"/>
    </font>
    <font>
      <b/>
      <sz val="9"/>
      <color theme="0" tint="-4.9989318521683403E-2"/>
      <name val="Times New Roman"/>
      <family val="1"/>
    </font>
    <font>
      <sz val="10"/>
      <color theme="0"/>
      <name val="Arial"/>
      <family val="2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9"/>
      <name val="Arial"/>
      <family val="2"/>
      <scheme val="major"/>
    </font>
    <font>
      <b/>
      <i/>
      <sz val="9"/>
      <name val="Arial"/>
      <family val="2"/>
      <scheme val="major"/>
    </font>
    <font>
      <sz val="9"/>
      <color indexed="8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indexed="81"/>
      <name val="Tahoma"/>
      <family val="2"/>
    </font>
    <font>
      <sz val="8.5"/>
      <name val="Arial"/>
      <family val="2"/>
      <scheme val="major"/>
    </font>
    <font>
      <vertAlign val="superscript"/>
      <sz val="9"/>
      <name val="Arial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12" fillId="0" borderId="0">
      <alignment vertical="top"/>
    </xf>
    <xf numFmtId="168" fontId="12" fillId="0" borderId="0" applyFont="0" applyFill="0" applyBorder="0" applyAlignment="0" applyProtection="0"/>
    <xf numFmtId="0" fontId="21" fillId="0" borderId="0"/>
    <xf numFmtId="3" fontId="20" fillId="0" borderId="0"/>
    <xf numFmtId="0" fontId="9" fillId="0" borderId="0"/>
    <xf numFmtId="0" fontId="12" fillId="0" borderId="0"/>
    <xf numFmtId="0" fontId="27" fillId="0" borderId="0"/>
    <xf numFmtId="9" fontId="9" fillId="0" borderId="0" applyFont="0" applyFill="0" applyBorder="0" applyAlignment="0" applyProtection="0"/>
    <xf numFmtId="4" fontId="14" fillId="4" borderId="1" applyNumberFormat="0" applyProtection="0">
      <alignment vertical="center"/>
    </xf>
    <xf numFmtId="0" fontId="14" fillId="5" borderId="1" applyNumberFormat="0" applyProtection="0">
      <alignment horizontal="left" vertical="top"/>
    </xf>
    <xf numFmtId="0" fontId="12" fillId="6" borderId="0"/>
    <xf numFmtId="4" fontId="22" fillId="7" borderId="0" applyNumberFormat="0" applyProtection="0">
      <alignment horizontal="left" vertical="center"/>
    </xf>
    <xf numFmtId="4" fontId="14" fillId="8" borderId="2" applyNumberFormat="0" applyProtection="0">
      <alignment horizontal="left" vertical="center"/>
    </xf>
    <xf numFmtId="4" fontId="13" fillId="2" borderId="0" applyNumberFormat="0" applyProtection="0">
      <alignment horizontal="left" vertical="center"/>
    </xf>
    <xf numFmtId="4" fontId="13" fillId="9" borderId="1" applyNumberFormat="0" applyProtection="0">
      <alignment horizontal="right" vertical="center"/>
    </xf>
    <xf numFmtId="4" fontId="23" fillId="2" borderId="0" applyNumberFormat="0" applyProtection="0">
      <alignment horizontal="left" vertical="center"/>
    </xf>
    <xf numFmtId="4" fontId="24" fillId="7" borderId="0" applyNumberFormat="0" applyProtection="0">
      <alignment horizontal="left" vertical="center"/>
    </xf>
    <xf numFmtId="0" fontId="12" fillId="10" borderId="1" applyNumberFormat="0" applyProtection="0">
      <alignment horizontal="left" vertical="center"/>
    </xf>
    <xf numFmtId="0" fontId="12" fillId="10" borderId="1" applyNumberFormat="0" applyProtection="0">
      <alignment horizontal="left" vertical="top"/>
    </xf>
    <xf numFmtId="0" fontId="12" fillId="11" borderId="1" applyNumberFormat="0" applyProtection="0">
      <alignment horizontal="left" vertical="center"/>
    </xf>
    <xf numFmtId="0" fontId="12" fillId="11" borderId="1" applyNumberFormat="0" applyProtection="0">
      <alignment horizontal="left" vertical="top"/>
    </xf>
    <xf numFmtId="0" fontId="12" fillId="12" borderId="1" applyNumberFormat="0" applyProtection="0">
      <alignment horizontal="left" vertical="center"/>
    </xf>
    <xf numFmtId="0" fontId="12" fillId="12" borderId="1" applyNumberFormat="0" applyProtection="0">
      <alignment horizontal="left" vertical="top"/>
    </xf>
    <xf numFmtId="0" fontId="12" fillId="13" borderId="1" applyNumberFormat="0" applyProtection="0">
      <alignment horizontal="left" vertical="center"/>
    </xf>
    <xf numFmtId="4" fontId="13" fillId="14" borderId="1" applyNumberFormat="0" applyProtection="0">
      <alignment horizontal="left" vertical="center"/>
    </xf>
    <xf numFmtId="4" fontId="13" fillId="15" borderId="1" applyNumberFormat="0" applyProtection="0">
      <alignment horizontal="right" vertical="center"/>
    </xf>
    <xf numFmtId="0" fontId="13" fillId="11" borderId="1" applyNumberFormat="0" applyProtection="0">
      <alignment horizontal="left" vertical="top"/>
    </xf>
    <xf numFmtId="4" fontId="25" fillId="16" borderId="0" applyNumberFormat="0" applyProtection="0">
      <alignment horizontal="left" vertical="center"/>
    </xf>
    <xf numFmtId="174" fontId="13" fillId="3" borderId="0"/>
    <xf numFmtId="0" fontId="14" fillId="3" borderId="0"/>
    <xf numFmtId="174" fontId="15" fillId="17" borderId="0">
      <protection locked="0"/>
    </xf>
    <xf numFmtId="174" fontId="14" fillId="3" borderId="3"/>
    <xf numFmtId="174" fontId="14" fillId="3" borderId="0"/>
    <xf numFmtId="175" fontId="16" fillId="14" borderId="0" applyBorder="0">
      <protection locked="0"/>
    </xf>
    <xf numFmtId="173" fontId="17" fillId="0" borderId="0" applyBorder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8" fillId="0" borderId="0"/>
    <xf numFmtId="0" fontId="7" fillId="0" borderId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22" borderId="0" applyNumberFormat="0" applyBorder="0" applyAlignment="0" applyProtection="0"/>
    <xf numFmtId="0" fontId="32" fillId="16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3" fillId="21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0" fontId="33" fillId="15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25" borderId="0" applyNumberFormat="0" applyBorder="0" applyAlignment="0" applyProtection="0"/>
    <xf numFmtId="0" fontId="33" fillId="23" borderId="0" applyNumberFormat="0" applyBorder="0" applyAlignment="0" applyProtection="0"/>
    <xf numFmtId="0" fontId="33" fillId="1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1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1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9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6" fillId="31" borderId="0" applyNumberFormat="0" applyBorder="0" applyAlignment="0" applyProtection="0"/>
    <xf numFmtId="0" fontId="37" fillId="21" borderId="18" applyNumberFormat="0" applyAlignment="0" applyProtection="0"/>
    <xf numFmtId="0" fontId="38" fillId="32" borderId="19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0" applyNumberFormat="0" applyFill="0" applyBorder="0" applyAlignment="0" applyProtection="0"/>
    <xf numFmtId="0" fontId="12" fillId="15" borderId="23" applyNumberFormat="0" applyFont="0" applyAlignment="0" applyProtection="0"/>
    <xf numFmtId="0" fontId="44" fillId="31" borderId="0" applyNumberFormat="0" applyBorder="0" applyAlignment="0" applyProtection="0"/>
    <xf numFmtId="0" fontId="45" fillId="22" borderId="0" applyNumberFormat="0" applyBorder="0" applyAlignment="0" applyProtection="0"/>
    <xf numFmtId="0" fontId="46" fillId="15" borderId="18" applyNumberFormat="0" applyAlignment="0" applyProtection="0"/>
    <xf numFmtId="38" fontId="47" fillId="0" borderId="0" applyFont="0" applyFill="0" applyBorder="0" applyAlignment="0" applyProtection="0"/>
    <xf numFmtId="0" fontId="48" fillId="21" borderId="18" applyNumberFormat="0" applyAlignment="0" applyProtection="0"/>
    <xf numFmtId="0" fontId="49" fillId="0" borderId="24" applyNumberFormat="0" applyFill="0" applyAlignment="0" applyProtection="0"/>
    <xf numFmtId="0" fontId="50" fillId="0" borderId="24" applyNumberFormat="0" applyFill="0" applyAlignment="0" applyProtection="0"/>
    <xf numFmtId="0" fontId="51" fillId="15" borderId="0" applyNumberFormat="0" applyBorder="0" applyAlignment="0" applyProtection="0"/>
    <xf numFmtId="0" fontId="52" fillId="15" borderId="0" applyNumberFormat="0" applyBorder="0" applyAlignment="0" applyProtection="0"/>
    <xf numFmtId="0" fontId="9" fillId="0" borderId="0"/>
    <xf numFmtId="0" fontId="12" fillId="0" borderId="0"/>
    <xf numFmtId="0" fontId="9" fillId="0" borderId="0"/>
    <xf numFmtId="0" fontId="5" fillId="0" borderId="0"/>
    <xf numFmtId="0" fontId="12" fillId="0" borderId="0"/>
    <xf numFmtId="0" fontId="32" fillId="0" borderId="0"/>
    <xf numFmtId="0" fontId="12" fillId="0" borderId="0">
      <alignment vertical="top"/>
    </xf>
    <xf numFmtId="0" fontId="9" fillId="0" borderId="0"/>
    <xf numFmtId="0" fontId="5" fillId="0" borderId="0"/>
    <xf numFmtId="0" fontId="12" fillId="15" borderId="2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21" borderId="25" applyNumberFormat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/>
    <xf numFmtId="0" fontId="21" fillId="0" borderId="0"/>
    <xf numFmtId="0" fontId="59" fillId="0" borderId="26" applyNumberFormat="0" applyFill="0" applyAlignment="0" applyProtection="0"/>
    <xf numFmtId="0" fontId="60" fillId="32" borderId="19" applyNumberFormat="0" applyAlignment="0" applyProtection="0"/>
    <xf numFmtId="0" fontId="53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59" fillId="21" borderId="25" applyNumberFormat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1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" fontId="13" fillId="2" borderId="0" applyNumberFormat="0" applyProtection="0">
      <alignment horizontal="left" vertical="center"/>
    </xf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5">
    <xf numFmtId="0" fontId="0" fillId="0" borderId="0" xfId="0"/>
    <xf numFmtId="0" fontId="11" fillId="18" borderId="0" xfId="5" applyFont="1" applyFill="1" applyBorder="1" applyProtection="1">
      <protection hidden="1"/>
    </xf>
    <xf numFmtId="170" fontId="11" fillId="18" borderId="0" xfId="5" applyNumberFormat="1" applyFont="1" applyFill="1" applyBorder="1" applyProtection="1">
      <protection hidden="1"/>
    </xf>
    <xf numFmtId="2" fontId="11" fillId="18" borderId="0" xfId="8" applyNumberFormat="1" applyFont="1" applyFill="1" applyBorder="1" applyProtection="1">
      <protection hidden="1"/>
    </xf>
    <xf numFmtId="2" fontId="11" fillId="18" borderId="0" xfId="5" applyNumberFormat="1" applyFont="1" applyFill="1" applyBorder="1" applyProtection="1">
      <protection hidden="1"/>
    </xf>
    <xf numFmtId="0" fontId="11" fillId="18" borderId="0" xfId="0" applyFont="1" applyFill="1" applyAlignment="1" applyProtection="1">
      <protection hidden="1"/>
    </xf>
    <xf numFmtId="0" fontId="11" fillId="18" borderId="0" xfId="0" applyFont="1" applyFill="1" applyProtection="1">
      <protection hidden="1"/>
    </xf>
    <xf numFmtId="0" fontId="11" fillId="19" borderId="0" xfId="5" applyFont="1" applyFill="1" applyBorder="1" applyProtection="1">
      <protection hidden="1"/>
    </xf>
    <xf numFmtId="0" fontId="11" fillId="19" borderId="0" xfId="0" applyFont="1" applyFill="1" applyProtection="1">
      <protection hidden="1"/>
    </xf>
    <xf numFmtId="0" fontId="26" fillId="19" borderId="0" xfId="5" applyFont="1" applyFill="1" applyProtection="1">
      <protection hidden="1"/>
    </xf>
    <xf numFmtId="0" fontId="10" fillId="19" borderId="0" xfId="5" applyFont="1" applyFill="1" applyBorder="1" applyProtection="1">
      <protection hidden="1"/>
    </xf>
    <xf numFmtId="0" fontId="11" fillId="19" borderId="0" xfId="5" applyFont="1" applyFill="1" applyProtection="1">
      <protection hidden="1"/>
    </xf>
    <xf numFmtId="1" fontId="11" fillId="19" borderId="10" xfId="5" applyNumberFormat="1" applyFont="1" applyFill="1" applyBorder="1" applyAlignment="1" applyProtection="1">
      <alignment horizontal="right"/>
      <protection hidden="1"/>
    </xf>
    <xf numFmtId="1" fontId="11" fillId="19" borderId="0" xfId="5" applyNumberFormat="1" applyFont="1" applyFill="1" applyBorder="1" applyProtection="1">
      <protection hidden="1"/>
    </xf>
    <xf numFmtId="9" fontId="11" fillId="19" borderId="10" xfId="8" applyNumberFormat="1" applyFont="1" applyFill="1" applyBorder="1" applyProtection="1">
      <protection hidden="1"/>
    </xf>
    <xf numFmtId="9" fontId="11" fillId="19" borderId="9" xfId="8" applyFont="1" applyFill="1" applyBorder="1" applyProtection="1">
      <protection hidden="1"/>
    </xf>
    <xf numFmtId="0" fontId="11" fillId="19" borderId="10" xfId="5" applyFont="1" applyFill="1" applyBorder="1" applyAlignment="1" applyProtection="1">
      <alignment horizontal="right"/>
      <protection hidden="1"/>
    </xf>
    <xf numFmtId="0" fontId="11" fillId="19" borderId="0" xfId="5" applyFont="1" applyFill="1" applyBorder="1" applyAlignment="1" applyProtection="1">
      <alignment horizontal="right"/>
      <protection hidden="1"/>
    </xf>
    <xf numFmtId="9" fontId="11" fillId="19" borderId="10" xfId="8" applyFont="1" applyFill="1" applyBorder="1" applyProtection="1">
      <protection hidden="1"/>
    </xf>
    <xf numFmtId="0" fontId="11" fillId="19" borderId="0" xfId="5" applyFont="1" applyFill="1" applyBorder="1" applyAlignment="1" applyProtection="1">
      <protection hidden="1"/>
    </xf>
    <xf numFmtId="1" fontId="11" fillId="19" borderId="0" xfId="5" applyNumberFormat="1" applyFont="1" applyFill="1" applyBorder="1" applyAlignment="1" applyProtection="1">
      <protection hidden="1"/>
    </xf>
    <xf numFmtId="0" fontId="10" fillId="19" borderId="10" xfId="5" applyFont="1" applyFill="1" applyBorder="1" applyAlignment="1" applyProtection="1">
      <alignment horizontal="right"/>
      <protection hidden="1"/>
    </xf>
    <xf numFmtId="0" fontId="10" fillId="19" borderId="0" xfId="5" applyFont="1" applyFill="1" applyBorder="1" applyAlignment="1" applyProtection="1">
      <alignment horizontal="right"/>
      <protection hidden="1"/>
    </xf>
    <xf numFmtId="0" fontId="10" fillId="19" borderId="0" xfId="5" applyFont="1" applyFill="1" applyBorder="1" applyAlignment="1" applyProtection="1">
      <protection hidden="1"/>
    </xf>
    <xf numFmtId="3" fontId="10" fillId="19" borderId="0" xfId="5" applyNumberFormat="1" applyFont="1" applyFill="1" applyBorder="1" applyAlignment="1" applyProtection="1">
      <protection hidden="1"/>
    </xf>
    <xf numFmtId="9" fontId="10" fillId="19" borderId="10" xfId="8" applyFont="1" applyFill="1" applyBorder="1" applyProtection="1">
      <protection hidden="1"/>
    </xf>
    <xf numFmtId="9" fontId="10" fillId="19" borderId="9" xfId="8" applyFont="1" applyFill="1" applyBorder="1" applyProtection="1">
      <protection hidden="1"/>
    </xf>
    <xf numFmtId="1" fontId="10" fillId="19" borderId="0" xfId="5" applyNumberFormat="1" applyFont="1" applyFill="1" applyBorder="1" applyAlignment="1" applyProtection="1">
      <protection hidden="1"/>
    </xf>
    <xf numFmtId="3" fontId="11" fillId="19" borderId="0" xfId="5" applyNumberFormat="1" applyFont="1" applyFill="1" applyBorder="1" applyAlignment="1" applyProtection="1">
      <protection hidden="1"/>
    </xf>
    <xf numFmtId="0" fontId="10" fillId="19" borderId="8" xfId="5" applyFont="1" applyFill="1" applyBorder="1" applyAlignment="1" applyProtection="1">
      <alignment horizontal="right"/>
      <protection hidden="1"/>
    </xf>
    <xf numFmtId="0" fontId="10" fillId="19" borderId="5" xfId="5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protection hidden="1"/>
    </xf>
    <xf numFmtId="0" fontId="10" fillId="19" borderId="5" xfId="5" applyFont="1" applyFill="1" applyBorder="1" applyAlignment="1" applyProtection="1">
      <protection hidden="1"/>
    </xf>
    <xf numFmtId="9" fontId="10" fillId="19" borderId="8" xfId="8" applyFont="1" applyFill="1" applyBorder="1" applyProtection="1">
      <protection hidden="1"/>
    </xf>
    <xf numFmtId="9" fontId="10" fillId="19" borderId="7" xfId="8" applyFont="1" applyFill="1" applyBorder="1" applyAlignment="1" applyProtection="1">
      <alignment horizontal="right"/>
      <protection hidden="1"/>
    </xf>
    <xf numFmtId="3" fontId="11" fillId="19" borderId="10" xfId="5" applyNumberFormat="1" applyFont="1" applyFill="1" applyBorder="1" applyAlignment="1" applyProtection="1">
      <protection hidden="1"/>
    </xf>
    <xf numFmtId="3" fontId="11" fillId="19" borderId="8" xfId="5" applyNumberFormat="1" applyFont="1" applyFill="1" applyBorder="1" applyAlignment="1" applyProtection="1">
      <protection hidden="1"/>
    </xf>
    <xf numFmtId="3" fontId="11" fillId="19" borderId="5" xfId="5" applyNumberFormat="1" applyFont="1" applyFill="1" applyBorder="1" applyAlignment="1" applyProtection="1">
      <protection hidden="1"/>
    </xf>
    <xf numFmtId="9" fontId="11" fillId="19" borderId="8" xfId="8" applyFont="1" applyFill="1" applyBorder="1" applyProtection="1">
      <protection hidden="1"/>
    </xf>
    <xf numFmtId="9" fontId="11" fillId="19" borderId="7" xfId="8" applyFont="1" applyFill="1" applyBorder="1" applyProtection="1">
      <protection hidden="1"/>
    </xf>
    <xf numFmtId="0" fontId="26" fillId="19" borderId="0" xfId="5" applyFont="1" applyFill="1" applyBorder="1" applyProtection="1">
      <protection hidden="1"/>
    </xf>
    <xf numFmtId="1" fontId="11" fillId="19" borderId="0" xfId="5" applyNumberFormat="1" applyFont="1" applyFill="1" applyBorder="1" applyAlignment="1" applyProtection="1">
      <alignment horizontal="right"/>
      <protection hidden="1"/>
    </xf>
    <xf numFmtId="1" fontId="10" fillId="19" borderId="10" xfId="5" applyNumberFormat="1" applyFont="1" applyFill="1" applyBorder="1" applyAlignment="1" applyProtection="1">
      <alignment horizontal="right"/>
      <protection hidden="1"/>
    </xf>
    <xf numFmtId="1" fontId="10" fillId="19" borderId="0" xfId="5" applyNumberFormat="1" applyFont="1" applyFill="1" applyBorder="1" applyAlignment="1" applyProtection="1">
      <alignment horizontal="right"/>
      <protection hidden="1"/>
    </xf>
    <xf numFmtId="1" fontId="10" fillId="19" borderId="8" xfId="5" applyNumberFormat="1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alignment horizontal="right"/>
      <protection hidden="1"/>
    </xf>
    <xf numFmtId="9" fontId="10" fillId="19" borderId="7" xfId="8" applyFont="1" applyFill="1" applyBorder="1" applyProtection="1">
      <protection hidden="1"/>
    </xf>
    <xf numFmtId="0" fontId="26" fillId="18" borderId="0" xfId="0" applyFont="1" applyFill="1" applyProtection="1">
      <protection hidden="1"/>
    </xf>
    <xf numFmtId="0" fontId="26" fillId="18" borderId="0" xfId="5" applyFont="1" applyFill="1" applyProtection="1">
      <protection hidden="1"/>
    </xf>
    <xf numFmtId="0" fontId="11" fillId="18" borderId="0" xfId="5" applyFont="1" applyFill="1" applyProtection="1">
      <protection hidden="1"/>
    </xf>
    <xf numFmtId="0" fontId="10" fillId="18" borderId="0" xfId="5" applyFont="1" applyFill="1" applyBorder="1" applyProtection="1">
      <protection hidden="1"/>
    </xf>
    <xf numFmtId="0" fontId="11" fillId="18" borderId="8" xfId="5" applyFont="1" applyFill="1" applyBorder="1" applyProtection="1">
      <protection hidden="1"/>
    </xf>
    <xf numFmtId="0" fontId="26" fillId="18" borderId="14" xfId="5" applyFont="1" applyFill="1" applyBorder="1" applyProtection="1">
      <protection hidden="1"/>
    </xf>
    <xf numFmtId="0" fontId="11" fillId="18" borderId="10" xfId="5" applyFont="1" applyFill="1" applyBorder="1" applyProtection="1">
      <protection hidden="1"/>
    </xf>
    <xf numFmtId="1" fontId="11" fillId="18" borderId="0" xfId="5" applyNumberFormat="1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alignment horizontal="right"/>
      <protection hidden="1"/>
    </xf>
    <xf numFmtId="9" fontId="11" fillId="18" borderId="0" xfId="8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protection hidden="1"/>
    </xf>
    <xf numFmtId="0" fontId="19" fillId="18" borderId="14" xfId="5" applyFont="1" applyFill="1" applyBorder="1" applyProtection="1">
      <protection hidden="1"/>
    </xf>
    <xf numFmtId="1" fontId="10" fillId="18" borderId="0" xfId="5" applyNumberFormat="1" applyFont="1" applyFill="1" applyBorder="1" applyAlignment="1" applyProtection="1">
      <alignment horizontal="right"/>
      <protection hidden="1"/>
    </xf>
    <xf numFmtId="0" fontId="10" fillId="18" borderId="10" xfId="5" applyFont="1" applyFill="1" applyBorder="1" applyProtection="1">
      <protection hidden="1"/>
    </xf>
    <xf numFmtId="1" fontId="10" fillId="18" borderId="5" xfId="5" applyNumberFormat="1" applyFont="1" applyFill="1" applyBorder="1" applyAlignment="1" applyProtection="1">
      <alignment horizontal="right"/>
      <protection hidden="1"/>
    </xf>
    <xf numFmtId="0" fontId="10" fillId="18" borderId="8" xfId="5" applyFont="1" applyFill="1" applyBorder="1" applyProtection="1">
      <protection hidden="1"/>
    </xf>
    <xf numFmtId="1" fontId="11" fillId="18" borderId="0" xfId="5" applyNumberFormat="1" applyFont="1" applyFill="1" applyProtection="1">
      <protection hidden="1"/>
    </xf>
    <xf numFmtId="3" fontId="11" fillId="18" borderId="0" xfId="5" applyNumberFormat="1" applyFont="1" applyFill="1" applyBorder="1" applyAlignment="1" applyProtection="1">
      <protection hidden="1"/>
    </xf>
    <xf numFmtId="3" fontId="11" fillId="18" borderId="5" xfId="5" applyNumberFormat="1" applyFont="1" applyFill="1" applyBorder="1" applyAlignment="1" applyProtection="1">
      <protection hidden="1"/>
    </xf>
    <xf numFmtId="0" fontId="11" fillId="18" borderId="10" xfId="5" applyFont="1" applyFill="1" applyBorder="1" applyAlignment="1" applyProtection="1">
      <protection hidden="1"/>
    </xf>
    <xf numFmtId="0" fontId="11" fillId="18" borderId="0" xfId="5" applyFont="1" applyFill="1" applyBorder="1" applyAlignment="1" applyProtection="1">
      <protection hidden="1"/>
    </xf>
    <xf numFmtId="0" fontId="11" fillId="18" borderId="9" xfId="5" applyFont="1" applyFill="1" applyBorder="1" applyAlignment="1" applyProtection="1">
      <protection hidden="1"/>
    </xf>
    <xf numFmtId="170" fontId="11" fillId="18" borderId="0" xfId="5" applyNumberFormat="1" applyFont="1" applyFill="1" applyBorder="1" applyAlignment="1" applyProtection="1">
      <protection hidden="1"/>
    </xf>
    <xf numFmtId="170" fontId="10" fillId="18" borderId="0" xfId="5" applyNumberFormat="1" applyFont="1" applyFill="1" applyBorder="1" applyAlignment="1" applyProtection="1">
      <protection hidden="1"/>
    </xf>
    <xf numFmtId="170" fontId="10" fillId="18" borderId="5" xfId="5" applyNumberFormat="1" applyFont="1" applyFill="1" applyBorder="1" applyAlignment="1" applyProtection="1">
      <protection hidden="1"/>
    </xf>
    <xf numFmtId="0" fontId="26" fillId="18" borderId="0" xfId="5" applyFont="1" applyFill="1" applyBorder="1" applyProtection="1">
      <protection hidden="1"/>
    </xf>
    <xf numFmtId="3" fontId="10" fillId="18" borderId="0" xfId="5" applyNumberFormat="1" applyFont="1" applyFill="1" applyBorder="1" applyAlignment="1" applyProtection="1">
      <protection hidden="1"/>
    </xf>
    <xf numFmtId="0" fontId="10" fillId="18" borderId="10" xfId="5" applyFont="1" applyFill="1" applyBorder="1" applyAlignment="1" applyProtection="1">
      <protection hidden="1"/>
    </xf>
    <xf numFmtId="0" fontId="10" fillId="18" borderId="0" xfId="5" applyFont="1" applyFill="1" applyBorder="1" applyAlignment="1" applyProtection="1">
      <protection hidden="1"/>
    </xf>
    <xf numFmtId="3" fontId="10" fillId="18" borderId="10" xfId="5" applyNumberFormat="1" applyFont="1" applyFill="1" applyBorder="1" applyAlignment="1" applyProtection="1">
      <protection hidden="1"/>
    </xf>
    <xf numFmtId="3" fontId="10" fillId="18" borderId="5" xfId="5" applyNumberFormat="1" applyFont="1" applyFill="1" applyBorder="1" applyAlignment="1" applyProtection="1">
      <protection hidden="1"/>
    </xf>
    <xf numFmtId="0" fontId="10" fillId="18" borderId="8" xfId="5" applyFont="1" applyFill="1" applyBorder="1" applyAlignment="1" applyProtection="1">
      <protection hidden="1"/>
    </xf>
    <xf numFmtId="0" fontId="10" fillId="18" borderId="5" xfId="5" applyFont="1" applyFill="1" applyBorder="1" applyAlignment="1" applyProtection="1">
      <protection hidden="1"/>
    </xf>
    <xf numFmtId="1" fontId="11" fillId="19" borderId="10" xfId="5" applyNumberFormat="1" applyFont="1" applyFill="1" applyBorder="1" applyAlignment="1" applyProtection="1">
      <protection hidden="1"/>
    </xf>
    <xf numFmtId="170" fontId="11" fillId="19" borderId="10" xfId="5" applyNumberFormat="1" applyFont="1" applyFill="1" applyBorder="1" applyAlignment="1" applyProtection="1">
      <protection hidden="1"/>
    </xf>
    <xf numFmtId="170" fontId="11" fillId="19" borderId="0" xfId="5" applyNumberFormat="1" applyFont="1" applyFill="1" applyBorder="1" applyAlignment="1" applyProtection="1">
      <protection hidden="1"/>
    </xf>
    <xf numFmtId="0" fontId="11" fillId="18" borderId="0" xfId="5" applyFont="1" applyFill="1" applyAlignment="1" applyProtection="1">
      <protection hidden="1"/>
    </xf>
    <xf numFmtId="0" fontId="10" fillId="18" borderId="0" xfId="5" applyFont="1" applyFill="1" applyBorder="1" applyAlignment="1" applyProtection="1">
      <alignment horizontal="right"/>
      <protection hidden="1"/>
    </xf>
    <xf numFmtId="0" fontId="10" fillId="18" borderId="5" xfId="5" applyFont="1" applyFill="1" applyBorder="1" applyAlignment="1" applyProtection="1">
      <alignment horizontal="right"/>
      <protection hidden="1"/>
    </xf>
    <xf numFmtId="2" fontId="11" fillId="18" borderId="0" xfId="5" applyNumberFormat="1" applyFont="1" applyFill="1" applyProtection="1">
      <protection hidden="1"/>
    </xf>
    <xf numFmtId="0" fontId="10" fillId="18" borderId="0" xfId="5" applyFont="1" applyFill="1" applyProtection="1">
      <protection hidden="1"/>
    </xf>
    <xf numFmtId="3" fontId="11" fillId="18" borderId="0" xfId="5" applyNumberFormat="1" applyFont="1" applyFill="1" applyBorder="1" applyAlignment="1" applyProtection="1">
      <alignment horizontal="right"/>
      <protection hidden="1"/>
    </xf>
    <xf numFmtId="0" fontId="11" fillId="19" borderId="12" xfId="5" applyFont="1" applyFill="1" applyBorder="1" applyAlignment="1" applyProtection="1">
      <protection hidden="1"/>
    </xf>
    <xf numFmtId="170" fontId="10" fillId="19" borderId="10" xfId="5" applyNumberFormat="1" applyFont="1" applyFill="1" applyBorder="1" applyAlignment="1" applyProtection="1">
      <protection hidden="1"/>
    </xf>
    <xf numFmtId="170" fontId="10" fillId="19" borderId="8" xfId="5" applyNumberFormat="1" applyFont="1" applyFill="1" applyBorder="1" applyAlignment="1" applyProtection="1">
      <protection hidden="1"/>
    </xf>
    <xf numFmtId="3" fontId="11" fillId="18" borderId="0" xfId="5" applyNumberFormat="1" applyFont="1" applyFill="1" applyProtection="1">
      <protection hidden="1"/>
    </xf>
    <xf numFmtId="172" fontId="11" fillId="19" borderId="0" xfId="8" applyNumberFormat="1" applyFont="1" applyFill="1" applyBorder="1" applyProtection="1">
      <protection hidden="1"/>
    </xf>
    <xf numFmtId="3" fontId="10" fillId="19" borderId="0" xfId="5" applyNumberFormat="1" applyFont="1" applyFill="1" applyBorder="1" applyProtection="1">
      <protection hidden="1"/>
    </xf>
    <xf numFmtId="3" fontId="11" fillId="19" borderId="0" xfId="5" applyNumberFormat="1" applyFont="1" applyFill="1" applyBorder="1" applyProtection="1">
      <protection hidden="1"/>
    </xf>
    <xf numFmtId="170" fontId="11" fillId="19" borderId="0" xfId="5" applyNumberFormat="1" applyFont="1" applyFill="1" applyBorder="1" applyProtection="1">
      <protection hidden="1"/>
    </xf>
    <xf numFmtId="170" fontId="10" fillId="19" borderId="0" xfId="5" applyNumberFormat="1" applyFont="1" applyFill="1" applyBorder="1" applyProtection="1">
      <protection hidden="1"/>
    </xf>
    <xf numFmtId="2" fontId="11" fillId="19" borderId="0" xfId="5" applyNumberFormat="1" applyFont="1" applyFill="1" applyBorder="1" applyProtection="1">
      <protection hidden="1"/>
    </xf>
    <xf numFmtId="2" fontId="10" fillId="19" borderId="0" xfId="5" applyNumberFormat="1" applyFont="1" applyFill="1" applyBorder="1" applyProtection="1">
      <protection hidden="1"/>
    </xf>
    <xf numFmtId="176" fontId="11" fillId="18" borderId="0" xfId="0" applyNumberFormat="1" applyFont="1" applyFill="1" applyBorder="1" applyAlignment="1" applyProtection="1">
      <protection hidden="1"/>
    </xf>
    <xf numFmtId="9" fontId="63" fillId="18" borderId="0" xfId="8" applyFont="1" applyFill="1" applyBorder="1" applyAlignment="1" applyProtection="1">
      <protection hidden="1"/>
    </xf>
    <xf numFmtId="0" fontId="63" fillId="18" borderId="0" xfId="0" applyFont="1" applyFill="1" applyAlignment="1" applyProtection="1">
      <protection hidden="1"/>
    </xf>
    <xf numFmtId="170" fontId="11" fillId="19" borderId="12" xfId="5" applyNumberFormat="1" applyFont="1" applyFill="1" applyBorder="1" applyAlignment="1" applyProtection="1">
      <protection hidden="1"/>
    </xf>
    <xf numFmtId="0" fontId="11" fillId="19" borderId="0" xfId="0" applyFont="1" applyFill="1" applyBorder="1" applyProtection="1">
      <protection hidden="1"/>
    </xf>
    <xf numFmtId="0" fontId="10" fillId="19" borderId="0" xfId="0" applyFont="1" applyFill="1" applyBorder="1" applyProtection="1">
      <protection hidden="1"/>
    </xf>
    <xf numFmtId="170" fontId="11" fillId="19" borderId="8" xfId="5" applyNumberFormat="1" applyFont="1" applyFill="1" applyBorder="1" applyAlignment="1" applyProtection="1">
      <protection hidden="1"/>
    </xf>
    <xf numFmtId="170" fontId="10" fillId="19" borderId="0" xfId="5" applyNumberFormat="1" applyFont="1" applyFill="1" applyBorder="1" applyAlignment="1" applyProtection="1">
      <protection hidden="1"/>
    </xf>
    <xf numFmtId="3" fontId="11" fillId="19" borderId="10" xfId="5" applyNumberFormat="1" applyFont="1" applyFill="1" applyBorder="1" applyProtection="1">
      <protection hidden="1"/>
    </xf>
    <xf numFmtId="0" fontId="11" fillId="18" borderId="14" xfId="5" applyFont="1" applyFill="1" applyBorder="1" applyProtection="1">
      <protection hidden="1"/>
    </xf>
    <xf numFmtId="3" fontId="65" fillId="19" borderId="10" xfId="5" applyNumberFormat="1" applyFont="1" applyFill="1" applyBorder="1" applyAlignment="1" applyProtection="1">
      <alignment horizontal="right"/>
      <protection hidden="1"/>
    </xf>
    <xf numFmtId="9" fontId="11" fillId="19" borderId="6" xfId="8" applyNumberFormat="1" applyFont="1" applyFill="1" applyBorder="1" applyProtection="1">
      <protection hidden="1"/>
    </xf>
    <xf numFmtId="0" fontId="11" fillId="18" borderId="8" xfId="5" applyFont="1" applyFill="1" applyBorder="1" applyAlignment="1" applyProtection="1">
      <protection hidden="1"/>
    </xf>
    <xf numFmtId="0" fontId="11" fillId="18" borderId="5" xfId="5" applyFont="1" applyFill="1" applyBorder="1" applyAlignment="1" applyProtection="1">
      <protection hidden="1"/>
    </xf>
    <xf numFmtId="3" fontId="11" fillId="19" borderId="10" xfId="5" applyNumberFormat="1" applyFont="1" applyFill="1" applyBorder="1" applyAlignment="1" applyProtection="1">
      <alignment horizontal="right"/>
      <protection hidden="1"/>
    </xf>
    <xf numFmtId="0" fontId="63" fillId="18" borderId="0" xfId="5" applyFont="1" applyFill="1" applyBorder="1" applyProtection="1">
      <protection hidden="1"/>
    </xf>
    <xf numFmtId="170" fontId="10" fillId="19" borderId="5" xfId="5" applyNumberFormat="1" applyFont="1" applyFill="1" applyBorder="1" applyAlignment="1" applyProtection="1">
      <protection hidden="1"/>
    </xf>
    <xf numFmtId="0" fontId="11" fillId="20" borderId="3" xfId="5" applyFont="1" applyFill="1" applyBorder="1" applyAlignment="1" applyProtection="1">
      <alignment horizontal="right"/>
      <protection hidden="1"/>
    </xf>
    <xf numFmtId="0" fontId="11" fillId="20" borderId="16" xfId="5" applyFont="1" applyFill="1" applyBorder="1" applyAlignment="1" applyProtection="1">
      <alignment horizontal="right"/>
      <protection hidden="1"/>
    </xf>
    <xf numFmtId="1" fontId="11" fillId="20" borderId="0" xfId="5" applyNumberFormat="1" applyFont="1" applyFill="1" applyBorder="1" applyProtection="1">
      <protection hidden="1"/>
    </xf>
    <xf numFmtId="1" fontId="11" fillId="20" borderId="9" xfId="5" applyNumberFormat="1" applyFont="1" applyFill="1" applyBorder="1" applyProtection="1">
      <protection hidden="1"/>
    </xf>
    <xf numFmtId="1" fontId="11" fillId="20" borderId="0" xfId="5" applyNumberFormat="1" applyFont="1" applyFill="1" applyBorder="1" applyAlignment="1" applyProtection="1">
      <protection hidden="1"/>
    </xf>
    <xf numFmtId="1" fontId="11" fillId="20" borderId="9" xfId="5" applyNumberFormat="1" applyFont="1" applyFill="1" applyBorder="1" applyAlignment="1" applyProtection="1">
      <protection hidden="1"/>
    </xf>
    <xf numFmtId="0" fontId="63" fillId="18" borderId="0" xfId="5" applyFont="1" applyFill="1" applyBorder="1" applyAlignment="1" applyProtection="1">
      <protection hidden="1"/>
    </xf>
    <xf numFmtId="4" fontId="11" fillId="19" borderId="0" xfId="5" applyNumberFormat="1" applyFont="1" applyFill="1" applyBorder="1" applyAlignment="1" applyProtection="1">
      <protection hidden="1"/>
    </xf>
    <xf numFmtId="9" fontId="11" fillId="18" borderId="9" xfId="8" applyFont="1" applyFill="1" applyBorder="1" applyAlignment="1" applyProtection="1">
      <protection hidden="1"/>
    </xf>
    <xf numFmtId="9" fontId="11" fillId="18" borderId="10" xfId="8" applyFont="1" applyFill="1" applyBorder="1" applyAlignment="1" applyProtection="1">
      <protection hidden="1"/>
    </xf>
    <xf numFmtId="170" fontId="11" fillId="19" borderId="5" xfId="5" applyNumberFormat="1" applyFont="1" applyFill="1" applyBorder="1" applyAlignment="1" applyProtection="1">
      <protection hidden="1"/>
    </xf>
    <xf numFmtId="3" fontId="11" fillId="20" borderId="0" xfId="5" applyNumberFormat="1" applyFont="1" applyFill="1" applyBorder="1" applyProtection="1">
      <protection hidden="1"/>
    </xf>
    <xf numFmtId="3" fontId="11" fillId="20" borderId="9" xfId="5" applyNumberFormat="1" applyFont="1" applyFill="1" applyBorder="1" applyProtection="1">
      <protection hidden="1"/>
    </xf>
    <xf numFmtId="0" fontId="11" fillId="19" borderId="0" xfId="5" applyFont="1" applyFill="1" applyAlignment="1" applyProtection="1">
      <protection hidden="1"/>
    </xf>
    <xf numFmtId="170" fontId="11" fillId="19" borderId="0" xfId="5" applyNumberFormat="1" applyFont="1" applyFill="1" applyAlignment="1" applyProtection="1">
      <protection hidden="1"/>
    </xf>
    <xf numFmtId="3" fontId="11" fillId="19" borderId="0" xfId="5" applyNumberFormat="1" applyFont="1" applyFill="1" applyBorder="1" applyAlignment="1" applyProtection="1">
      <alignment horizontal="right"/>
      <protection hidden="1"/>
    </xf>
    <xf numFmtId="3" fontId="10" fillId="19" borderId="10" xfId="5" applyNumberFormat="1" applyFont="1" applyFill="1" applyBorder="1" applyAlignment="1" applyProtection="1">
      <protection hidden="1"/>
    </xf>
    <xf numFmtId="0" fontId="11" fillId="18" borderId="11" xfId="5" applyFont="1" applyFill="1" applyBorder="1" applyAlignment="1" applyProtection="1">
      <alignment vertical="top" wrapText="1"/>
      <protection hidden="1"/>
    </xf>
    <xf numFmtId="0" fontId="11" fillId="19" borderId="11" xfId="5" applyFont="1" applyFill="1" applyBorder="1" applyAlignment="1" applyProtection="1">
      <alignment horizontal="right" vertical="top" wrapText="1"/>
      <protection hidden="1"/>
    </xf>
    <xf numFmtId="0" fontId="11" fillId="19" borderId="3" xfId="5" applyFont="1" applyFill="1" applyBorder="1" applyAlignment="1" applyProtection="1">
      <alignment horizontal="right" vertical="top" wrapText="1"/>
      <protection hidden="1"/>
    </xf>
    <xf numFmtId="0" fontId="11" fillId="18" borderId="16" xfId="5" applyFont="1" applyFill="1" applyBorder="1" applyAlignment="1" applyProtection="1">
      <alignment horizontal="right" vertical="top" wrapText="1"/>
      <protection hidden="1"/>
    </xf>
    <xf numFmtId="0" fontId="11" fillId="18" borderId="11" xfId="5" applyFont="1" applyFill="1" applyBorder="1" applyAlignment="1" applyProtection="1">
      <alignment horizontal="right" vertical="top" wrapText="1"/>
      <protection hidden="1"/>
    </xf>
    <xf numFmtId="0" fontId="68" fillId="18" borderId="0" xfId="5" applyFont="1" applyFill="1" applyProtection="1">
      <protection hidden="1"/>
    </xf>
    <xf numFmtId="0" fontId="68" fillId="18" borderId="0" xfId="0" applyFont="1" applyFill="1" applyAlignment="1" applyProtection="1"/>
    <xf numFmtId="0" fontId="68" fillId="19" borderId="0" xfId="0" applyFont="1" applyFill="1" applyAlignment="1" applyProtection="1"/>
    <xf numFmtId="9" fontId="10" fillId="18" borderId="9" xfId="8" applyFont="1" applyFill="1" applyBorder="1" applyAlignment="1" applyProtection="1">
      <protection hidden="1"/>
    </xf>
    <xf numFmtId="9" fontId="11" fillId="18" borderId="7" xfId="8" applyNumberFormat="1" applyFont="1" applyFill="1" applyBorder="1" applyAlignment="1" applyProtection="1">
      <protection hidden="1"/>
    </xf>
    <xf numFmtId="9" fontId="10" fillId="18" borderId="7" xfId="8" applyFont="1" applyFill="1" applyBorder="1" applyAlignment="1" applyProtection="1">
      <protection hidden="1"/>
    </xf>
    <xf numFmtId="9" fontId="10" fillId="18" borderId="10" xfId="8" applyFont="1" applyFill="1" applyBorder="1" applyAlignment="1" applyProtection="1">
      <protection hidden="1"/>
    </xf>
    <xf numFmtId="9" fontId="10" fillId="18" borderId="8" xfId="8" applyFont="1" applyFill="1" applyBorder="1" applyAlignment="1" applyProtection="1">
      <protection hidden="1"/>
    </xf>
    <xf numFmtId="9" fontId="11" fillId="18" borderId="8" xfId="8" applyNumberFormat="1" applyFont="1" applyFill="1" applyBorder="1" applyAlignment="1" applyProtection="1">
      <protection hidden="1"/>
    </xf>
    <xf numFmtId="9" fontId="11" fillId="18" borderId="10" xfId="8" applyNumberFormat="1" applyFont="1" applyFill="1" applyBorder="1" applyAlignment="1" applyProtection="1">
      <protection hidden="1"/>
    </xf>
    <xf numFmtId="0" fontId="68" fillId="18" borderId="0" xfId="159" applyFont="1" applyFill="1" applyBorder="1" applyProtection="1">
      <protection hidden="1"/>
    </xf>
    <xf numFmtId="0" fontId="26" fillId="18" borderId="0" xfId="0" applyFont="1" applyFill="1" applyAlignment="1" applyProtection="1">
      <alignment horizontal="right"/>
      <protection hidden="1"/>
    </xf>
    <xf numFmtId="0" fontId="26" fillId="18" borderId="0" xfId="5" applyFont="1" applyFill="1" applyAlignment="1" applyProtection="1">
      <alignment horizontal="right"/>
      <protection hidden="1"/>
    </xf>
    <xf numFmtId="0" fontId="11" fillId="18" borderId="0" xfId="5" applyFont="1" applyFill="1" applyAlignment="1" applyProtection="1">
      <alignment horizontal="right"/>
      <protection hidden="1"/>
    </xf>
    <xf numFmtId="0" fontId="11" fillId="19" borderId="0" xfId="5" applyFont="1" applyFill="1" applyAlignment="1" applyProtection="1">
      <alignment horizontal="right"/>
      <protection hidden="1"/>
    </xf>
    <xf numFmtId="0" fontId="68" fillId="18" borderId="0" xfId="5" applyFont="1" applyFill="1" applyAlignment="1" applyProtection="1">
      <protection hidden="1"/>
    </xf>
    <xf numFmtId="0" fontId="26" fillId="18" borderId="0" xfId="5" applyFont="1" applyFill="1" applyAlignment="1" applyProtection="1">
      <protection hidden="1"/>
    </xf>
    <xf numFmtId="2" fontId="11" fillId="18" borderId="0" xfId="8" applyNumberFormat="1" applyFont="1" applyFill="1" applyBorder="1" applyAlignment="1" applyProtection="1">
      <protection hidden="1"/>
    </xf>
    <xf numFmtId="0" fontId="26" fillId="18" borderId="14" xfId="5" applyFont="1" applyFill="1" applyBorder="1" applyAlignment="1" applyProtection="1">
      <protection hidden="1"/>
    </xf>
    <xf numFmtId="0" fontId="19" fillId="18" borderId="14" xfId="5" applyFont="1" applyFill="1" applyBorder="1" applyAlignment="1" applyProtection="1">
      <protection hidden="1"/>
    </xf>
    <xf numFmtId="9" fontId="11" fillId="19" borderId="10" xfId="8" applyFont="1" applyFill="1" applyBorder="1" applyAlignment="1" applyProtection="1">
      <protection hidden="1"/>
    </xf>
    <xf numFmtId="9" fontId="11" fillId="19" borderId="9" xfId="8" applyFont="1" applyFill="1" applyBorder="1" applyAlignment="1" applyProtection="1">
      <protection hidden="1"/>
    </xf>
    <xf numFmtId="0" fontId="26" fillId="18" borderId="0" xfId="5" applyFont="1" applyFill="1" applyBorder="1" applyAlignment="1" applyProtection="1">
      <protection hidden="1"/>
    </xf>
    <xf numFmtId="3" fontId="11" fillId="18" borderId="0" xfId="5" applyNumberFormat="1" applyFont="1" applyFill="1" applyAlignment="1" applyProtection="1">
      <protection hidden="1"/>
    </xf>
    <xf numFmtId="0" fontId="19" fillId="18" borderId="10" xfId="5" applyFont="1" applyFill="1" applyBorder="1" applyAlignment="1" applyProtection="1">
      <protection hidden="1"/>
    </xf>
    <xf numFmtId="0" fontId="67" fillId="18" borderId="0" xfId="5" applyFont="1" applyFill="1" applyAlignment="1" applyProtection="1">
      <protection hidden="1"/>
    </xf>
    <xf numFmtId="0" fontId="63" fillId="18" borderId="0" xfId="5" applyFont="1" applyFill="1" applyAlignment="1" applyProtection="1">
      <protection hidden="1"/>
    </xf>
    <xf numFmtId="3" fontId="11" fillId="18" borderId="12" xfId="5" applyNumberFormat="1" applyFont="1" applyFill="1" applyBorder="1" applyAlignment="1" applyProtection="1">
      <protection hidden="1"/>
    </xf>
    <xf numFmtId="0" fontId="68" fillId="18" borderId="14" xfId="5" applyFont="1" applyFill="1" applyBorder="1" applyAlignment="1" applyProtection="1">
      <protection hidden="1"/>
    </xf>
    <xf numFmtId="0" fontId="69" fillId="18" borderId="14" xfId="5" applyFont="1" applyFill="1" applyBorder="1" applyAlignment="1" applyProtection="1">
      <protection hidden="1"/>
    </xf>
    <xf numFmtId="0" fontId="70" fillId="0" borderId="0" xfId="46" applyFont="1"/>
    <xf numFmtId="0" fontId="11" fillId="18" borderId="0" xfId="5" applyFont="1" applyFill="1" applyAlignment="1" applyProtection="1">
      <alignment horizontal="left" vertical="top"/>
      <protection hidden="1"/>
    </xf>
    <xf numFmtId="3" fontId="11" fillId="18" borderId="0" xfId="5" applyNumberFormat="1" applyFont="1" applyFill="1" applyBorder="1" applyAlignment="1" applyProtection="1">
      <alignment horizontal="left" vertical="top" wrapText="1"/>
      <protection hidden="1"/>
    </xf>
    <xf numFmtId="0" fontId="65" fillId="19" borderId="0" xfId="5" applyFont="1" applyFill="1" applyBorder="1" applyAlignment="1" applyProtection="1">
      <protection hidden="1"/>
    </xf>
    <xf numFmtId="0" fontId="66" fillId="19" borderId="0" xfId="5" applyFont="1" applyFill="1" applyAlignment="1" applyProtection="1">
      <protection hidden="1"/>
    </xf>
    <xf numFmtId="0" fontId="65" fillId="19" borderId="0" xfId="5" applyFont="1" applyFill="1" applyAlignment="1" applyProtection="1">
      <protection hidden="1"/>
    </xf>
    <xf numFmtId="0" fontId="65" fillId="19" borderId="11" xfId="5" applyFont="1" applyFill="1" applyBorder="1" applyAlignment="1" applyProtection="1">
      <alignment horizontal="right"/>
      <protection hidden="1"/>
    </xf>
    <xf numFmtId="0" fontId="65" fillId="19" borderId="3" xfId="5" applyFont="1" applyFill="1" applyBorder="1" applyAlignment="1" applyProtection="1">
      <alignment horizontal="right"/>
      <protection hidden="1"/>
    </xf>
    <xf numFmtId="0" fontId="65" fillId="19" borderId="3" xfId="5" applyFont="1" applyFill="1" applyBorder="1" applyAlignment="1" applyProtection="1">
      <protection hidden="1"/>
    </xf>
    <xf numFmtId="0" fontId="65" fillId="19" borderId="10" xfId="5" applyFont="1" applyFill="1" applyBorder="1" applyAlignment="1" applyProtection="1">
      <protection hidden="1"/>
    </xf>
    <xf numFmtId="1" fontId="65" fillId="19" borderId="0" xfId="5" applyNumberFormat="1" applyFont="1" applyFill="1" applyBorder="1" applyAlignment="1" applyProtection="1">
      <protection hidden="1"/>
    </xf>
    <xf numFmtId="1" fontId="65" fillId="19" borderId="9" xfId="5" applyNumberFormat="1" applyFont="1" applyFill="1" applyBorder="1" applyAlignment="1" applyProtection="1">
      <protection hidden="1"/>
    </xf>
    <xf numFmtId="0" fontId="66" fillId="19" borderId="10" xfId="5" applyFont="1" applyFill="1" applyBorder="1" applyAlignment="1" applyProtection="1">
      <protection hidden="1"/>
    </xf>
    <xf numFmtId="0" fontId="66" fillId="19" borderId="8" xfId="5" applyFont="1" applyFill="1" applyBorder="1" applyAlignment="1" applyProtection="1">
      <protection hidden="1"/>
    </xf>
    <xf numFmtId="3" fontId="65" fillId="19" borderId="10" xfId="5" applyNumberFormat="1" applyFont="1" applyFill="1" applyBorder="1" applyAlignment="1" applyProtection="1">
      <protection hidden="1"/>
    </xf>
    <xf numFmtId="3" fontId="65" fillId="19" borderId="0" xfId="5" applyNumberFormat="1" applyFont="1" applyFill="1" applyBorder="1" applyAlignment="1" applyProtection="1">
      <protection hidden="1"/>
    </xf>
    <xf numFmtId="0" fontId="65" fillId="19" borderId="8" xfId="5" applyFont="1" applyFill="1" applyBorder="1" applyAlignment="1" applyProtection="1">
      <protection hidden="1"/>
    </xf>
    <xf numFmtId="3" fontId="65" fillId="19" borderId="8" xfId="5" applyNumberFormat="1" applyFont="1" applyFill="1" applyBorder="1" applyAlignment="1" applyProtection="1">
      <protection hidden="1"/>
    </xf>
    <xf numFmtId="3" fontId="65" fillId="19" borderId="5" xfId="5" applyNumberFormat="1" applyFont="1" applyFill="1" applyBorder="1" applyAlignment="1" applyProtection="1">
      <protection hidden="1"/>
    </xf>
    <xf numFmtId="1" fontId="65" fillId="19" borderId="10" xfId="5" applyNumberFormat="1" applyFont="1" applyFill="1" applyBorder="1" applyAlignment="1" applyProtection="1">
      <protection hidden="1"/>
    </xf>
    <xf numFmtId="3" fontId="65" fillId="19" borderId="9" xfId="5" applyNumberFormat="1" applyFont="1" applyFill="1" applyBorder="1" applyAlignment="1" applyProtection="1">
      <protection hidden="1"/>
    </xf>
    <xf numFmtId="3" fontId="65" fillId="19" borderId="7" xfId="5" applyNumberFormat="1" applyFont="1" applyFill="1" applyBorder="1" applyAlignment="1" applyProtection="1">
      <protection hidden="1"/>
    </xf>
    <xf numFmtId="0" fontId="65" fillId="19" borderId="12" xfId="5" applyFont="1" applyFill="1" applyBorder="1" applyAlignment="1" applyProtection="1">
      <protection hidden="1"/>
    </xf>
    <xf numFmtId="0" fontId="65" fillId="19" borderId="0" xfId="5" applyFont="1" applyFill="1" applyBorder="1" applyAlignment="1" applyProtection="1">
      <alignment horizontal="right"/>
      <protection hidden="1"/>
    </xf>
    <xf numFmtId="0" fontId="65" fillId="19" borderId="11" xfId="5" applyFont="1" applyFill="1" applyBorder="1" applyAlignment="1" applyProtection="1">
      <protection hidden="1"/>
    </xf>
    <xf numFmtId="0" fontId="65" fillId="19" borderId="10" xfId="5" applyFont="1" applyFill="1" applyBorder="1" applyAlignment="1" applyProtection="1">
      <alignment horizontal="right"/>
      <protection hidden="1"/>
    </xf>
    <xf numFmtId="0" fontId="66" fillId="19" borderId="10" xfId="5" applyFont="1" applyFill="1" applyBorder="1" applyAlignment="1" applyProtection="1">
      <alignment horizontal="right"/>
      <protection hidden="1"/>
    </xf>
    <xf numFmtId="0" fontId="66" fillId="19" borderId="0" xfId="5" applyFont="1" applyFill="1" applyBorder="1" applyAlignment="1" applyProtection="1">
      <alignment horizontal="right"/>
      <protection hidden="1"/>
    </xf>
    <xf numFmtId="0" fontId="66" fillId="19" borderId="0" xfId="5" applyFont="1" applyFill="1" applyBorder="1" applyAlignment="1" applyProtection="1">
      <protection hidden="1"/>
    </xf>
    <xf numFmtId="3" fontId="66" fillId="19" borderId="0" xfId="5" applyNumberFormat="1" applyFont="1" applyFill="1" applyBorder="1" applyAlignment="1" applyProtection="1">
      <protection hidden="1"/>
    </xf>
    <xf numFmtId="3" fontId="66" fillId="19" borderId="9" xfId="5" applyNumberFormat="1" applyFont="1" applyFill="1" applyBorder="1" applyAlignment="1" applyProtection="1">
      <protection hidden="1"/>
    </xf>
    <xf numFmtId="3" fontId="66" fillId="19" borderId="5" xfId="5" applyNumberFormat="1" applyFont="1" applyFill="1" applyBorder="1" applyAlignment="1" applyProtection="1">
      <protection hidden="1"/>
    </xf>
    <xf numFmtId="170" fontId="65" fillId="19" borderId="10" xfId="5" applyNumberFormat="1" applyFont="1" applyFill="1" applyBorder="1" applyAlignment="1" applyProtection="1">
      <protection hidden="1"/>
    </xf>
    <xf numFmtId="170" fontId="65" fillId="19" borderId="0" xfId="5" applyNumberFormat="1" applyFont="1" applyFill="1" applyBorder="1" applyAlignment="1" applyProtection="1">
      <protection hidden="1"/>
    </xf>
    <xf numFmtId="170" fontId="65" fillId="19" borderId="9" xfId="5" applyNumberFormat="1" applyFont="1" applyFill="1" applyBorder="1" applyAlignment="1" applyProtection="1">
      <protection hidden="1"/>
    </xf>
    <xf numFmtId="0" fontId="65" fillId="19" borderId="16" xfId="5" applyFont="1" applyFill="1" applyBorder="1" applyAlignment="1" applyProtection="1">
      <alignment horizontal="right"/>
      <protection hidden="1"/>
    </xf>
    <xf numFmtId="0" fontId="65" fillId="19" borderId="9" xfId="5" applyFont="1" applyFill="1" applyBorder="1" applyAlignment="1" applyProtection="1">
      <protection hidden="1"/>
    </xf>
    <xf numFmtId="170" fontId="66" fillId="19" borderId="10" xfId="5" applyNumberFormat="1" applyFont="1" applyFill="1" applyBorder="1" applyAlignment="1" applyProtection="1">
      <protection hidden="1"/>
    </xf>
    <xf numFmtId="170" fontId="66" fillId="19" borderId="0" xfId="5" applyNumberFormat="1" applyFont="1" applyFill="1" applyBorder="1" applyAlignment="1" applyProtection="1">
      <protection hidden="1"/>
    </xf>
    <xf numFmtId="170" fontId="66" fillId="19" borderId="9" xfId="5" applyNumberFormat="1" applyFont="1" applyFill="1" applyBorder="1" applyAlignment="1" applyProtection="1">
      <protection hidden="1"/>
    </xf>
    <xf numFmtId="170" fontId="66" fillId="19" borderId="5" xfId="5" applyNumberFormat="1" applyFont="1" applyFill="1" applyBorder="1" applyAlignment="1" applyProtection="1">
      <protection hidden="1"/>
    </xf>
    <xf numFmtId="170" fontId="66" fillId="19" borderId="7" xfId="5" applyNumberFormat="1" applyFont="1" applyFill="1" applyBorder="1" applyAlignment="1" applyProtection="1">
      <protection hidden="1"/>
    </xf>
    <xf numFmtId="0" fontId="66" fillId="19" borderId="5" xfId="5" applyFont="1" applyFill="1" applyBorder="1" applyAlignment="1" applyProtection="1">
      <protection hidden="1"/>
    </xf>
    <xf numFmtId="1" fontId="65" fillId="19" borderId="0" xfId="5" applyNumberFormat="1" applyFont="1" applyFill="1" applyAlignment="1" applyProtection="1">
      <protection hidden="1"/>
    </xf>
    <xf numFmtId="3" fontId="65" fillId="19" borderId="0" xfId="5" applyNumberFormat="1" applyFont="1" applyFill="1" applyBorder="1" applyAlignment="1" applyProtection="1">
      <alignment horizontal="right"/>
      <protection hidden="1"/>
    </xf>
    <xf numFmtId="3" fontId="66" fillId="19" borderId="10" xfId="5" applyNumberFormat="1" applyFont="1" applyFill="1" applyBorder="1" applyAlignment="1" applyProtection="1">
      <protection hidden="1"/>
    </xf>
    <xf numFmtId="0" fontId="66" fillId="19" borderId="8" xfId="5" applyFont="1" applyFill="1" applyBorder="1" applyAlignment="1" applyProtection="1">
      <alignment horizontal="right"/>
      <protection hidden="1"/>
    </xf>
    <xf numFmtId="0" fontId="66" fillId="19" borderId="5" xfId="5" applyFont="1" applyFill="1" applyBorder="1" applyAlignment="1" applyProtection="1">
      <alignment horizontal="right"/>
      <protection hidden="1"/>
    </xf>
    <xf numFmtId="0" fontId="66" fillId="19" borderId="9" xfId="5" applyFont="1" applyFill="1" applyBorder="1" applyAlignment="1" applyProtection="1">
      <protection hidden="1"/>
    </xf>
    <xf numFmtId="3" fontId="66" fillId="19" borderId="7" xfId="5" applyNumberFormat="1" applyFont="1" applyFill="1" applyBorder="1" applyAlignment="1" applyProtection="1">
      <protection hidden="1"/>
    </xf>
    <xf numFmtId="3" fontId="65" fillId="19" borderId="0" xfId="5" applyNumberFormat="1" applyFont="1" applyFill="1" applyAlignment="1" applyProtection="1">
      <protection hidden="1"/>
    </xf>
    <xf numFmtId="0" fontId="68" fillId="19" borderId="0" xfId="5" applyFont="1" applyFill="1" applyProtection="1">
      <protection hidden="1"/>
    </xf>
    <xf numFmtId="0" fontId="65" fillId="19" borderId="0" xfId="38" applyFont="1" applyFill="1" applyBorder="1" applyAlignment="1">
      <alignment wrapText="1"/>
    </xf>
    <xf numFmtId="3" fontId="65" fillId="19" borderId="0" xfId="38" applyNumberFormat="1" applyFont="1" applyFill="1" applyBorder="1" applyAlignment="1" applyProtection="1">
      <protection hidden="1"/>
    </xf>
    <xf numFmtId="0" fontId="65" fillId="19" borderId="0" xfId="38" applyFont="1" applyFill="1" applyAlignment="1" applyProtection="1">
      <protection hidden="1"/>
    </xf>
    <xf numFmtId="0" fontId="11" fillId="19" borderId="0" xfId="38" applyFont="1" applyFill="1" applyProtection="1">
      <protection hidden="1"/>
    </xf>
    <xf numFmtId="0" fontId="65" fillId="19" borderId="5" xfId="5" applyFont="1" applyFill="1" applyBorder="1" applyAlignment="1" applyProtection="1">
      <protection hidden="1"/>
    </xf>
    <xf numFmtId="170" fontId="63" fillId="19" borderId="10" xfId="5" applyNumberFormat="1" applyFont="1" applyFill="1" applyBorder="1" applyAlignment="1" applyProtection="1">
      <protection hidden="1"/>
    </xf>
    <xf numFmtId="170" fontId="63" fillId="18" borderId="0" xfId="5" applyNumberFormat="1" applyFont="1" applyFill="1" applyBorder="1" applyAlignment="1" applyProtection="1">
      <protection hidden="1"/>
    </xf>
    <xf numFmtId="170" fontId="64" fillId="19" borderId="10" xfId="5" applyNumberFormat="1" applyFont="1" applyFill="1" applyBorder="1" applyAlignment="1" applyProtection="1">
      <protection hidden="1"/>
    </xf>
    <xf numFmtId="170" fontId="64" fillId="18" borderId="0" xfId="5" applyNumberFormat="1" applyFont="1" applyFill="1" applyBorder="1" applyAlignment="1" applyProtection="1">
      <protection hidden="1"/>
    </xf>
    <xf numFmtId="170" fontId="64" fillId="19" borderId="8" xfId="5" applyNumberFormat="1" applyFont="1" applyFill="1" applyBorder="1" applyAlignment="1" applyProtection="1">
      <protection hidden="1"/>
    </xf>
    <xf numFmtId="170" fontId="64" fillId="18" borderId="5" xfId="5" applyNumberFormat="1" applyFont="1" applyFill="1" applyBorder="1" applyAlignment="1" applyProtection="1"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0" fontId="16" fillId="19" borderId="0" xfId="0" applyFont="1" applyFill="1" applyBorder="1" applyProtection="1">
      <protection hidden="1"/>
    </xf>
    <xf numFmtId="9" fontId="11" fillId="19" borderId="10" xfId="8" applyNumberFormat="1" applyFont="1" applyFill="1" applyBorder="1" applyAlignment="1" applyProtection="1">
      <protection hidden="1"/>
    </xf>
    <xf numFmtId="9" fontId="11" fillId="19" borderId="6" xfId="8" applyNumberFormat="1" applyFont="1" applyFill="1" applyBorder="1" applyAlignment="1" applyProtection="1">
      <protection hidden="1"/>
    </xf>
    <xf numFmtId="9" fontId="10" fillId="19" borderId="10" xfId="8" applyFont="1" applyFill="1" applyBorder="1" applyAlignment="1" applyProtection="1">
      <protection hidden="1"/>
    </xf>
    <xf numFmtId="9" fontId="10" fillId="19" borderId="9" xfId="8" applyFont="1" applyFill="1" applyBorder="1" applyAlignment="1" applyProtection="1">
      <protection hidden="1"/>
    </xf>
    <xf numFmtId="9" fontId="10" fillId="19" borderId="8" xfId="8" applyFont="1" applyFill="1" applyBorder="1" applyAlignment="1" applyProtection="1">
      <protection hidden="1"/>
    </xf>
    <xf numFmtId="9" fontId="11" fillId="19" borderId="8" xfId="8" applyFont="1" applyFill="1" applyBorder="1" applyAlignment="1" applyProtection="1">
      <protection hidden="1"/>
    </xf>
    <xf numFmtId="9" fontId="11" fillId="19" borderId="7" xfId="8" applyFont="1" applyFill="1" applyBorder="1" applyAlignment="1" applyProtection="1">
      <protection hidden="1"/>
    </xf>
    <xf numFmtId="0" fontId="11" fillId="18" borderId="0" xfId="5" applyFont="1" applyFill="1" applyAlignment="1" applyProtection="1">
      <alignment vertical="top"/>
      <protection hidden="1"/>
    </xf>
    <xf numFmtId="9" fontId="11" fillId="19" borderId="0" xfId="8" applyNumberFormat="1" applyFont="1" applyFill="1" applyBorder="1" applyProtection="1">
      <protection hidden="1"/>
    </xf>
    <xf numFmtId="9" fontId="11" fillId="19" borderId="0" xfId="8" applyFont="1" applyFill="1" applyBorder="1" applyProtection="1">
      <protection hidden="1"/>
    </xf>
    <xf numFmtId="9" fontId="10" fillId="19" borderId="0" xfId="8" applyFont="1" applyFill="1" applyBorder="1" applyProtection="1">
      <protection hidden="1"/>
    </xf>
    <xf numFmtId="0" fontId="11" fillId="18" borderId="0" xfId="5" applyFont="1" applyFill="1" applyBorder="1" applyAlignment="1" applyProtection="1">
      <alignment horizontal="right"/>
      <protection hidden="1"/>
    </xf>
    <xf numFmtId="0" fontId="11" fillId="18" borderId="0" xfId="5" applyFont="1" applyFill="1" applyBorder="1" applyAlignment="1" applyProtection="1">
      <alignment horizontal="right" vertical="top" wrapText="1"/>
      <protection hidden="1"/>
    </xf>
    <xf numFmtId="9" fontId="10" fillId="19" borderId="0" xfId="8" applyFont="1" applyFill="1" applyBorder="1" applyAlignment="1" applyProtection="1">
      <alignment horizontal="right"/>
      <protection hidden="1"/>
    </xf>
    <xf numFmtId="0" fontId="71" fillId="18" borderId="10" xfId="5" applyFont="1" applyFill="1" applyBorder="1" applyProtection="1"/>
    <xf numFmtId="0" fontId="72" fillId="18" borderId="5" xfId="5" applyFont="1" applyFill="1" applyBorder="1" applyAlignment="1" applyProtection="1">
      <protection hidden="1"/>
    </xf>
    <xf numFmtId="0" fontId="71" fillId="19" borderId="5" xfId="5" applyFont="1" applyFill="1" applyBorder="1" applyAlignment="1" applyProtection="1">
      <protection hidden="1"/>
    </xf>
    <xf numFmtId="0" fontId="71" fillId="18" borderId="5" xfId="5" applyFont="1" applyFill="1" applyBorder="1" applyAlignment="1" applyProtection="1">
      <protection hidden="1"/>
    </xf>
    <xf numFmtId="0" fontId="72" fillId="18" borderId="0" xfId="5" applyFont="1" applyFill="1" applyAlignment="1" applyProtection="1">
      <protection hidden="1"/>
    </xf>
    <xf numFmtId="0" fontId="71" fillId="18" borderId="0" xfId="5" applyFont="1" applyFill="1" applyAlignment="1" applyProtection="1">
      <protection hidden="1"/>
    </xf>
    <xf numFmtId="0" fontId="71" fillId="19" borderId="11" xfId="5" applyFont="1" applyFill="1" applyBorder="1" applyAlignment="1" applyProtection="1">
      <alignment horizontal="right" vertical="top" wrapText="1"/>
      <protection hidden="1"/>
    </xf>
    <xf numFmtId="0" fontId="71" fillId="19" borderId="3" xfId="5" applyFont="1" applyFill="1" applyBorder="1" applyAlignment="1" applyProtection="1">
      <alignment horizontal="right" vertical="top" wrapText="1"/>
      <protection hidden="1"/>
    </xf>
    <xf numFmtId="0" fontId="71" fillId="18" borderId="11" xfId="5" applyFont="1" applyFill="1" applyBorder="1" applyAlignment="1" applyProtection="1">
      <alignment horizontal="right" vertical="top" wrapText="1"/>
      <protection hidden="1"/>
    </xf>
    <xf numFmtId="0" fontId="71" fillId="18" borderId="10" xfId="5" applyFont="1" applyFill="1" applyBorder="1" applyAlignment="1" applyProtection="1">
      <protection hidden="1"/>
    </xf>
    <xf numFmtId="3" fontId="71" fillId="18" borderId="0" xfId="5" applyNumberFormat="1" applyFont="1" applyFill="1" applyBorder="1" applyAlignment="1" applyProtection="1">
      <alignment horizontal="right"/>
      <protection hidden="1"/>
    </xf>
    <xf numFmtId="3" fontId="71" fillId="18" borderId="0" xfId="5" applyNumberFormat="1" applyFont="1" applyFill="1" applyBorder="1" applyAlignment="1" applyProtection="1">
      <protection hidden="1"/>
    </xf>
    <xf numFmtId="1" fontId="71" fillId="18" borderId="0" xfId="5" applyNumberFormat="1" applyFont="1" applyFill="1" applyBorder="1" applyAlignment="1" applyProtection="1">
      <protection hidden="1"/>
    </xf>
    <xf numFmtId="9" fontId="71" fillId="18" borderId="10" xfId="8" applyFont="1" applyFill="1" applyBorder="1" applyAlignment="1" applyProtection="1">
      <protection hidden="1"/>
    </xf>
    <xf numFmtId="9" fontId="71" fillId="18" borderId="14" xfId="8" applyFont="1" applyFill="1" applyBorder="1" applyAlignment="1" applyProtection="1">
      <protection hidden="1"/>
    </xf>
    <xf numFmtId="9" fontId="71" fillId="18" borderId="9" xfId="8" applyFont="1" applyFill="1" applyBorder="1" applyAlignment="1" applyProtection="1">
      <protection hidden="1"/>
    </xf>
    <xf numFmtId="0" fontId="71" fillId="19" borderId="10" xfId="5" applyFont="1" applyFill="1" applyBorder="1" applyAlignment="1" applyProtection="1">
      <alignment horizontal="right"/>
      <protection hidden="1"/>
    </xf>
    <xf numFmtId="0" fontId="71" fillId="18" borderId="0" xfId="5" applyFont="1" applyFill="1" applyBorder="1" applyAlignment="1" applyProtection="1">
      <alignment horizontal="right"/>
      <protection hidden="1"/>
    </xf>
    <xf numFmtId="0" fontId="71" fillId="18" borderId="0" xfId="5" applyFont="1" applyFill="1" applyBorder="1" applyAlignment="1" applyProtection="1">
      <protection hidden="1"/>
    </xf>
    <xf numFmtId="9" fontId="71" fillId="19" borderId="10" xfId="8" applyFont="1" applyFill="1" applyBorder="1" applyProtection="1">
      <protection hidden="1"/>
    </xf>
    <xf numFmtId="9" fontId="71" fillId="19" borderId="9" xfId="8" applyFont="1" applyFill="1" applyBorder="1" applyProtection="1">
      <protection hidden="1"/>
    </xf>
    <xf numFmtId="3" fontId="72" fillId="18" borderId="0" xfId="5" applyNumberFormat="1" applyFont="1" applyFill="1" applyBorder="1" applyAlignment="1" applyProtection="1">
      <protection hidden="1"/>
    </xf>
    <xf numFmtId="9" fontId="72" fillId="19" borderId="10" xfId="8" applyFont="1" applyFill="1" applyBorder="1" applyProtection="1">
      <protection hidden="1"/>
    </xf>
    <xf numFmtId="9" fontId="72" fillId="19" borderId="9" xfId="8" applyFont="1" applyFill="1" applyBorder="1" applyProtection="1">
      <protection hidden="1"/>
    </xf>
    <xf numFmtId="9" fontId="72" fillId="18" borderId="10" xfId="8" applyFont="1" applyFill="1" applyBorder="1" applyAlignment="1" applyProtection="1">
      <protection hidden="1"/>
    </xf>
    <xf numFmtId="9" fontId="72" fillId="18" borderId="9" xfId="8" applyFont="1" applyFill="1" applyBorder="1" applyAlignment="1" applyProtection="1">
      <protection hidden="1"/>
    </xf>
    <xf numFmtId="9" fontId="72" fillId="18" borderId="14" xfId="8" applyFont="1" applyFill="1" applyBorder="1" applyAlignment="1" applyProtection="1">
      <protection hidden="1"/>
    </xf>
    <xf numFmtId="0" fontId="72" fillId="19" borderId="10" xfId="5" applyFont="1" applyFill="1" applyBorder="1" applyAlignment="1" applyProtection="1">
      <alignment horizontal="right"/>
      <protection hidden="1"/>
    </xf>
    <xf numFmtId="0" fontId="72" fillId="18" borderId="0" xfId="5" applyFont="1" applyFill="1" applyBorder="1" applyAlignment="1" applyProtection="1">
      <alignment horizontal="right"/>
      <protection hidden="1"/>
    </xf>
    <xf numFmtId="0" fontId="72" fillId="18" borderId="0" xfId="5" applyFont="1" applyFill="1" applyBorder="1" applyAlignment="1" applyProtection="1">
      <protection hidden="1"/>
    </xf>
    <xf numFmtId="9" fontId="71" fillId="18" borderId="10" xfId="8" applyFont="1" applyFill="1" applyBorder="1" applyAlignment="1" applyProtection="1">
      <alignment horizontal="right"/>
      <protection hidden="1"/>
    </xf>
    <xf numFmtId="0" fontId="72" fillId="19" borderId="8" xfId="5" applyFont="1" applyFill="1" applyBorder="1" applyAlignment="1" applyProtection="1">
      <alignment horizontal="right"/>
      <protection hidden="1"/>
    </xf>
    <xf numFmtId="0" fontId="72" fillId="18" borderId="5" xfId="5" applyFont="1" applyFill="1" applyBorder="1" applyAlignment="1" applyProtection="1">
      <alignment horizontal="right"/>
      <protection hidden="1"/>
    </xf>
    <xf numFmtId="3" fontId="72" fillId="18" borderId="5" xfId="5" applyNumberFormat="1" applyFont="1" applyFill="1" applyBorder="1" applyAlignment="1" applyProtection="1">
      <protection hidden="1"/>
    </xf>
    <xf numFmtId="9" fontId="72" fillId="19" borderId="8" xfId="8" applyFont="1" applyFill="1" applyBorder="1" applyProtection="1">
      <protection hidden="1"/>
    </xf>
    <xf numFmtId="9" fontId="72" fillId="18" borderId="8" xfId="8" applyFont="1" applyFill="1" applyBorder="1" applyAlignment="1" applyProtection="1">
      <protection hidden="1"/>
    </xf>
    <xf numFmtId="9" fontId="72" fillId="18" borderId="7" xfId="8" applyFont="1" applyFill="1" applyBorder="1" applyAlignment="1" applyProtection="1">
      <alignment horizontal="right"/>
      <protection hidden="1"/>
    </xf>
    <xf numFmtId="9" fontId="72" fillId="18" borderId="13" xfId="8" applyFont="1" applyFill="1" applyBorder="1" applyAlignment="1" applyProtection="1">
      <protection hidden="1"/>
    </xf>
    <xf numFmtId="1" fontId="71" fillId="19" borderId="10" xfId="5" applyNumberFormat="1" applyFont="1" applyFill="1" applyBorder="1" applyAlignment="1" applyProtection="1">
      <protection hidden="1"/>
    </xf>
    <xf numFmtId="0" fontId="71" fillId="18" borderId="14" xfId="5" applyFont="1" applyFill="1" applyBorder="1" applyAlignment="1" applyProtection="1">
      <protection hidden="1"/>
    </xf>
    <xf numFmtId="3" fontId="71" fillId="19" borderId="10" xfId="5" applyNumberFormat="1" applyFont="1" applyFill="1" applyBorder="1" applyAlignment="1" applyProtection="1">
      <protection hidden="1"/>
    </xf>
    <xf numFmtId="0" fontId="71" fillId="18" borderId="9" xfId="5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protection hidden="1"/>
    </xf>
    <xf numFmtId="3" fontId="71" fillId="19" borderId="8" xfId="5" applyNumberFormat="1" applyFont="1" applyFill="1" applyBorder="1" applyAlignment="1" applyProtection="1">
      <protection hidden="1"/>
    </xf>
    <xf numFmtId="3" fontId="71" fillId="18" borderId="5" xfId="5" applyNumberFormat="1" applyFont="1" applyFill="1" applyBorder="1" applyAlignment="1" applyProtection="1">
      <protection hidden="1"/>
    </xf>
    <xf numFmtId="9" fontId="71" fillId="18" borderId="8" xfId="8" applyFont="1" applyFill="1" applyBorder="1" applyAlignment="1" applyProtection="1">
      <protection hidden="1"/>
    </xf>
    <xf numFmtId="9" fontId="71" fillId="18" borderId="7" xfId="8" applyFont="1" applyFill="1" applyBorder="1" applyAlignment="1" applyProtection="1">
      <protection hidden="1"/>
    </xf>
    <xf numFmtId="0" fontId="71" fillId="19" borderId="12" xfId="5" applyFont="1" applyFill="1" applyBorder="1" applyAlignment="1" applyProtection="1">
      <protection hidden="1"/>
    </xf>
    <xf numFmtId="170" fontId="71" fillId="19" borderId="10" xfId="5" applyNumberFormat="1" applyFont="1" applyFill="1" applyBorder="1" applyAlignment="1" applyProtection="1">
      <protection hidden="1"/>
    </xf>
    <xf numFmtId="170" fontId="71" fillId="18" borderId="0" xfId="5" applyNumberFormat="1" applyFont="1" applyFill="1" applyBorder="1" applyAlignment="1" applyProtection="1">
      <protection hidden="1"/>
    </xf>
    <xf numFmtId="170" fontId="72" fillId="19" borderId="10" xfId="5" applyNumberFormat="1" applyFont="1" applyFill="1" applyBorder="1" applyAlignment="1" applyProtection="1">
      <protection hidden="1"/>
    </xf>
    <xf numFmtId="170" fontId="72" fillId="18" borderId="0" xfId="5" applyNumberFormat="1" applyFont="1" applyFill="1" applyBorder="1" applyAlignment="1" applyProtection="1">
      <protection hidden="1"/>
    </xf>
    <xf numFmtId="170" fontId="72" fillId="19" borderId="8" xfId="5" applyNumberFormat="1" applyFont="1" applyFill="1" applyBorder="1" applyAlignment="1" applyProtection="1">
      <protection hidden="1"/>
    </xf>
    <xf numFmtId="170" fontId="72" fillId="18" borderId="5" xfId="5" applyNumberFormat="1" applyFont="1" applyFill="1" applyBorder="1" applyAlignment="1" applyProtection="1">
      <protection hidden="1"/>
    </xf>
    <xf numFmtId="9" fontId="72" fillId="18" borderId="7" xfId="8" applyFont="1" applyFill="1" applyBorder="1" applyAlignment="1" applyProtection="1">
      <protection hidden="1"/>
    </xf>
    <xf numFmtId="0" fontId="71" fillId="18" borderId="0" xfId="5" applyFont="1" applyFill="1" applyAlignment="1" applyProtection="1">
      <alignment vertical="top"/>
      <protection hidden="1"/>
    </xf>
    <xf numFmtId="3" fontId="72" fillId="18" borderId="10" xfId="5" applyNumberFormat="1" applyFont="1" applyFill="1" applyBorder="1" applyAlignment="1" applyProtection="1">
      <protection hidden="1"/>
    </xf>
    <xf numFmtId="3" fontId="71" fillId="18" borderId="10" xfId="5" applyNumberFormat="1" applyFont="1" applyFill="1" applyBorder="1" applyAlignment="1" applyProtection="1">
      <protection hidden="1"/>
    </xf>
    <xf numFmtId="3" fontId="75" fillId="18" borderId="0" xfId="0" applyNumberFormat="1" applyFont="1" applyFill="1" applyBorder="1" applyAlignment="1" applyProtection="1">
      <protection hidden="1"/>
    </xf>
    <xf numFmtId="0" fontId="71" fillId="18" borderId="0" xfId="0" applyFont="1" applyFill="1" applyAlignment="1" applyProtection="1">
      <protection hidden="1"/>
    </xf>
    <xf numFmtId="0" fontId="71" fillId="18" borderId="0" xfId="5" applyFont="1" applyFill="1" applyBorder="1" applyAlignment="1" applyProtection="1">
      <alignment vertical="top"/>
      <protection hidden="1"/>
    </xf>
    <xf numFmtId="0" fontId="71" fillId="18" borderId="0" xfId="5" applyFont="1" applyFill="1" applyProtection="1">
      <protection hidden="1"/>
    </xf>
    <xf numFmtId="1" fontId="71" fillId="19" borderId="0" xfId="5" applyNumberFormat="1" applyFont="1" applyFill="1" applyBorder="1" applyAlignment="1" applyProtection="1">
      <alignment horizontal="right"/>
      <protection hidden="1"/>
    </xf>
    <xf numFmtId="1" fontId="71" fillId="19" borderId="10" xfId="5" applyNumberFormat="1" applyFont="1" applyFill="1" applyBorder="1" applyAlignment="1" applyProtection="1">
      <alignment horizontal="right"/>
      <protection hidden="1"/>
    </xf>
    <xf numFmtId="3" fontId="71" fillId="19" borderId="0" xfId="5" applyNumberFormat="1" applyFont="1" applyFill="1" applyBorder="1" applyAlignment="1" applyProtection="1">
      <protection hidden="1"/>
    </xf>
    <xf numFmtId="3" fontId="71" fillId="19" borderId="5" xfId="5" applyNumberFormat="1" applyFont="1" applyFill="1" applyBorder="1" applyAlignment="1" applyProtection="1">
      <protection hidden="1"/>
    </xf>
    <xf numFmtId="170" fontId="71" fillId="19" borderId="0" xfId="5" applyNumberFormat="1" applyFont="1" applyFill="1" applyBorder="1" applyAlignment="1" applyProtection="1">
      <protection hidden="1"/>
    </xf>
    <xf numFmtId="170" fontId="72" fillId="19" borderId="0" xfId="5" applyNumberFormat="1" applyFont="1" applyFill="1" applyBorder="1" applyAlignment="1" applyProtection="1">
      <protection hidden="1"/>
    </xf>
    <xf numFmtId="170" fontId="72" fillId="19" borderId="5" xfId="5" applyNumberFormat="1" applyFont="1" applyFill="1" applyBorder="1" applyAlignment="1" applyProtection="1">
      <protection hidden="1"/>
    </xf>
    <xf numFmtId="0" fontId="71" fillId="19" borderId="0" xfId="5" applyFont="1" applyFill="1" applyBorder="1" applyAlignment="1" applyProtection="1">
      <alignment horizontal="right"/>
      <protection hidden="1"/>
    </xf>
    <xf numFmtId="0" fontId="71" fillId="19" borderId="10" xfId="5" applyFont="1" applyFill="1" applyBorder="1" applyAlignment="1" applyProtection="1">
      <protection hidden="1"/>
    </xf>
    <xf numFmtId="0" fontId="71" fillId="19" borderId="0" xfId="5" applyFont="1" applyFill="1" applyBorder="1" applyAlignment="1" applyProtection="1">
      <protection hidden="1"/>
    </xf>
    <xf numFmtId="0" fontId="72" fillId="19" borderId="10" xfId="5" applyFont="1" applyFill="1" applyBorder="1" applyAlignment="1" applyProtection="1">
      <protection hidden="1"/>
    </xf>
    <xf numFmtId="0" fontId="72" fillId="19" borderId="8" xfId="5" applyFont="1" applyFill="1" applyBorder="1" applyAlignment="1" applyProtection="1">
      <protection hidden="1"/>
    </xf>
    <xf numFmtId="9" fontId="71" fillId="19" borderId="10" xfId="8" applyFont="1" applyFill="1" applyBorder="1" applyAlignment="1" applyProtection="1">
      <protection hidden="1"/>
    </xf>
    <xf numFmtId="9" fontId="71" fillId="19" borderId="9" xfId="8" applyFont="1" applyFill="1" applyBorder="1" applyAlignment="1" applyProtection="1">
      <protection hidden="1"/>
    </xf>
    <xf numFmtId="0" fontId="72" fillId="18" borderId="5" xfId="5" applyFont="1" applyFill="1" applyBorder="1" applyProtection="1">
      <protection hidden="1"/>
    </xf>
    <xf numFmtId="0" fontId="71" fillId="19" borderId="5" xfId="5" applyFont="1" applyFill="1" applyBorder="1" applyProtection="1">
      <protection hidden="1"/>
    </xf>
    <xf numFmtId="0" fontId="71" fillId="18" borderId="5" xfId="5" applyFont="1" applyFill="1" applyBorder="1" applyProtection="1">
      <protection hidden="1"/>
    </xf>
    <xf numFmtId="0" fontId="71" fillId="18" borderId="0" xfId="5" applyFont="1" applyFill="1" applyBorder="1" applyProtection="1">
      <protection hidden="1"/>
    </xf>
    <xf numFmtId="3" fontId="71" fillId="19" borderId="0" xfId="5" applyNumberFormat="1" applyFont="1" applyFill="1" applyBorder="1" applyProtection="1">
      <protection hidden="1"/>
    </xf>
    <xf numFmtId="0" fontId="71" fillId="19" borderId="0" xfId="5" applyFont="1" applyFill="1" applyProtection="1">
      <protection hidden="1"/>
    </xf>
    <xf numFmtId="1" fontId="71" fillId="19" borderId="0" xfId="5" applyNumberFormat="1" applyFont="1" applyFill="1" applyBorder="1" applyProtection="1">
      <protection hidden="1"/>
    </xf>
    <xf numFmtId="0" fontId="71" fillId="19" borderId="16" xfId="5" applyFont="1" applyFill="1" applyBorder="1" applyAlignment="1" applyProtection="1">
      <alignment horizontal="right" vertical="top" wrapText="1"/>
      <protection hidden="1"/>
    </xf>
    <xf numFmtId="0" fontId="71" fillId="18" borderId="0" xfId="0" applyFont="1" applyFill="1" applyProtection="1">
      <protection hidden="1"/>
    </xf>
    <xf numFmtId="0" fontId="72" fillId="18" borderId="0" xfId="5" applyFont="1" applyFill="1" applyBorder="1" applyProtection="1">
      <protection hidden="1"/>
    </xf>
    <xf numFmtId="0" fontId="71" fillId="19" borderId="0" xfId="5" applyFont="1" applyFill="1" applyBorder="1" applyProtection="1">
      <protection hidden="1"/>
    </xf>
    <xf numFmtId="0" fontId="72" fillId="19" borderId="0" xfId="5" applyFont="1" applyFill="1" applyBorder="1" applyProtection="1">
      <protection hidden="1"/>
    </xf>
    <xf numFmtId="0" fontId="71" fillId="19" borderId="0" xfId="0" applyFont="1" applyFill="1" applyProtection="1">
      <protection hidden="1"/>
    </xf>
    <xf numFmtId="0" fontId="72" fillId="19" borderId="5" xfId="0" applyFont="1" applyFill="1" applyBorder="1" applyProtection="1">
      <protection hidden="1"/>
    </xf>
    <xf numFmtId="0" fontId="71" fillId="19" borderId="5" xfId="0" applyFont="1" applyFill="1" applyBorder="1" applyProtection="1">
      <protection hidden="1"/>
    </xf>
    <xf numFmtId="176" fontId="71" fillId="18" borderId="0" xfId="0" applyNumberFormat="1" applyFont="1" applyFill="1" applyBorder="1" applyAlignment="1" applyProtection="1">
      <protection hidden="1"/>
    </xf>
    <xf numFmtId="0" fontId="71" fillId="18" borderId="11" xfId="5" applyFont="1" applyFill="1" applyBorder="1" applyAlignment="1" applyProtection="1">
      <alignment wrapText="1"/>
      <protection hidden="1"/>
    </xf>
    <xf numFmtId="0" fontId="73" fillId="18" borderId="0" xfId="5" applyFont="1" applyFill="1" applyAlignment="1" applyProtection="1">
      <protection hidden="1"/>
    </xf>
    <xf numFmtId="9" fontId="73" fillId="18" borderId="0" xfId="8" applyFont="1" applyFill="1" applyBorder="1" applyAlignment="1" applyProtection="1">
      <protection hidden="1"/>
    </xf>
    <xf numFmtId="0" fontId="71" fillId="18" borderId="5" xfId="5" applyFont="1" applyFill="1" applyBorder="1" applyAlignment="1" applyProtection="1">
      <alignment horizontal="right"/>
      <protection hidden="1"/>
    </xf>
    <xf numFmtId="2" fontId="71" fillId="18" borderId="0" xfId="5" applyNumberFormat="1" applyFont="1" applyFill="1" applyBorder="1" applyProtection="1">
      <protection hidden="1"/>
    </xf>
    <xf numFmtId="0" fontId="71" fillId="18" borderId="0" xfId="0" applyFont="1" applyFill="1" applyBorder="1" applyAlignment="1" applyProtection="1">
      <alignment wrapText="1"/>
      <protection hidden="1"/>
    </xf>
    <xf numFmtId="2" fontId="71" fillId="18" borderId="0" xfId="8" applyNumberFormat="1" applyFont="1" applyFill="1" applyBorder="1" applyProtection="1">
      <protection hidden="1"/>
    </xf>
    <xf numFmtId="3" fontId="71" fillId="19" borderId="10" xfId="5" applyNumberFormat="1" applyFont="1" applyFill="1" applyBorder="1" applyAlignment="1" applyProtection="1">
      <alignment horizontal="right"/>
      <protection hidden="1"/>
    </xf>
    <xf numFmtId="3" fontId="72" fillId="19" borderId="10" xfId="5" applyNumberFormat="1" applyFont="1" applyFill="1" applyBorder="1" applyAlignment="1" applyProtection="1">
      <protection hidden="1"/>
    </xf>
    <xf numFmtId="9" fontId="72" fillId="19" borderId="10" xfId="8" applyFont="1" applyFill="1" applyBorder="1" applyAlignment="1" applyProtection="1">
      <protection hidden="1"/>
    </xf>
    <xf numFmtId="9" fontId="72" fillId="19" borderId="8" xfId="8" applyFont="1" applyFill="1" applyBorder="1" applyAlignment="1" applyProtection="1">
      <protection hidden="1"/>
    </xf>
    <xf numFmtId="3" fontId="75" fillId="19" borderId="0" xfId="0" applyNumberFormat="1" applyFont="1" applyFill="1" applyBorder="1" applyAlignment="1" applyProtection="1">
      <protection hidden="1"/>
    </xf>
    <xf numFmtId="0" fontId="71" fillId="18" borderId="28" xfId="5" applyFont="1" applyFill="1" applyBorder="1" applyAlignment="1" applyProtection="1">
      <alignment vertical="top"/>
      <protection hidden="1"/>
    </xf>
    <xf numFmtId="0" fontId="71" fillId="18" borderId="28" xfId="5" applyFont="1" applyFill="1" applyBorder="1" applyAlignment="1" applyProtection="1">
      <protection hidden="1"/>
    </xf>
    <xf numFmtId="0" fontId="71" fillId="19" borderId="27" xfId="5" applyFont="1" applyFill="1" applyBorder="1" applyAlignment="1" applyProtection="1">
      <protection hidden="1"/>
    </xf>
    <xf numFmtId="0" fontId="71" fillId="18" borderId="29" xfId="5" applyFont="1" applyFill="1" applyBorder="1" applyAlignment="1" applyProtection="1">
      <protection hidden="1"/>
    </xf>
    <xf numFmtId="0" fontId="72" fillId="18" borderId="27" xfId="5" applyFont="1" applyFill="1" applyBorder="1" applyAlignment="1" applyProtection="1">
      <protection hidden="1"/>
    </xf>
    <xf numFmtId="0" fontId="71" fillId="18" borderId="27" xfId="5" applyFont="1" applyFill="1" applyBorder="1" applyAlignment="1" applyProtection="1"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8" borderId="17" xfId="5" applyFont="1" applyFill="1" applyBorder="1" applyAlignment="1" applyProtection="1">
      <alignment wrapText="1"/>
      <protection hidden="1"/>
    </xf>
    <xf numFmtId="0" fontId="71" fillId="18" borderId="8" xfId="5" applyFont="1" applyFill="1" applyBorder="1" applyAlignment="1" applyProtection="1">
      <alignment wrapText="1"/>
      <protection hidden="1"/>
    </xf>
    <xf numFmtId="9" fontId="71" fillId="18" borderId="13" xfId="8" applyFont="1" applyFill="1" applyBorder="1" applyAlignment="1" applyProtection="1">
      <protection hidden="1"/>
    </xf>
    <xf numFmtId="0" fontId="71" fillId="19" borderId="11" xfId="5" applyFont="1" applyFill="1" applyBorder="1" applyAlignment="1" applyProtection="1">
      <alignment horizontal="right" wrapText="1"/>
      <protection hidden="1"/>
    </xf>
    <xf numFmtId="0" fontId="71" fillId="19" borderId="3" xfId="5" applyFont="1" applyFill="1" applyBorder="1" applyAlignment="1" applyProtection="1">
      <alignment horizontal="right" wrapText="1"/>
      <protection hidden="1"/>
    </xf>
    <xf numFmtId="0" fontId="71" fillId="18" borderId="11" xfId="5" applyFont="1" applyFill="1" applyBorder="1" applyAlignment="1" applyProtection="1">
      <alignment horizontal="right" wrapText="1"/>
      <protection hidden="1"/>
    </xf>
    <xf numFmtId="0" fontId="71" fillId="18" borderId="16" xfId="5" applyFont="1" applyFill="1" applyBorder="1" applyAlignment="1" applyProtection="1">
      <alignment horizontal="right" wrapText="1"/>
      <protection hidden="1"/>
    </xf>
    <xf numFmtId="0" fontId="71" fillId="19" borderId="16" xfId="5" applyFont="1" applyFill="1" applyBorder="1" applyAlignment="1" applyProtection="1">
      <alignment horizontal="right" wrapText="1"/>
      <protection hidden="1"/>
    </xf>
    <xf numFmtId="0" fontId="76" fillId="18" borderId="0" xfId="5" applyFont="1" applyFill="1" applyBorder="1" applyAlignment="1" applyProtection="1">
      <alignment horizontal="right"/>
      <protection hidden="1"/>
    </xf>
    <xf numFmtId="0" fontId="76" fillId="18" borderId="28" xfId="5" applyFont="1" applyFill="1" applyBorder="1" applyAlignment="1" applyProtection="1">
      <alignment horizontal="right"/>
      <protection hidden="1"/>
    </xf>
    <xf numFmtId="0" fontId="71" fillId="18" borderId="5" xfId="5" applyFont="1" applyFill="1" applyBorder="1" applyAlignment="1" applyProtection="1">
      <alignment horizontal="right" wrapText="1"/>
      <protection hidden="1"/>
    </xf>
    <xf numFmtId="0" fontId="71" fillId="18" borderId="29" xfId="5" applyFont="1" applyFill="1" applyBorder="1" applyAlignment="1" applyProtection="1">
      <alignment horizontal="right"/>
      <protection hidden="1"/>
    </xf>
    <xf numFmtId="170" fontId="71" fillId="18" borderId="5" xfId="5" applyNumberFormat="1" applyFont="1" applyFill="1" applyBorder="1" applyAlignment="1" applyProtection="1">
      <alignment horizontal="right" wrapText="1"/>
      <protection hidden="1"/>
    </xf>
    <xf numFmtId="0" fontId="30" fillId="18" borderId="0" xfId="0" applyFont="1" applyFill="1" applyAlignment="1" applyProtection="1"/>
    <xf numFmtId="0" fontId="30" fillId="18" borderId="0" xfId="0" applyFont="1" applyFill="1" applyAlignment="1" applyProtection="1">
      <alignment horizontal="right"/>
      <protection hidden="1"/>
    </xf>
    <xf numFmtId="0" fontId="11" fillId="18" borderId="28" xfId="5" applyFont="1" applyFill="1" applyBorder="1" applyAlignment="1" applyProtection="1">
      <protection hidden="1"/>
    </xf>
    <xf numFmtId="0" fontId="11" fillId="18" borderId="29" xfId="5" applyFont="1" applyFill="1" applyBorder="1" applyAlignment="1" applyProtection="1">
      <protection hidden="1"/>
    </xf>
    <xf numFmtId="9" fontId="71" fillId="19" borderId="10" xfId="8" applyFont="1" applyFill="1" applyBorder="1" applyAlignment="1" applyProtection="1">
      <alignment vertical="center"/>
      <protection hidden="1"/>
    </xf>
    <xf numFmtId="9" fontId="71" fillId="19" borderId="9" xfId="8" applyFont="1" applyFill="1" applyBorder="1" applyAlignment="1" applyProtection="1">
      <alignment vertical="center"/>
      <protection hidden="1"/>
    </xf>
    <xf numFmtId="3" fontId="71" fillId="19" borderId="10" xfId="5" applyNumberFormat="1" applyFont="1" applyFill="1" applyBorder="1" applyAlignment="1" applyProtection="1">
      <alignment horizontal="right" vertical="center"/>
      <protection hidden="1"/>
    </xf>
    <xf numFmtId="3" fontId="71" fillId="19" borderId="10" xfId="5" applyNumberFormat="1" applyFont="1" applyFill="1" applyBorder="1" applyAlignment="1" applyProtection="1">
      <alignment vertical="center"/>
      <protection hidden="1"/>
    </xf>
    <xf numFmtId="3" fontId="72" fillId="19" borderId="10" xfId="5" applyNumberFormat="1" applyFont="1" applyFill="1" applyBorder="1" applyAlignment="1" applyProtection="1">
      <alignment vertical="center"/>
      <protection hidden="1"/>
    </xf>
    <xf numFmtId="3" fontId="72" fillId="19" borderId="10" xfId="5" applyNumberFormat="1" applyFont="1" applyFill="1" applyBorder="1" applyAlignment="1" applyProtection="1">
      <alignment horizontal="right" vertical="center"/>
      <protection hidden="1"/>
    </xf>
    <xf numFmtId="3" fontId="72" fillId="18" borderId="0" xfId="5" applyNumberFormat="1" applyFont="1" applyFill="1" applyBorder="1" applyAlignment="1" applyProtection="1">
      <alignment horizontal="right" vertical="center"/>
      <protection hidden="1"/>
    </xf>
    <xf numFmtId="3" fontId="71" fillId="19" borderId="8" xfId="5" applyNumberFormat="1" applyFont="1" applyFill="1" applyBorder="1" applyAlignment="1" applyProtection="1">
      <alignment horizontal="right" vertical="center"/>
      <protection hidden="1"/>
    </xf>
    <xf numFmtId="0" fontId="71" fillId="18" borderId="10" xfId="5" applyFont="1" applyFill="1" applyBorder="1" applyAlignment="1" applyProtection="1">
      <alignment vertical="center"/>
    </xf>
    <xf numFmtId="3" fontId="72" fillId="18" borderId="0" xfId="5" applyNumberFormat="1" applyFont="1" applyFill="1" applyBorder="1" applyAlignment="1" applyProtection="1">
      <alignment vertical="center"/>
      <protection hidden="1"/>
    </xf>
    <xf numFmtId="0" fontId="71" fillId="18" borderId="10" xfId="5" applyFont="1" applyFill="1" applyBorder="1" applyAlignment="1" applyProtection="1">
      <alignment vertical="center"/>
      <protection hidden="1"/>
    </xf>
    <xf numFmtId="3" fontId="71" fillId="18" borderId="0" xfId="5" applyNumberFormat="1" applyFont="1" applyFill="1" applyBorder="1" applyAlignment="1" applyProtection="1">
      <alignment vertical="center"/>
      <protection hidden="1"/>
    </xf>
    <xf numFmtId="1" fontId="71" fillId="18" borderId="0" xfId="5" applyNumberFormat="1" applyFont="1" applyFill="1" applyBorder="1" applyAlignment="1" applyProtection="1">
      <alignment vertical="center"/>
      <protection hidden="1"/>
    </xf>
    <xf numFmtId="9" fontId="71" fillId="19" borderId="29" xfId="8" applyFont="1" applyFill="1" applyBorder="1" applyAlignment="1" applyProtection="1">
      <alignment vertical="center"/>
      <protection hidden="1"/>
    </xf>
    <xf numFmtId="9" fontId="71" fillId="18" borderId="10" xfId="8" applyFont="1" applyFill="1" applyBorder="1" applyAlignment="1" applyProtection="1">
      <alignment vertical="center"/>
      <protection hidden="1"/>
    </xf>
    <xf numFmtId="0" fontId="71" fillId="18" borderId="0" xfId="5" applyFont="1" applyFill="1" applyBorder="1" applyAlignment="1" applyProtection="1">
      <alignment horizontal="right" vertical="center"/>
      <protection hidden="1"/>
    </xf>
    <xf numFmtId="0" fontId="71" fillId="18" borderId="0" xfId="5" applyFont="1" applyFill="1" applyBorder="1" applyAlignment="1" applyProtection="1">
      <alignment vertical="center"/>
      <protection hidden="1"/>
    </xf>
    <xf numFmtId="9" fontId="71" fillId="18" borderId="9" xfId="8" applyFont="1" applyFill="1" applyBorder="1" applyAlignment="1" applyProtection="1">
      <alignment vertical="center"/>
      <protection hidden="1"/>
    </xf>
    <xf numFmtId="0" fontId="72" fillId="18" borderId="10" xfId="5" applyFont="1" applyFill="1" applyBorder="1" applyAlignment="1" applyProtection="1">
      <alignment vertical="center"/>
      <protection hidden="1"/>
    </xf>
    <xf numFmtId="9" fontId="72" fillId="19" borderId="9" xfId="8" applyFont="1" applyFill="1" applyBorder="1" applyAlignment="1" applyProtection="1">
      <alignment vertical="center"/>
      <protection hidden="1"/>
    </xf>
    <xf numFmtId="9" fontId="72" fillId="18" borderId="10" xfId="8" applyFont="1" applyFill="1" applyBorder="1" applyAlignment="1" applyProtection="1">
      <alignment vertical="center"/>
      <protection hidden="1"/>
    </xf>
    <xf numFmtId="9" fontId="72" fillId="18" borderId="9" xfId="8" applyFont="1" applyFill="1" applyBorder="1" applyAlignment="1" applyProtection="1">
      <alignment vertical="center"/>
      <protection hidden="1"/>
    </xf>
    <xf numFmtId="0" fontId="72" fillId="18" borderId="0" xfId="5" applyFont="1" applyFill="1" applyBorder="1" applyAlignment="1" applyProtection="1">
      <alignment horizontal="right" vertical="center"/>
      <protection hidden="1"/>
    </xf>
    <xf numFmtId="0" fontId="72" fillId="18" borderId="0" xfId="5" applyFont="1" applyFill="1" applyBorder="1" applyAlignment="1" applyProtection="1">
      <alignment vertical="center"/>
      <protection hidden="1"/>
    </xf>
    <xf numFmtId="9" fontId="71" fillId="18" borderId="10" xfId="8" applyFont="1" applyFill="1" applyBorder="1" applyAlignment="1" applyProtection="1">
      <alignment horizontal="right" vertical="center"/>
      <protection hidden="1"/>
    </xf>
    <xf numFmtId="0" fontId="72" fillId="18" borderId="8" xfId="5" applyFont="1" applyFill="1" applyBorder="1" applyAlignment="1" applyProtection="1">
      <alignment vertical="center"/>
      <protection hidden="1"/>
    </xf>
    <xf numFmtId="3" fontId="72" fillId="19" borderId="8" xfId="5" applyNumberFormat="1" applyFont="1" applyFill="1" applyBorder="1" applyAlignment="1" applyProtection="1">
      <alignment horizontal="right" vertical="center"/>
      <protection hidden="1"/>
    </xf>
    <xf numFmtId="0" fontId="72" fillId="18" borderId="5" xfId="5" applyFont="1" applyFill="1" applyBorder="1" applyAlignment="1" applyProtection="1">
      <alignment horizontal="right" vertical="center"/>
      <protection hidden="1"/>
    </xf>
    <xf numFmtId="0" fontId="72" fillId="18" borderId="5" xfId="5" applyFont="1" applyFill="1" applyBorder="1" applyAlignment="1" applyProtection="1">
      <alignment vertical="center"/>
      <protection hidden="1"/>
    </xf>
    <xf numFmtId="3" fontId="72" fillId="18" borderId="5" xfId="5" applyNumberFormat="1" applyFont="1" applyFill="1" applyBorder="1" applyAlignment="1" applyProtection="1">
      <alignment vertical="center"/>
      <protection hidden="1"/>
    </xf>
    <xf numFmtId="9" fontId="72" fillId="19" borderId="7" xfId="8" applyFont="1" applyFill="1" applyBorder="1" applyAlignment="1" applyProtection="1">
      <alignment vertical="center"/>
      <protection hidden="1"/>
    </xf>
    <xf numFmtId="9" fontId="72" fillId="18" borderId="8" xfId="8" applyFont="1" applyFill="1" applyBorder="1" applyAlignment="1" applyProtection="1">
      <alignment vertical="center"/>
      <protection hidden="1"/>
    </xf>
    <xf numFmtId="9" fontId="72" fillId="18" borderId="7" xfId="8" applyFont="1" applyFill="1" applyBorder="1" applyAlignment="1" applyProtection="1">
      <alignment horizontal="right" vertical="center"/>
      <protection hidden="1"/>
    </xf>
    <xf numFmtId="9" fontId="72" fillId="18" borderId="7" xfId="8" applyFont="1" applyFill="1" applyBorder="1" applyAlignment="1" applyProtection="1">
      <alignment vertical="center"/>
      <protection hidden="1"/>
    </xf>
    <xf numFmtId="1" fontId="71" fillId="19" borderId="10" xfId="5" applyNumberFormat="1" applyFont="1" applyFill="1" applyBorder="1" applyAlignment="1" applyProtection="1">
      <alignment vertical="center"/>
      <protection hidden="1"/>
    </xf>
    <xf numFmtId="0" fontId="71" fillId="18" borderId="9" xfId="5" applyFont="1" applyFill="1" applyBorder="1" applyAlignment="1" applyProtection="1">
      <alignment vertical="center"/>
      <protection hidden="1"/>
    </xf>
    <xf numFmtId="170" fontId="71" fillId="19" borderId="10" xfId="5" applyNumberFormat="1" applyFont="1" applyFill="1" applyBorder="1" applyAlignment="1" applyProtection="1">
      <alignment vertical="center"/>
      <protection hidden="1"/>
    </xf>
    <xf numFmtId="170" fontId="71" fillId="18" borderId="0" xfId="5" applyNumberFormat="1" applyFont="1" applyFill="1" applyBorder="1" applyAlignment="1" applyProtection="1">
      <alignment vertical="center"/>
      <protection hidden="1"/>
    </xf>
    <xf numFmtId="0" fontId="71" fillId="18" borderId="8" xfId="5" applyFont="1" applyFill="1" applyBorder="1" applyAlignment="1" applyProtection="1">
      <alignment vertical="center"/>
      <protection hidden="1"/>
    </xf>
    <xf numFmtId="3" fontId="71" fillId="19" borderId="8" xfId="5" applyNumberFormat="1" applyFont="1" applyFill="1" applyBorder="1" applyAlignment="1" applyProtection="1">
      <alignment vertical="center"/>
      <protection hidden="1"/>
    </xf>
    <xf numFmtId="3" fontId="71" fillId="18" borderId="5" xfId="5" applyNumberFormat="1" applyFont="1" applyFill="1" applyBorder="1" applyAlignment="1" applyProtection="1">
      <alignment vertical="center"/>
      <protection hidden="1"/>
    </xf>
    <xf numFmtId="0" fontId="71" fillId="19" borderId="12" xfId="5" applyFont="1" applyFill="1" applyBorder="1" applyAlignment="1" applyProtection="1">
      <alignment vertical="center"/>
      <protection hidden="1"/>
    </xf>
    <xf numFmtId="170" fontId="72" fillId="19" borderId="10" xfId="5" applyNumberFormat="1" applyFont="1" applyFill="1" applyBorder="1" applyAlignment="1" applyProtection="1">
      <alignment vertical="center"/>
      <protection hidden="1"/>
    </xf>
    <xf numFmtId="170" fontId="72" fillId="18" borderId="0" xfId="5" applyNumberFormat="1" applyFont="1" applyFill="1" applyBorder="1" applyAlignment="1" applyProtection="1">
      <alignment vertical="center"/>
      <protection hidden="1"/>
    </xf>
    <xf numFmtId="170" fontId="72" fillId="19" borderId="8" xfId="5" applyNumberFormat="1" applyFont="1" applyFill="1" applyBorder="1" applyAlignment="1" applyProtection="1">
      <alignment vertical="center"/>
      <protection hidden="1"/>
    </xf>
    <xf numFmtId="170" fontId="72" fillId="18" borderId="5" xfId="5" applyNumberFormat="1" applyFont="1" applyFill="1" applyBorder="1" applyAlignment="1" applyProtection="1">
      <alignment vertical="center"/>
      <protection hidden="1"/>
    </xf>
    <xf numFmtId="0" fontId="71" fillId="18" borderId="14" xfId="5" applyFont="1" applyFill="1" applyBorder="1" applyAlignment="1" applyProtection="1">
      <alignment vertical="center"/>
      <protection hidden="1"/>
    </xf>
    <xf numFmtId="0" fontId="72" fillId="18" borderId="14" xfId="5" applyFont="1" applyFill="1" applyBorder="1" applyAlignment="1" applyProtection="1">
      <alignment vertical="center"/>
      <protection hidden="1"/>
    </xf>
    <xf numFmtId="0" fontId="72" fillId="18" borderId="13" xfId="5" applyFont="1" applyFill="1" applyBorder="1" applyAlignment="1" applyProtection="1">
      <alignment vertical="center"/>
      <protection hidden="1"/>
    </xf>
    <xf numFmtId="0" fontId="71" fillId="18" borderId="13" xfId="5" applyFont="1" applyFill="1" applyBorder="1" applyAlignment="1" applyProtection="1">
      <alignment vertical="center"/>
      <protection hidden="1"/>
    </xf>
    <xf numFmtId="171" fontId="72" fillId="19" borderId="10" xfId="5" applyNumberFormat="1" applyFont="1" applyFill="1" applyBorder="1" applyAlignment="1" applyProtection="1">
      <alignment vertical="center"/>
      <protection hidden="1"/>
    </xf>
    <xf numFmtId="171" fontId="72" fillId="19" borderId="8" xfId="5" applyNumberFormat="1" applyFont="1" applyFill="1" applyBorder="1" applyAlignment="1" applyProtection="1">
      <alignment vertical="center"/>
      <protection hidden="1"/>
    </xf>
    <xf numFmtId="1" fontId="71" fillId="19" borderId="0" xfId="5" applyNumberFormat="1" applyFont="1" applyFill="1" applyBorder="1" applyAlignment="1" applyProtection="1">
      <alignment horizontal="right" vertical="center"/>
      <protection hidden="1"/>
    </xf>
    <xf numFmtId="1" fontId="71" fillId="19" borderId="10" xfId="5" applyNumberFormat="1" applyFont="1" applyFill="1" applyBorder="1" applyAlignment="1" applyProtection="1">
      <alignment horizontal="right" vertical="center"/>
      <protection hidden="1"/>
    </xf>
    <xf numFmtId="1" fontId="72" fillId="19" borderId="10" xfId="5" applyNumberFormat="1" applyFont="1" applyFill="1" applyBorder="1" applyAlignment="1" applyProtection="1">
      <alignment horizontal="right" vertical="center"/>
      <protection hidden="1"/>
    </xf>
    <xf numFmtId="1" fontId="72" fillId="19" borderId="0" xfId="5" applyNumberFormat="1" applyFont="1" applyFill="1" applyBorder="1" applyAlignment="1" applyProtection="1">
      <alignment horizontal="right" vertical="center"/>
      <protection hidden="1"/>
    </xf>
    <xf numFmtId="1" fontId="72" fillId="19" borderId="8" xfId="5" applyNumberFormat="1" applyFont="1" applyFill="1" applyBorder="1" applyAlignment="1" applyProtection="1">
      <alignment horizontal="right" vertical="center"/>
      <protection hidden="1"/>
    </xf>
    <xf numFmtId="1" fontId="72" fillId="19" borderId="5" xfId="5" applyNumberFormat="1" applyFont="1" applyFill="1" applyBorder="1" applyAlignment="1" applyProtection="1">
      <alignment horizontal="right" vertical="center"/>
      <protection hidden="1"/>
    </xf>
    <xf numFmtId="1" fontId="71" fillId="19" borderId="0" xfId="5" applyNumberFormat="1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Border="1" applyAlignment="1" applyProtection="1">
      <alignment vertical="center"/>
      <protection hidden="1"/>
    </xf>
    <xf numFmtId="3" fontId="71" fillId="19" borderId="5" xfId="5" applyNumberFormat="1" applyFont="1" applyFill="1" applyBorder="1" applyAlignment="1" applyProtection="1">
      <alignment vertical="center"/>
      <protection hidden="1"/>
    </xf>
    <xf numFmtId="170" fontId="71" fillId="19" borderId="12" xfId="5" applyNumberFormat="1" applyFont="1" applyFill="1" applyBorder="1" applyAlignment="1" applyProtection="1">
      <alignment vertical="center"/>
      <protection hidden="1"/>
    </xf>
    <xf numFmtId="170" fontId="71" fillId="18" borderId="10" xfId="5" applyNumberFormat="1" applyFont="1" applyFill="1" applyBorder="1" applyAlignment="1" applyProtection="1">
      <alignment vertical="center"/>
      <protection hidden="1"/>
    </xf>
    <xf numFmtId="170" fontId="71" fillId="19" borderId="0" xfId="5" applyNumberFormat="1" applyFont="1" applyFill="1" applyBorder="1" applyAlignment="1" applyProtection="1">
      <alignment vertical="center"/>
      <protection hidden="1"/>
    </xf>
    <xf numFmtId="170" fontId="71" fillId="19" borderId="10" xfId="5" applyNumberFormat="1" applyFont="1" applyFill="1" applyBorder="1" applyAlignment="1" applyProtection="1">
      <alignment vertical="center"/>
      <protection locked="0"/>
    </xf>
    <xf numFmtId="170" fontId="72" fillId="19" borderId="10" xfId="5" applyNumberFormat="1" applyFont="1" applyFill="1" applyBorder="1" applyAlignment="1" applyProtection="1">
      <alignment vertical="center"/>
      <protection locked="0"/>
    </xf>
    <xf numFmtId="170" fontId="72" fillId="19" borderId="0" xfId="5" applyNumberFormat="1" applyFont="1" applyFill="1" applyBorder="1" applyAlignment="1" applyProtection="1">
      <alignment vertical="center"/>
      <protection hidden="1"/>
    </xf>
    <xf numFmtId="170" fontId="72" fillId="19" borderId="8" xfId="5" applyNumberFormat="1" applyFont="1" applyFill="1" applyBorder="1" applyAlignment="1" applyProtection="1">
      <alignment vertical="center"/>
      <protection locked="0"/>
    </xf>
    <xf numFmtId="170" fontId="72" fillId="19" borderId="5" xfId="5" applyNumberFormat="1" applyFont="1" applyFill="1" applyBorder="1" applyAlignment="1" applyProtection="1">
      <alignment vertical="center"/>
      <protection hidden="1"/>
    </xf>
    <xf numFmtId="0" fontId="71" fillId="19" borderId="10" xfId="5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Border="1" applyAlignment="1" applyProtection="1">
      <alignment horizontal="right" vertical="center"/>
      <protection hidden="1"/>
    </xf>
    <xf numFmtId="0" fontId="71" fillId="19" borderId="0" xfId="5" applyFont="1" applyFill="1" applyBorder="1" applyAlignment="1" applyProtection="1">
      <alignment horizontal="right" vertical="center"/>
      <protection hidden="1"/>
    </xf>
    <xf numFmtId="0" fontId="71" fillId="19" borderId="0" xfId="5" applyFont="1" applyFill="1" applyBorder="1" applyAlignment="1" applyProtection="1">
      <alignment vertical="center"/>
      <protection hidden="1"/>
    </xf>
    <xf numFmtId="0" fontId="72" fillId="19" borderId="10" xfId="5" applyFont="1" applyFill="1" applyBorder="1" applyAlignment="1" applyProtection="1">
      <alignment vertical="center"/>
      <protection hidden="1"/>
    </xf>
    <xf numFmtId="0" fontId="72" fillId="19" borderId="0" xfId="5" applyFont="1" applyFill="1" applyBorder="1" applyAlignment="1" applyProtection="1">
      <alignment horizontal="right" vertical="center"/>
      <protection hidden="1"/>
    </xf>
    <xf numFmtId="0" fontId="72" fillId="19" borderId="0" xfId="5" applyFont="1" applyFill="1" applyBorder="1" applyAlignment="1" applyProtection="1">
      <alignment vertical="center"/>
      <protection hidden="1"/>
    </xf>
    <xf numFmtId="3" fontId="72" fillId="19" borderId="0" xfId="5" applyNumberFormat="1" applyFont="1" applyFill="1" applyBorder="1" applyAlignment="1" applyProtection="1">
      <alignment vertical="center"/>
      <protection hidden="1"/>
    </xf>
    <xf numFmtId="0" fontId="72" fillId="19" borderId="8" xfId="5" applyFont="1" applyFill="1" applyBorder="1" applyAlignment="1" applyProtection="1">
      <alignment vertical="center"/>
      <protection hidden="1"/>
    </xf>
    <xf numFmtId="0" fontId="72" fillId="19" borderId="5" xfId="5" applyFont="1" applyFill="1" applyBorder="1" applyAlignment="1" applyProtection="1">
      <alignment horizontal="right" vertical="center"/>
      <protection hidden="1"/>
    </xf>
    <xf numFmtId="0" fontId="72" fillId="19" borderId="5" xfId="5" applyFont="1" applyFill="1" applyBorder="1" applyAlignment="1" applyProtection="1">
      <alignment vertical="center"/>
      <protection hidden="1"/>
    </xf>
    <xf numFmtId="3" fontId="72" fillId="19" borderId="5" xfId="5" applyNumberFormat="1" applyFont="1" applyFill="1" applyBorder="1" applyAlignment="1" applyProtection="1">
      <alignment vertical="center"/>
      <protection hidden="1"/>
    </xf>
    <xf numFmtId="0" fontId="71" fillId="19" borderId="8" xfId="5" applyFont="1" applyFill="1" applyBorder="1" applyAlignment="1" applyProtection="1">
      <alignment vertical="center"/>
      <protection hidden="1"/>
    </xf>
    <xf numFmtId="1" fontId="71" fillId="18" borderId="0" xfId="5" applyNumberFormat="1" applyFont="1" applyFill="1" applyBorder="1" applyAlignment="1" applyProtection="1">
      <alignment horizontal="right" vertical="center"/>
      <protection hidden="1"/>
    </xf>
    <xf numFmtId="1" fontId="72" fillId="18" borderId="0" xfId="5" applyNumberFormat="1" applyFont="1" applyFill="1" applyBorder="1" applyAlignment="1" applyProtection="1">
      <alignment horizontal="right" vertical="center"/>
      <protection hidden="1"/>
    </xf>
    <xf numFmtId="1" fontId="72" fillId="18" borderId="0" xfId="5" applyNumberFormat="1" applyFont="1" applyFill="1" applyBorder="1" applyAlignment="1" applyProtection="1">
      <alignment vertical="center"/>
      <protection hidden="1"/>
    </xf>
    <xf numFmtId="1" fontId="72" fillId="19" borderId="0" xfId="5" applyNumberFormat="1" applyFont="1" applyFill="1" applyBorder="1" applyAlignment="1" applyProtection="1">
      <alignment vertical="center"/>
      <protection hidden="1"/>
    </xf>
    <xf numFmtId="1" fontId="72" fillId="19" borderId="5" xfId="5" applyNumberFormat="1" applyFont="1" applyFill="1" applyBorder="1" applyAlignment="1" applyProtection="1">
      <alignment vertical="center"/>
      <protection hidden="1"/>
    </xf>
    <xf numFmtId="1" fontId="72" fillId="18" borderId="5" xfId="5" applyNumberFormat="1" applyFont="1" applyFill="1" applyBorder="1" applyAlignment="1" applyProtection="1">
      <alignment vertical="center"/>
      <protection hidden="1"/>
    </xf>
    <xf numFmtId="170" fontId="71" fillId="18" borderId="9" xfId="5" applyNumberFormat="1" applyFont="1" applyFill="1" applyBorder="1" applyAlignment="1" applyProtection="1">
      <alignment vertical="center"/>
      <protection hidden="1"/>
    </xf>
    <xf numFmtId="0" fontId="71" fillId="19" borderId="27" xfId="5" applyFont="1" applyFill="1" applyBorder="1" applyAlignment="1" applyProtection="1">
      <alignment vertical="center"/>
      <protection hidden="1"/>
    </xf>
    <xf numFmtId="0" fontId="71" fillId="19" borderId="28" xfId="5" applyFont="1" applyFill="1" applyBorder="1" applyAlignment="1" applyProtection="1">
      <alignment vertical="center"/>
      <protection hidden="1"/>
    </xf>
    <xf numFmtId="1" fontId="71" fillId="19" borderId="27" xfId="5" applyNumberFormat="1" applyFont="1" applyFill="1" applyBorder="1" applyAlignment="1" applyProtection="1">
      <alignment horizontal="right" vertical="center"/>
      <protection hidden="1"/>
    </xf>
    <xf numFmtId="3" fontId="71" fillId="19" borderId="7" xfId="5" applyNumberFormat="1" applyFont="1" applyFill="1" applyBorder="1" applyAlignment="1" applyProtection="1">
      <alignment vertical="center"/>
      <protection hidden="1"/>
    </xf>
    <xf numFmtId="171" fontId="71" fillId="19" borderId="0" xfId="5" applyNumberFormat="1" applyFont="1" applyFill="1" applyBorder="1" applyAlignment="1" applyProtection="1">
      <alignment vertical="center"/>
      <protection hidden="1"/>
    </xf>
    <xf numFmtId="170" fontId="71" fillId="19" borderId="8" xfId="5" applyNumberFormat="1" applyFont="1" applyFill="1" applyBorder="1" applyAlignment="1" applyProtection="1">
      <alignment vertical="center"/>
      <protection hidden="1"/>
    </xf>
    <xf numFmtId="170" fontId="71" fillId="19" borderId="5" xfId="5" applyNumberFormat="1" applyFont="1" applyFill="1" applyBorder="1" applyAlignment="1" applyProtection="1">
      <alignment vertical="center"/>
      <protection hidden="1"/>
    </xf>
    <xf numFmtId="171" fontId="71" fillId="19" borderId="8" xfId="5" applyNumberFormat="1" applyFont="1" applyFill="1" applyBorder="1" applyAlignment="1" applyProtection="1">
      <alignment vertical="center"/>
      <protection hidden="1"/>
    </xf>
    <xf numFmtId="9" fontId="71" fillId="19" borderId="6" xfId="8" applyFont="1" applyFill="1" applyBorder="1" applyAlignment="1" applyProtection="1">
      <alignment vertical="center"/>
      <protection hidden="1"/>
    </xf>
    <xf numFmtId="9" fontId="72" fillId="19" borderId="7" xfId="8" applyFont="1" applyFill="1" applyBorder="1" applyAlignment="1" applyProtection="1">
      <alignment horizontal="right" vertical="center"/>
      <protection hidden="1"/>
    </xf>
    <xf numFmtId="9" fontId="71" fillId="18" borderId="9" xfId="8" applyFont="1" applyFill="1" applyBorder="1" applyAlignment="1" applyProtection="1">
      <alignment horizontal="right" vertical="center"/>
      <protection hidden="1"/>
    </xf>
    <xf numFmtId="1" fontId="71" fillId="19" borderId="9" xfId="5" applyNumberFormat="1" applyFont="1" applyFill="1" applyBorder="1" applyAlignment="1" applyProtection="1">
      <alignment vertical="center"/>
      <protection hidden="1"/>
    </xf>
    <xf numFmtId="1" fontId="72" fillId="19" borderId="9" xfId="5" applyNumberFormat="1" applyFont="1" applyFill="1" applyBorder="1" applyAlignment="1" applyProtection="1">
      <alignment vertical="center"/>
      <protection hidden="1"/>
    </xf>
    <xf numFmtId="1" fontId="72" fillId="19" borderId="7" xfId="5" applyNumberFormat="1" applyFont="1" applyFill="1" applyBorder="1" applyAlignment="1" applyProtection="1">
      <alignment vertical="center"/>
      <protection hidden="1"/>
    </xf>
    <xf numFmtId="1" fontId="71" fillId="18" borderId="10" xfId="8" applyNumberFormat="1" applyFont="1" applyFill="1" applyBorder="1" applyAlignment="1" applyProtection="1">
      <alignment vertical="center"/>
      <protection locked="0"/>
    </xf>
    <xf numFmtId="3" fontId="71" fillId="19" borderId="9" xfId="5" applyNumberFormat="1" applyFont="1" applyFill="1" applyBorder="1" applyAlignment="1" applyProtection="1">
      <alignment vertical="center"/>
      <protection hidden="1"/>
    </xf>
    <xf numFmtId="0" fontId="71" fillId="19" borderId="9" xfId="5" applyFont="1" applyFill="1" applyBorder="1" applyAlignment="1" applyProtection="1">
      <alignment vertical="center"/>
      <protection hidden="1"/>
    </xf>
    <xf numFmtId="170" fontId="71" fillId="19" borderId="9" xfId="5" applyNumberFormat="1" applyFont="1" applyFill="1" applyBorder="1" applyAlignment="1" applyProtection="1">
      <alignment vertical="center"/>
      <protection hidden="1"/>
    </xf>
    <xf numFmtId="170" fontId="72" fillId="19" borderId="9" xfId="5" applyNumberFormat="1" applyFont="1" applyFill="1" applyBorder="1" applyAlignment="1" applyProtection="1">
      <alignment vertical="center"/>
      <protection hidden="1"/>
    </xf>
    <xf numFmtId="170" fontId="72" fillId="19" borderId="7" xfId="5" applyNumberFormat="1" applyFont="1" applyFill="1" applyBorder="1" applyAlignment="1" applyProtection="1">
      <alignment vertical="center"/>
      <protection hidden="1"/>
    </xf>
    <xf numFmtId="1" fontId="71" fillId="19" borderId="28" xfId="5" applyNumberFormat="1" applyFont="1" applyFill="1" applyBorder="1" applyAlignment="1" applyProtection="1">
      <alignment vertical="center"/>
      <protection hidden="1"/>
    </xf>
    <xf numFmtId="0" fontId="71" fillId="19" borderId="10" xfId="6" applyFont="1" applyFill="1" applyBorder="1" applyAlignment="1" applyProtection="1">
      <alignment vertical="center"/>
      <protection hidden="1"/>
    </xf>
    <xf numFmtId="1" fontId="71" fillId="19" borderId="10" xfId="6" applyNumberFormat="1" applyFont="1" applyFill="1" applyBorder="1" applyAlignment="1" applyProtection="1">
      <alignment vertical="center"/>
      <protection hidden="1"/>
    </xf>
    <xf numFmtId="1" fontId="71" fillId="19" borderId="0" xfId="6" applyNumberFormat="1" applyFont="1" applyFill="1" applyBorder="1" applyAlignment="1" applyProtection="1">
      <alignment vertical="center"/>
      <protection hidden="1"/>
    </xf>
    <xf numFmtId="1" fontId="71" fillId="19" borderId="0" xfId="2" applyNumberFormat="1" applyFont="1" applyFill="1" applyBorder="1" applyAlignment="1" applyProtection="1">
      <alignment horizontal="right" vertical="center"/>
      <protection hidden="1"/>
    </xf>
    <xf numFmtId="0" fontId="71" fillId="18" borderId="10" xfId="6" applyFont="1" applyFill="1" applyBorder="1" applyAlignment="1" applyProtection="1">
      <alignment vertical="center"/>
      <protection hidden="1"/>
    </xf>
    <xf numFmtId="1" fontId="71" fillId="19" borderId="8" xfId="5" applyNumberFormat="1" applyFont="1" applyFill="1" applyBorder="1" applyAlignment="1" applyProtection="1">
      <alignment vertical="center"/>
      <protection hidden="1"/>
    </xf>
    <xf numFmtId="1" fontId="71" fillId="19" borderId="5" xfId="5" applyNumberFormat="1" applyFont="1" applyFill="1" applyBorder="1" applyAlignment="1" applyProtection="1">
      <alignment vertical="center"/>
      <protection hidden="1"/>
    </xf>
    <xf numFmtId="0" fontId="71" fillId="19" borderId="10" xfId="5" applyFont="1" applyFill="1" applyBorder="1" applyAlignment="1" applyProtection="1">
      <alignment horizontal="right" vertical="center"/>
      <protection hidden="1"/>
    </xf>
    <xf numFmtId="0" fontId="72" fillId="19" borderId="10" xfId="5" applyFont="1" applyFill="1" applyBorder="1" applyAlignment="1" applyProtection="1">
      <alignment horizontal="right" vertical="center"/>
      <protection hidden="1"/>
    </xf>
    <xf numFmtId="0" fontId="71" fillId="19" borderId="10" xfId="5" applyFont="1" applyFill="1" applyBorder="1" applyAlignment="1" applyProtection="1">
      <alignment vertical="center" wrapText="1"/>
      <protection hidden="1"/>
    </xf>
    <xf numFmtId="3" fontId="71" fillId="18" borderId="10" xfId="5" applyNumberFormat="1" applyFont="1" applyFill="1" applyBorder="1" applyAlignment="1" applyProtection="1">
      <alignment vertical="center"/>
      <protection hidden="1"/>
    </xf>
    <xf numFmtId="3" fontId="71" fillId="18" borderId="8" xfId="5" applyNumberFormat="1" applyFont="1" applyFill="1" applyBorder="1" applyAlignment="1" applyProtection="1">
      <alignment vertical="center"/>
      <protection hidden="1"/>
    </xf>
    <xf numFmtId="3" fontId="77" fillId="19" borderId="10" xfId="5" applyNumberFormat="1" applyFont="1" applyFill="1" applyBorder="1" applyAlignment="1" applyProtection="1">
      <alignment horizontal="right" vertical="center"/>
      <protection hidden="1"/>
    </xf>
    <xf numFmtId="9" fontId="71" fillId="18" borderId="10" xfId="8" applyNumberFormat="1" applyFont="1" applyFill="1" applyBorder="1" applyAlignment="1" applyProtection="1">
      <alignment horizontal="right" vertical="center"/>
      <protection hidden="1"/>
    </xf>
    <xf numFmtId="3" fontId="71" fillId="18" borderId="12" xfId="5" applyNumberFormat="1" applyFont="1" applyFill="1" applyBorder="1" applyAlignment="1" applyProtection="1">
      <alignment vertical="center"/>
      <protection hidden="1"/>
    </xf>
    <xf numFmtId="3" fontId="71" fillId="18" borderId="6" xfId="5" applyNumberFormat="1" applyFont="1" applyFill="1" applyBorder="1" applyAlignment="1" applyProtection="1">
      <alignment vertical="center"/>
      <protection hidden="1"/>
    </xf>
    <xf numFmtId="3" fontId="71" fillId="18" borderId="9" xfId="5" applyNumberFormat="1" applyFont="1" applyFill="1" applyBorder="1" applyAlignment="1" applyProtection="1">
      <alignment vertical="center"/>
      <protection hidden="1"/>
    </xf>
    <xf numFmtId="9" fontId="72" fillId="18" borderId="10" xfId="8" applyFont="1" applyFill="1" applyBorder="1" applyAlignment="1" applyProtection="1">
      <alignment horizontal="right" vertical="center"/>
      <protection hidden="1"/>
    </xf>
    <xf numFmtId="9" fontId="72" fillId="18" borderId="9" xfId="8" applyFont="1" applyFill="1" applyBorder="1" applyAlignment="1" applyProtection="1">
      <alignment horizontal="right" vertical="center"/>
      <protection hidden="1"/>
    </xf>
    <xf numFmtId="3" fontId="72" fillId="18" borderId="10" xfId="5" applyNumberFormat="1" applyFont="1" applyFill="1" applyBorder="1" applyAlignment="1" applyProtection="1">
      <alignment vertical="center"/>
      <protection hidden="1"/>
    </xf>
    <xf numFmtId="3" fontId="72" fillId="18" borderId="9" xfId="5" applyNumberFormat="1" applyFont="1" applyFill="1" applyBorder="1" applyAlignment="1" applyProtection="1">
      <alignment vertical="center"/>
      <protection hidden="1"/>
    </xf>
    <xf numFmtId="0" fontId="71" fillId="18" borderId="10" xfId="153" applyFont="1" applyFill="1" applyBorder="1" applyAlignment="1" applyProtection="1">
      <alignment vertical="center"/>
      <protection hidden="1"/>
    </xf>
    <xf numFmtId="0" fontId="71" fillId="18" borderId="10" xfId="5" applyFont="1" applyFill="1" applyBorder="1" applyAlignment="1" applyProtection="1">
      <alignment horizontal="right" vertical="center"/>
      <protection hidden="1"/>
    </xf>
    <xf numFmtId="0" fontId="72" fillId="19" borderId="8" xfId="5" applyFont="1" applyFill="1" applyBorder="1" applyAlignment="1" applyProtection="1">
      <alignment horizontal="right" vertical="center"/>
      <protection hidden="1"/>
    </xf>
    <xf numFmtId="9" fontId="72" fillId="18" borderId="8" xfId="8" applyFont="1" applyFill="1" applyBorder="1" applyAlignment="1" applyProtection="1">
      <alignment horizontal="right" vertical="center"/>
      <protection hidden="1"/>
    </xf>
    <xf numFmtId="3" fontId="72" fillId="18" borderId="8" xfId="5" applyNumberFormat="1" applyFont="1" applyFill="1" applyBorder="1" applyAlignment="1" applyProtection="1">
      <alignment vertical="center"/>
      <protection hidden="1"/>
    </xf>
    <xf numFmtId="3" fontId="72" fillId="18" borderId="7" xfId="5" applyNumberFormat="1" applyFont="1" applyFill="1" applyBorder="1" applyAlignment="1" applyProtection="1">
      <alignment vertical="center"/>
      <protection hidden="1"/>
    </xf>
    <xf numFmtId="9" fontId="71" fillId="18" borderId="8" xfId="8" applyNumberFormat="1" applyFont="1" applyFill="1" applyBorder="1" applyAlignment="1" applyProtection="1">
      <alignment horizontal="right" vertical="center"/>
      <protection hidden="1"/>
    </xf>
    <xf numFmtId="9" fontId="71" fillId="18" borderId="7" xfId="8" applyNumberFormat="1" applyFont="1" applyFill="1" applyBorder="1" applyAlignment="1" applyProtection="1">
      <alignment horizontal="right" vertical="center"/>
      <protection hidden="1"/>
    </xf>
    <xf numFmtId="3" fontId="71" fillId="18" borderId="7" xfId="5" applyNumberFormat="1" applyFont="1" applyFill="1" applyBorder="1" applyAlignment="1" applyProtection="1">
      <alignment vertical="center"/>
      <protection hidden="1"/>
    </xf>
    <xf numFmtId="9" fontId="71" fillId="18" borderId="27" xfId="8" applyFont="1" applyFill="1" applyBorder="1" applyAlignment="1" applyProtection="1">
      <alignment horizontal="right" vertical="center"/>
      <protection hidden="1"/>
    </xf>
    <xf numFmtId="9" fontId="71" fillId="18" borderId="29" xfId="8" applyFont="1" applyFill="1" applyBorder="1" applyAlignment="1" applyProtection="1">
      <alignment horizontal="right" vertical="center"/>
      <protection hidden="1"/>
    </xf>
    <xf numFmtId="0" fontId="71" fillId="18" borderId="12" xfId="5" applyFont="1" applyFill="1" applyBorder="1" applyAlignment="1" applyProtection="1">
      <alignment vertical="center"/>
      <protection hidden="1"/>
    </xf>
    <xf numFmtId="0" fontId="71" fillId="18" borderId="6" xfId="5" applyFont="1" applyFill="1" applyBorder="1" applyAlignment="1" applyProtection="1">
      <alignment vertical="center"/>
      <protection hidden="1"/>
    </xf>
    <xf numFmtId="171" fontId="72" fillId="18" borderId="8" xfId="5" applyNumberFormat="1" applyFont="1" applyFill="1" applyBorder="1" applyAlignment="1" applyProtection="1">
      <alignment vertical="center"/>
      <protection hidden="1"/>
    </xf>
    <xf numFmtId="171" fontId="72" fillId="18" borderId="7" xfId="5" applyNumberFormat="1" applyFont="1" applyFill="1" applyBorder="1" applyAlignment="1" applyProtection="1">
      <alignment vertical="center"/>
      <protection hidden="1"/>
    </xf>
    <xf numFmtId="1" fontId="71" fillId="18" borderId="9" xfId="5" applyNumberFormat="1" applyFont="1" applyFill="1" applyBorder="1" applyAlignment="1" applyProtection="1">
      <alignment vertical="center"/>
      <protection hidden="1"/>
    </xf>
    <xf numFmtId="1" fontId="72" fillId="18" borderId="5" xfId="5" applyNumberFormat="1" applyFont="1" applyFill="1" applyBorder="1" applyAlignment="1" applyProtection="1">
      <alignment horizontal="right" vertical="center"/>
      <protection hidden="1"/>
    </xf>
    <xf numFmtId="170" fontId="72" fillId="18" borderId="9" xfId="5" applyNumberFormat="1" applyFont="1" applyFill="1" applyBorder="1" applyAlignment="1" applyProtection="1">
      <alignment vertical="center"/>
      <protection hidden="1"/>
    </xf>
    <xf numFmtId="170" fontId="72" fillId="18" borderId="7" xfId="5" applyNumberFormat="1" applyFont="1" applyFill="1" applyBorder="1" applyAlignment="1" applyProtection="1">
      <alignment vertical="center"/>
      <protection hidden="1"/>
    </xf>
    <xf numFmtId="9" fontId="71" fillId="19" borderId="10" xfId="8" applyFont="1" applyFill="1" applyBorder="1" applyAlignment="1" applyProtection="1">
      <alignment horizontal="right" vertical="center"/>
      <protection hidden="1"/>
    </xf>
    <xf numFmtId="1" fontId="71" fillId="18" borderId="0" xfId="5" applyNumberFormat="1" applyFont="1" applyFill="1" applyBorder="1" applyAlignment="1" applyProtection="1">
      <alignment horizontal="right"/>
      <protection hidden="1"/>
    </xf>
    <xf numFmtId="1" fontId="71" fillId="18" borderId="0" xfId="5" applyNumberFormat="1" applyFont="1" applyFill="1" applyBorder="1" applyProtection="1">
      <protection hidden="1"/>
    </xf>
    <xf numFmtId="9" fontId="71" fillId="19" borderId="27" xfId="8" applyFont="1" applyFill="1" applyBorder="1" applyProtection="1">
      <protection hidden="1"/>
    </xf>
    <xf numFmtId="9" fontId="71" fillId="18" borderId="29" xfId="8" applyFont="1" applyFill="1" applyBorder="1" applyAlignment="1" applyProtection="1">
      <protection hidden="1"/>
    </xf>
    <xf numFmtId="1" fontId="72" fillId="19" borderId="10" xfId="5" applyNumberFormat="1" applyFont="1" applyFill="1" applyBorder="1" applyAlignment="1" applyProtection="1">
      <alignment horizontal="right"/>
      <protection hidden="1"/>
    </xf>
    <xf numFmtId="1" fontId="72" fillId="18" borderId="0" xfId="5" applyNumberFormat="1" applyFont="1" applyFill="1" applyBorder="1" applyAlignment="1" applyProtection="1">
      <alignment horizontal="right"/>
      <protection hidden="1"/>
    </xf>
    <xf numFmtId="1" fontId="72" fillId="18" borderId="0" xfId="5" applyNumberFormat="1" applyFont="1" applyFill="1" applyBorder="1" applyAlignment="1" applyProtection="1">
      <protection hidden="1"/>
    </xf>
    <xf numFmtId="1" fontId="72" fillId="19" borderId="0" xfId="5" applyNumberFormat="1" applyFont="1" applyFill="1" applyBorder="1" applyAlignment="1" applyProtection="1">
      <alignment horizontal="right"/>
      <protection hidden="1"/>
    </xf>
    <xf numFmtId="1" fontId="72" fillId="19" borderId="0" xfId="5" applyNumberFormat="1" applyFont="1" applyFill="1" applyBorder="1" applyAlignment="1" applyProtection="1">
      <protection hidden="1"/>
    </xf>
    <xf numFmtId="1" fontId="71" fillId="19" borderId="0" xfId="5" applyNumberFormat="1" applyFont="1" applyFill="1" applyBorder="1" applyAlignment="1" applyProtection="1">
      <protection hidden="1"/>
    </xf>
    <xf numFmtId="1" fontId="72" fillId="19" borderId="8" xfId="5" applyNumberFormat="1" applyFont="1" applyFill="1" applyBorder="1" applyAlignment="1" applyProtection="1">
      <alignment horizontal="right"/>
      <protection hidden="1"/>
    </xf>
    <xf numFmtId="1" fontId="72" fillId="19" borderId="5" xfId="5" applyNumberFormat="1" applyFont="1" applyFill="1" applyBorder="1" applyAlignment="1" applyProtection="1">
      <alignment horizontal="right"/>
      <protection hidden="1"/>
    </xf>
    <xf numFmtId="1" fontId="72" fillId="19" borderId="5" xfId="5" applyNumberFormat="1" applyFont="1" applyFill="1" applyBorder="1" applyAlignment="1" applyProtection="1">
      <protection hidden="1"/>
    </xf>
    <xf numFmtId="1" fontId="71" fillId="19" borderId="10" xfId="8" applyNumberFormat="1" applyFont="1" applyFill="1" applyBorder="1" applyAlignment="1" applyProtection="1">
      <protection hidden="1"/>
    </xf>
    <xf numFmtId="1" fontId="71" fillId="19" borderId="0" xfId="8" applyNumberFormat="1" applyFont="1" applyFill="1" applyBorder="1" applyAlignment="1" applyProtection="1">
      <protection hidden="1"/>
    </xf>
    <xf numFmtId="9" fontId="71" fillId="19" borderId="29" xfId="8" applyFont="1" applyFill="1" applyBorder="1" applyProtection="1">
      <protection hidden="1"/>
    </xf>
    <xf numFmtId="9" fontId="71" fillId="19" borderId="30" xfId="8" applyFont="1" applyFill="1" applyBorder="1" applyProtection="1">
      <protection hidden="1"/>
    </xf>
    <xf numFmtId="9" fontId="71" fillId="19" borderId="14" xfId="8" applyFont="1" applyFill="1" applyBorder="1" applyProtection="1">
      <protection hidden="1"/>
    </xf>
    <xf numFmtId="9" fontId="72" fillId="19" borderId="14" xfId="8" applyFont="1" applyFill="1" applyBorder="1" applyProtection="1">
      <protection hidden="1"/>
    </xf>
    <xf numFmtId="170" fontId="71" fillId="19" borderId="8" xfId="5" applyNumberFormat="1" applyFont="1" applyFill="1" applyBorder="1" applyAlignment="1" applyProtection="1">
      <protection hidden="1"/>
    </xf>
    <xf numFmtId="170" fontId="71" fillId="19" borderId="5" xfId="5" applyNumberFormat="1" applyFont="1" applyFill="1" applyBorder="1" applyAlignment="1" applyProtection="1">
      <protection hidden="1"/>
    </xf>
    <xf numFmtId="9" fontId="71" fillId="19" borderId="13" xfId="8" applyFont="1" applyFill="1" applyBorder="1" applyProtection="1">
      <protection hidden="1"/>
    </xf>
    <xf numFmtId="9" fontId="71" fillId="19" borderId="8" xfId="8" applyFont="1" applyFill="1" applyBorder="1" applyProtection="1">
      <protection hidden="1"/>
    </xf>
    <xf numFmtId="9" fontId="71" fillId="19" borderId="7" xfId="8" applyFont="1" applyFill="1" applyBorder="1" applyProtection="1">
      <protection hidden="1"/>
    </xf>
    <xf numFmtId="3" fontId="71" fillId="19" borderId="10" xfId="5" applyNumberFormat="1" applyFont="1" applyFill="1" applyBorder="1" applyProtection="1">
      <protection hidden="1"/>
    </xf>
    <xf numFmtId="170" fontId="71" fillId="19" borderId="27" xfId="5" applyNumberFormat="1" applyFont="1" applyFill="1" applyBorder="1" applyAlignment="1" applyProtection="1">
      <protection hidden="1"/>
    </xf>
    <xf numFmtId="9" fontId="72" fillId="19" borderId="7" xfId="8" applyFont="1" applyFill="1" applyBorder="1" applyProtection="1">
      <protection hidden="1"/>
    </xf>
    <xf numFmtId="0" fontId="72" fillId="19" borderId="0" xfId="5" applyFont="1" applyFill="1" applyBorder="1" applyAlignment="1" applyProtection="1">
      <protection hidden="1"/>
    </xf>
    <xf numFmtId="9" fontId="71" fillId="18" borderId="27" xfId="8" applyFont="1" applyFill="1" applyBorder="1" applyAlignment="1" applyProtection="1">
      <protection hidden="1"/>
    </xf>
    <xf numFmtId="3" fontId="72" fillId="19" borderId="10" xfId="5" applyNumberFormat="1" applyFont="1" applyFill="1" applyBorder="1" applyAlignment="1" applyProtection="1">
      <alignment horizontal="right"/>
      <protection hidden="1"/>
    </xf>
    <xf numFmtId="3" fontId="72" fillId="18" borderId="0" xfId="5" applyNumberFormat="1" applyFont="1" applyFill="1" applyBorder="1" applyAlignment="1" applyProtection="1">
      <alignment horizontal="right"/>
      <protection hidden="1"/>
    </xf>
    <xf numFmtId="3" fontId="72" fillId="19" borderId="8" xfId="5" applyNumberFormat="1" applyFont="1" applyFill="1" applyBorder="1" applyAlignment="1" applyProtection="1">
      <alignment horizontal="right"/>
      <protection hidden="1"/>
    </xf>
    <xf numFmtId="3" fontId="72" fillId="18" borderId="5" xfId="5" applyNumberFormat="1" applyFont="1" applyFill="1" applyBorder="1" applyAlignment="1" applyProtection="1">
      <alignment horizontal="right"/>
      <protection hidden="1"/>
    </xf>
    <xf numFmtId="0" fontId="71" fillId="18" borderId="7" xfId="5" applyFont="1" applyFill="1" applyBorder="1" applyAlignment="1" applyProtection="1">
      <protection hidden="1"/>
    </xf>
    <xf numFmtId="3" fontId="71" fillId="19" borderId="27" xfId="5" applyNumberFormat="1" applyFont="1" applyFill="1" applyBorder="1" applyAlignment="1" applyProtection="1">
      <alignment horizontal="right"/>
      <protection hidden="1"/>
    </xf>
    <xf numFmtId="1" fontId="71" fillId="19" borderId="27" xfId="5" applyNumberFormat="1" applyFont="1" applyFill="1" applyBorder="1" applyAlignment="1" applyProtection="1">
      <alignment horizontal="right"/>
      <protection hidden="1"/>
    </xf>
    <xf numFmtId="0" fontId="71" fillId="19" borderId="28" xfId="5" applyFont="1" applyFill="1" applyBorder="1" applyAlignment="1" applyProtection="1">
      <protection hidden="1"/>
    </xf>
    <xf numFmtId="9" fontId="71" fillId="18" borderId="30" xfId="8" applyFont="1" applyFill="1" applyBorder="1" applyAlignment="1" applyProtection="1">
      <protection hidden="1"/>
    </xf>
    <xf numFmtId="3" fontId="71" fillId="18" borderId="0" xfId="5" applyNumberFormat="1" applyFont="1" applyFill="1" applyAlignment="1" applyProtection="1">
      <protection hidden="1"/>
    </xf>
    <xf numFmtId="0" fontId="72" fillId="19" borderId="0" xfId="5" applyFont="1" applyFill="1" applyBorder="1" applyAlignment="1" applyProtection="1">
      <alignment horizontal="right"/>
      <protection hidden="1"/>
    </xf>
    <xf numFmtId="3" fontId="72" fillId="19" borderId="0" xfId="5" applyNumberFormat="1" applyFont="1" applyFill="1" applyBorder="1" applyAlignment="1" applyProtection="1">
      <protection hidden="1"/>
    </xf>
    <xf numFmtId="0" fontId="72" fillId="19" borderId="5" xfId="5" applyFont="1" applyFill="1" applyBorder="1" applyAlignment="1" applyProtection="1">
      <alignment horizontal="right"/>
      <protection hidden="1"/>
    </xf>
    <xf numFmtId="0" fontId="72" fillId="19" borderId="5" xfId="5" applyFont="1" applyFill="1" applyBorder="1" applyAlignment="1" applyProtection="1">
      <protection hidden="1"/>
    </xf>
    <xf numFmtId="3" fontId="72" fillId="19" borderId="5" xfId="5" applyNumberFormat="1" applyFont="1" applyFill="1" applyBorder="1" applyAlignment="1" applyProtection="1">
      <protection hidden="1"/>
    </xf>
    <xf numFmtId="1" fontId="71" fillId="19" borderId="28" xfId="5" applyNumberFormat="1" applyFont="1" applyFill="1" applyBorder="1" applyProtection="1">
      <protection hidden="1"/>
    </xf>
    <xf numFmtId="0" fontId="71" fillId="19" borderId="27" xfId="5" applyFont="1" applyFill="1" applyBorder="1" applyProtection="1">
      <protection hidden="1"/>
    </xf>
    <xf numFmtId="0" fontId="71" fillId="18" borderId="17" xfId="5" applyFont="1" applyFill="1" applyBorder="1" applyAlignment="1" applyProtection="1">
      <alignment horizontal="right" wrapText="1"/>
      <protection hidden="1"/>
    </xf>
    <xf numFmtId="0" fontId="71" fillId="18" borderId="11" xfId="5" applyFont="1" applyFill="1" applyBorder="1" applyAlignment="1" applyProtection="1">
      <alignment horizontal="left" wrapText="1"/>
      <protection hidden="1"/>
    </xf>
    <xf numFmtId="9" fontId="71" fillId="18" borderId="15" xfId="8" applyFont="1" applyFill="1" applyBorder="1" applyAlignment="1" applyProtection="1">
      <protection hidden="1"/>
    </xf>
    <xf numFmtId="9" fontId="71" fillId="19" borderId="15" xfId="8" applyFont="1" applyFill="1" applyBorder="1" applyProtection="1">
      <protection hidden="1"/>
    </xf>
    <xf numFmtId="0" fontId="10" fillId="18" borderId="0" xfId="5" applyFont="1" applyFill="1" applyAlignment="1" applyProtection="1">
      <alignment horizontal="right"/>
      <protection hidden="1"/>
    </xf>
    <xf numFmtId="1" fontId="11" fillId="18" borderId="29" xfId="5" applyNumberFormat="1" applyFont="1" applyFill="1" applyBorder="1" applyAlignment="1" applyProtection="1">
      <protection hidden="1"/>
    </xf>
    <xf numFmtId="171" fontId="71" fillId="19" borderId="10" xfId="5" applyNumberFormat="1" applyFont="1" applyFill="1" applyBorder="1" applyAlignment="1" applyProtection="1">
      <alignment vertical="center"/>
      <protection hidden="1"/>
    </xf>
    <xf numFmtId="9" fontId="71" fillId="19" borderId="14" xfId="8" applyFont="1" applyFill="1" applyBorder="1" applyProtection="1">
      <protection hidden="1"/>
    </xf>
    <xf numFmtId="0" fontId="67" fillId="18" borderId="0" xfId="5" applyFont="1" applyFill="1" applyAlignment="1" applyProtection="1">
      <alignment vertical="top" wrapText="1"/>
      <protection hidden="1"/>
    </xf>
    <xf numFmtId="3" fontId="67" fillId="18" borderId="0" xfId="5" applyNumberFormat="1" applyFont="1" applyFill="1" applyAlignment="1" applyProtection="1">
      <alignment vertical="top" wrapText="1"/>
      <protection hidden="1"/>
    </xf>
    <xf numFmtId="0" fontId="67" fillId="18" borderId="0" xfId="5" applyFont="1" applyFill="1" applyProtection="1">
      <protection hidden="1"/>
    </xf>
    <xf numFmtId="170" fontId="67" fillId="19" borderId="0" xfId="5" applyNumberFormat="1" applyFont="1" applyFill="1" applyProtection="1">
      <protection hidden="1"/>
    </xf>
    <xf numFmtId="3" fontId="67" fillId="18" borderId="0" xfId="5" applyNumberFormat="1" applyFont="1" applyFill="1" applyAlignment="1" applyProtection="1">
      <protection hidden="1"/>
    </xf>
    <xf numFmtId="171" fontId="71" fillId="19" borderId="5" xfId="5" applyNumberFormat="1" applyFont="1" applyFill="1" applyBorder="1" applyAlignment="1" applyProtection="1">
      <alignment vertical="center"/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71" fillId="18" borderId="28" xfId="0" applyFont="1" applyFill="1" applyBorder="1" applyAlignment="1" applyProtection="1">
      <protection hidden="1"/>
    </xf>
    <xf numFmtId="0" fontId="11" fillId="0" borderId="0" xfId="38" applyFont="1" applyBorder="1" applyAlignment="1">
      <alignment wrapText="1"/>
    </xf>
    <xf numFmtId="0" fontId="71" fillId="18" borderId="28" xfId="5" applyFont="1" applyFill="1" applyBorder="1" applyProtection="1">
      <protection hidden="1"/>
    </xf>
    <xf numFmtId="0" fontId="71" fillId="18" borderId="29" xfId="5" applyFont="1" applyFill="1" applyBorder="1" applyProtection="1">
      <protection hidden="1"/>
    </xf>
    <xf numFmtId="0" fontId="72" fillId="18" borderId="27" xfId="5" applyFont="1" applyFill="1" applyBorder="1" applyProtection="1">
      <protection hidden="1"/>
    </xf>
    <xf numFmtId="0" fontId="71" fillId="18" borderId="27" xfId="5" applyFont="1" applyFill="1" applyBorder="1" applyProtection="1">
      <protection hidden="1"/>
    </xf>
    <xf numFmtId="170" fontId="11" fillId="19" borderId="28" xfId="5" applyNumberFormat="1" applyFont="1" applyFill="1" applyBorder="1" applyAlignment="1" applyProtection="1">
      <protection hidden="1"/>
    </xf>
    <xf numFmtId="0" fontId="11" fillId="18" borderId="3" xfId="5" applyFont="1" applyFill="1" applyBorder="1" applyAlignment="1" applyProtection="1">
      <alignment vertical="top" wrapText="1"/>
      <protection hidden="1"/>
    </xf>
    <xf numFmtId="0" fontId="10" fillId="18" borderId="5" xfId="5" applyFont="1" applyFill="1" applyBorder="1" applyProtection="1">
      <protection hidden="1"/>
    </xf>
    <xf numFmtId="0" fontId="71" fillId="18" borderId="0" xfId="5" applyFont="1" applyFill="1" applyBorder="1" applyProtection="1"/>
    <xf numFmtId="0" fontId="11" fillId="18" borderId="5" xfId="5" applyFont="1" applyFill="1" applyBorder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2" fontId="67" fillId="18" borderId="0" xfId="5" applyNumberFormat="1" applyFont="1" applyFill="1" applyAlignment="1" applyProtection="1">
      <protection hidden="1"/>
    </xf>
    <xf numFmtId="0" fontId="67" fillId="18" borderId="0" xfId="5" applyNumberFormat="1" applyFont="1" applyFill="1" applyAlignment="1" applyProtection="1">
      <protection hidden="1"/>
    </xf>
    <xf numFmtId="3" fontId="71" fillId="19" borderId="27" xfId="5" applyNumberFormat="1" applyFont="1" applyFill="1" applyBorder="1" applyAlignment="1" applyProtection="1">
      <alignment horizontal="right" vertical="center"/>
      <protection hidden="1"/>
    </xf>
    <xf numFmtId="0" fontId="71" fillId="18" borderId="0" xfId="5" applyFont="1" applyFill="1" applyBorder="1" applyAlignment="1" applyProtection="1">
      <alignment horizontal="right" wrapText="1"/>
      <protection hidden="1"/>
    </xf>
    <xf numFmtId="3" fontId="71" fillId="19" borderId="27" xfId="5" applyNumberFormat="1" applyFont="1" applyFill="1" applyBorder="1" applyAlignment="1" applyProtection="1">
      <alignment vertical="center"/>
      <protection hidden="1"/>
    </xf>
    <xf numFmtId="170" fontId="71" fillId="19" borderId="27" xfId="5" applyNumberFormat="1" applyFont="1" applyFill="1" applyBorder="1" applyAlignment="1" applyProtection="1">
      <alignment vertical="center"/>
      <protection hidden="1"/>
    </xf>
    <xf numFmtId="0" fontId="11" fillId="19" borderId="32" xfId="5" applyFont="1" applyFill="1" applyBorder="1" applyAlignment="1" applyProtection="1">
      <alignment horizontal="right" vertical="top" wrapText="1"/>
      <protection hidden="1"/>
    </xf>
    <xf numFmtId="0" fontId="11" fillId="18" borderId="32" xfId="5" applyFont="1" applyFill="1" applyBorder="1" applyAlignment="1" applyProtection="1">
      <alignment vertical="top" wrapText="1"/>
      <protection hidden="1"/>
    </xf>
    <xf numFmtId="0" fontId="65" fillId="19" borderId="32" xfId="5" applyFont="1" applyFill="1" applyBorder="1" applyAlignment="1" applyProtection="1">
      <alignment horizontal="right"/>
      <protection hidden="1"/>
    </xf>
    <xf numFmtId="171" fontId="71" fillId="18" borderId="0" xfId="5" applyNumberFormat="1" applyFont="1" applyFill="1" applyBorder="1" applyAlignment="1" applyProtection="1">
      <alignment vertical="center"/>
      <protection hidden="1"/>
    </xf>
    <xf numFmtId="171" fontId="72" fillId="18" borderId="0" xfId="5" applyNumberFormat="1" applyFont="1" applyFill="1" applyBorder="1" applyAlignment="1" applyProtection="1">
      <alignment vertical="center"/>
      <protection hidden="1"/>
    </xf>
    <xf numFmtId="171" fontId="71" fillId="19" borderId="10" xfId="5" applyNumberFormat="1" applyFont="1" applyFill="1" applyBorder="1" applyAlignment="1" applyProtection="1">
      <alignment horizontal="right" vertical="center"/>
      <protection hidden="1"/>
    </xf>
    <xf numFmtId="3" fontId="11" fillId="18" borderId="0" xfId="5" applyNumberFormat="1" applyFont="1" applyFill="1" applyAlignment="1" applyProtection="1">
      <alignment vertical="top"/>
      <protection hidden="1"/>
    </xf>
    <xf numFmtId="0" fontId="71" fillId="19" borderId="31" xfId="5" applyFont="1" applyFill="1" applyBorder="1" applyAlignment="1" applyProtection="1">
      <alignment horizontal="right" wrapText="1"/>
      <protection hidden="1"/>
    </xf>
    <xf numFmtId="171" fontId="72" fillId="19" borderId="10" xfId="5" applyNumberFormat="1" applyFont="1" applyFill="1" applyBorder="1" applyAlignment="1" applyProtection="1">
      <alignment horizontal="right" vertical="center"/>
      <protection hidden="1"/>
    </xf>
    <xf numFmtId="171" fontId="72" fillId="19" borderId="8" xfId="5" applyNumberFormat="1" applyFont="1" applyFill="1" applyBorder="1" applyAlignment="1" applyProtection="1">
      <alignment horizontal="right" vertical="center"/>
      <protection hidden="1"/>
    </xf>
    <xf numFmtId="49" fontId="71" fillId="18" borderId="29" xfId="5" applyNumberFormat="1" applyFont="1" applyFill="1" applyBorder="1" applyAlignment="1" applyProtection="1">
      <alignment vertical="top"/>
      <protection hidden="1"/>
    </xf>
    <xf numFmtId="0" fontId="79" fillId="19" borderId="11" xfId="5" applyFont="1" applyFill="1" applyBorder="1" applyAlignment="1" applyProtection="1">
      <alignment horizontal="right" wrapText="1"/>
      <protection hidden="1"/>
    </xf>
    <xf numFmtId="171" fontId="67" fillId="18" borderId="0" xfId="5" applyNumberFormat="1" applyFont="1" applyFill="1" applyAlignment="1" applyProtection="1">
      <alignment vertical="top" wrapText="1"/>
      <protection hidden="1"/>
    </xf>
    <xf numFmtId="0" fontId="71" fillId="18" borderId="10" xfId="0" applyFont="1" applyFill="1" applyBorder="1" applyAlignment="1" applyProtection="1">
      <protection hidden="1"/>
    </xf>
    <xf numFmtId="3" fontId="71" fillId="33" borderId="0" xfId="38" applyNumberFormat="1" applyFont="1" applyFill="1" applyBorder="1" applyAlignment="1" applyProtection="1">
      <protection hidden="1"/>
    </xf>
    <xf numFmtId="3" fontId="71" fillId="19" borderId="0" xfId="0" applyNumberFormat="1" applyFont="1" applyFill="1" applyBorder="1" applyAlignment="1" applyProtection="1">
      <protection hidden="1"/>
    </xf>
    <xf numFmtId="3" fontId="71" fillId="19" borderId="9" xfId="0" applyNumberFormat="1" applyFont="1" applyFill="1" applyBorder="1" applyAlignment="1" applyProtection="1">
      <protection hidden="1"/>
    </xf>
    <xf numFmtId="3" fontId="71" fillId="33" borderId="10" xfId="38" applyNumberFormat="1" applyFont="1" applyFill="1" applyBorder="1" applyAlignment="1" applyProtection="1">
      <protection hidden="1"/>
    </xf>
    <xf numFmtId="0" fontId="72" fillId="18" borderId="10" xfId="0" applyFont="1" applyFill="1" applyBorder="1" applyAlignment="1" applyProtection="1">
      <protection hidden="1"/>
    </xf>
    <xf numFmtId="3" fontId="72" fillId="33" borderId="10" xfId="38" applyNumberFormat="1" applyFont="1" applyFill="1" applyBorder="1" applyAlignment="1" applyProtection="1">
      <protection hidden="1"/>
    </xf>
    <xf numFmtId="3" fontId="72" fillId="33" borderId="0" xfId="38" applyNumberFormat="1" applyFont="1" applyFill="1" applyBorder="1" applyAlignment="1" applyProtection="1">
      <protection hidden="1"/>
    </xf>
    <xf numFmtId="3" fontId="72" fillId="19" borderId="0" xfId="0" applyNumberFormat="1" applyFont="1" applyFill="1" applyBorder="1" applyAlignment="1" applyProtection="1">
      <protection hidden="1"/>
    </xf>
    <xf numFmtId="3" fontId="72" fillId="19" borderId="9" xfId="0" applyNumberFormat="1" applyFont="1" applyFill="1" applyBorder="1" applyAlignment="1" applyProtection="1">
      <protection hidden="1"/>
    </xf>
    <xf numFmtId="0" fontId="72" fillId="18" borderId="8" xfId="0" applyFont="1" applyFill="1" applyBorder="1" applyAlignment="1" applyProtection="1">
      <protection hidden="1"/>
    </xf>
    <xf numFmtId="3" fontId="72" fillId="33" borderId="8" xfId="38" applyNumberFormat="1" applyFont="1" applyFill="1" applyBorder="1" applyAlignment="1" applyProtection="1">
      <protection hidden="1"/>
    </xf>
    <xf numFmtId="3" fontId="72" fillId="33" borderId="28" xfId="38" applyNumberFormat="1" applyFont="1" applyFill="1" applyBorder="1" applyAlignment="1" applyProtection="1">
      <protection hidden="1"/>
    </xf>
    <xf numFmtId="3" fontId="71" fillId="34" borderId="10" xfId="38" applyNumberFormat="1" applyFont="1" applyFill="1" applyBorder="1" applyAlignment="1" applyProtection="1">
      <protection hidden="1"/>
    </xf>
    <xf numFmtId="3" fontId="71" fillId="34" borderId="0" xfId="38" applyNumberFormat="1" applyFont="1" applyFill="1" applyBorder="1" applyAlignment="1" applyProtection="1">
      <protection hidden="1"/>
    </xf>
    <xf numFmtId="3" fontId="71" fillId="33" borderId="8" xfId="38" applyNumberFormat="1" applyFont="1" applyFill="1" applyBorder="1" applyAlignment="1" applyProtection="1">
      <protection hidden="1"/>
    </xf>
    <xf numFmtId="9" fontId="67" fillId="18" borderId="0" xfId="5" applyNumberFormat="1" applyFont="1" applyFill="1" applyAlignment="1" applyProtection="1">
      <protection hidden="1"/>
    </xf>
    <xf numFmtId="177" fontId="67" fillId="18" borderId="0" xfId="5" applyNumberFormat="1" applyFont="1" applyFill="1" applyAlignment="1" applyProtection="1">
      <protection hidden="1"/>
    </xf>
    <xf numFmtId="0" fontId="71" fillId="19" borderId="32" xfId="5" applyFont="1" applyFill="1" applyBorder="1" applyAlignment="1" applyProtection="1">
      <alignment horizontal="right" wrapText="1"/>
      <protection hidden="1"/>
    </xf>
    <xf numFmtId="3" fontId="71" fillId="33" borderId="27" xfId="38" applyNumberFormat="1" applyFont="1" applyFill="1" applyBorder="1" applyAlignment="1" applyProtection="1">
      <protection hidden="1"/>
    </xf>
    <xf numFmtId="3" fontId="67" fillId="18" borderId="0" xfId="5" applyNumberFormat="1" applyFont="1" applyFill="1" applyProtection="1">
      <protection hidden="1"/>
    </xf>
    <xf numFmtId="1" fontId="67" fillId="18" borderId="0" xfId="5" applyNumberFormat="1" applyFont="1" applyFill="1" applyAlignment="1" applyProtection="1">
      <protection hidden="1"/>
    </xf>
    <xf numFmtId="1" fontId="71" fillId="19" borderId="28" xfId="8" applyNumberFormat="1" applyFont="1" applyFill="1" applyBorder="1" applyAlignment="1" applyProtection="1">
      <protection hidden="1"/>
    </xf>
    <xf numFmtId="0" fontId="76" fillId="18" borderId="0" xfId="0" applyFont="1" applyFill="1" applyBorder="1" applyAlignment="1" applyProtection="1">
      <alignment vertical="top" wrapText="1"/>
      <protection hidden="1"/>
    </xf>
    <xf numFmtId="0" fontId="71" fillId="18" borderId="28" xfId="0" applyFont="1" applyFill="1" applyBorder="1" applyAlignment="1" applyProtection="1">
      <alignment vertical="top"/>
      <protection hidden="1"/>
    </xf>
    <xf numFmtId="3" fontId="71" fillId="19" borderId="12" xfId="5" applyNumberFormat="1" applyFont="1" applyFill="1" applyBorder="1" applyAlignment="1" applyProtection="1">
      <alignment vertical="center"/>
      <protection hidden="1"/>
    </xf>
    <xf numFmtId="0" fontId="76" fillId="18" borderId="0" xfId="0" applyFont="1" applyFill="1" applyBorder="1" applyAlignment="1" applyProtection="1">
      <alignment wrapText="1"/>
      <protection hidden="1"/>
    </xf>
    <xf numFmtId="0" fontId="76" fillId="18" borderId="28" xfId="0" applyFont="1" applyFill="1" applyBorder="1" applyAlignment="1" applyProtection="1">
      <alignment horizontal="left"/>
      <protection hidden="1"/>
    </xf>
    <xf numFmtId="0" fontId="65" fillId="19" borderId="31" xfId="5" applyFont="1" applyFill="1" applyBorder="1" applyAlignment="1" applyProtection="1">
      <alignment horizontal="right"/>
      <protection hidden="1"/>
    </xf>
    <xf numFmtId="3" fontId="71" fillId="18" borderId="28" xfId="5" applyNumberFormat="1" applyFont="1" applyFill="1" applyBorder="1" applyAlignment="1" applyProtection="1">
      <alignment horizontal="right"/>
      <protection hidden="1"/>
    </xf>
    <xf numFmtId="3" fontId="71" fillId="18" borderId="28" xfId="5" applyNumberFormat="1" applyFont="1" applyFill="1" applyBorder="1" applyAlignment="1" applyProtection="1">
      <protection hidden="1"/>
    </xf>
    <xf numFmtId="1" fontId="71" fillId="18" borderId="28" xfId="5" applyNumberFormat="1" applyFont="1" applyFill="1" applyBorder="1" applyAlignment="1" applyProtection="1">
      <protection hidden="1"/>
    </xf>
    <xf numFmtId="1" fontId="71" fillId="18" borderId="28" xfId="5" applyNumberFormat="1" applyFont="1" applyFill="1" applyBorder="1" applyAlignment="1" applyProtection="1">
      <alignment horizontal="right" vertical="center"/>
      <protection hidden="1"/>
    </xf>
    <xf numFmtId="1" fontId="71" fillId="18" borderId="28" xfId="5" applyNumberFormat="1" applyFont="1" applyFill="1" applyBorder="1" applyAlignment="1" applyProtection="1">
      <alignment vertical="center"/>
      <protection hidden="1"/>
    </xf>
    <xf numFmtId="1" fontId="71" fillId="19" borderId="28" xfId="5" applyNumberFormat="1" applyFont="1" applyFill="1" applyBorder="1" applyAlignment="1" applyProtection="1">
      <alignment horizontal="right" vertical="center"/>
      <protection hidden="1"/>
    </xf>
    <xf numFmtId="0" fontId="71" fillId="18" borderId="32" xfId="5" applyFont="1" applyFill="1" applyBorder="1" applyAlignment="1" applyProtection="1">
      <alignment horizontal="right" vertical="top" wrapText="1"/>
      <protection hidden="1"/>
    </xf>
    <xf numFmtId="0" fontId="71" fillId="18" borderId="8" xfId="5" applyFont="1" applyFill="1" applyBorder="1" applyAlignment="1" applyProtection="1">
      <alignment horizontal="right" vertical="top" wrapText="1"/>
      <protection hidden="1"/>
    </xf>
    <xf numFmtId="0" fontId="71" fillId="18" borderId="27" xfId="5" applyFont="1" applyFill="1" applyBorder="1" applyAlignment="1" applyProtection="1">
      <alignment horizontal="right" vertical="top" wrapText="1"/>
      <protection hidden="1"/>
    </xf>
    <xf numFmtId="0" fontId="71" fillId="18" borderId="5" xfId="5" applyFont="1" applyFill="1" applyBorder="1" applyAlignment="1" applyProtection="1">
      <alignment horizontal="right" vertical="top" wrapText="1"/>
      <protection hidden="1"/>
    </xf>
    <xf numFmtId="0" fontId="71" fillId="18" borderId="28" xfId="5" applyFont="1" applyFill="1" applyBorder="1" applyAlignment="1" applyProtection="1">
      <alignment horizontal="right" vertical="top" wrapText="1"/>
      <protection hidden="1"/>
    </xf>
    <xf numFmtId="0" fontId="71" fillId="18" borderId="15" xfId="5" applyFont="1" applyFill="1" applyBorder="1" applyAlignment="1" applyProtection="1">
      <alignment horizontal="right" vertical="top" wrapText="1"/>
      <protection hidden="1"/>
    </xf>
    <xf numFmtId="0" fontId="71" fillId="18" borderId="13" xfId="5" applyFont="1" applyFill="1" applyBorder="1" applyAlignment="1" applyProtection="1">
      <alignment horizontal="right" vertical="top" wrapText="1"/>
      <protection hidden="1"/>
    </xf>
    <xf numFmtId="9" fontId="71" fillId="19" borderId="10" xfId="5" applyNumberFormat="1" applyFont="1" applyFill="1" applyBorder="1" applyAlignment="1" applyProtection="1">
      <alignment horizontal="right"/>
      <protection hidden="1"/>
    </xf>
    <xf numFmtId="9" fontId="71" fillId="18" borderId="0" xfId="5" applyNumberFormat="1" applyFont="1" applyFill="1" applyBorder="1" applyAlignment="1" applyProtection="1">
      <alignment horizontal="right"/>
      <protection hidden="1"/>
    </xf>
    <xf numFmtId="9" fontId="72" fillId="19" borderId="10" xfId="5" applyNumberFormat="1" applyFont="1" applyFill="1" applyBorder="1" applyAlignment="1" applyProtection="1">
      <alignment horizontal="right"/>
      <protection hidden="1"/>
    </xf>
    <xf numFmtId="9" fontId="72" fillId="18" borderId="0" xfId="5" applyNumberFormat="1" applyFont="1" applyFill="1" applyBorder="1" applyAlignment="1" applyProtection="1">
      <alignment horizontal="right"/>
      <protection hidden="1"/>
    </xf>
    <xf numFmtId="9" fontId="72" fillId="19" borderId="0" xfId="5" applyNumberFormat="1" applyFont="1" applyFill="1" applyBorder="1" applyAlignment="1" applyProtection="1">
      <alignment horizontal="right"/>
      <protection hidden="1"/>
    </xf>
    <xf numFmtId="9" fontId="71" fillId="19" borderId="0" xfId="5" applyNumberFormat="1" applyFont="1" applyFill="1" applyBorder="1" applyAlignment="1" applyProtection="1">
      <alignment horizontal="right"/>
      <protection hidden="1"/>
    </xf>
    <xf numFmtId="9" fontId="72" fillId="19" borderId="8" xfId="5" applyNumberFormat="1" applyFont="1" applyFill="1" applyBorder="1" applyAlignment="1" applyProtection="1">
      <alignment horizontal="right"/>
      <protection hidden="1"/>
    </xf>
    <xf numFmtId="9" fontId="72" fillId="19" borderId="5" xfId="5" applyNumberFormat="1" applyFont="1" applyFill="1" applyBorder="1" applyAlignment="1" applyProtection="1">
      <alignment horizontal="right"/>
      <protection hidden="1"/>
    </xf>
    <xf numFmtId="9" fontId="71" fillId="19" borderId="10" xfId="5" applyNumberFormat="1" applyFont="1" applyFill="1" applyBorder="1" applyAlignment="1" applyProtection="1">
      <protection hidden="1"/>
    </xf>
    <xf numFmtId="9" fontId="71" fillId="19" borderId="0" xfId="5" applyNumberFormat="1" applyFont="1" applyFill="1" applyBorder="1" applyAlignment="1" applyProtection="1">
      <protection hidden="1"/>
    </xf>
    <xf numFmtId="9" fontId="71" fillId="19" borderId="10" xfId="5" applyNumberFormat="1" applyFont="1" applyFill="1" applyBorder="1" applyProtection="1">
      <protection hidden="1"/>
    </xf>
    <xf numFmtId="9" fontId="71" fillId="19" borderId="0" xfId="5" applyNumberFormat="1" applyFont="1" applyFill="1" applyBorder="1" applyProtection="1">
      <protection hidden="1"/>
    </xf>
    <xf numFmtId="9" fontId="71" fillId="19" borderId="8" xfId="5" applyNumberFormat="1" applyFont="1" applyFill="1" applyBorder="1" applyAlignment="1" applyProtection="1">
      <protection hidden="1"/>
    </xf>
    <xf numFmtId="9" fontId="71" fillId="19" borderId="5" xfId="5" applyNumberFormat="1" applyFont="1" applyFill="1" applyBorder="1" applyAlignment="1" applyProtection="1">
      <protection hidden="1"/>
    </xf>
    <xf numFmtId="9" fontId="71" fillId="19" borderId="27" xfId="5" applyNumberFormat="1" applyFont="1" applyFill="1" applyBorder="1" applyAlignment="1" applyProtection="1">
      <protection hidden="1"/>
    </xf>
    <xf numFmtId="9" fontId="72" fillId="19" borderId="10" xfId="5" applyNumberFormat="1" applyFont="1" applyFill="1" applyBorder="1" applyAlignment="1" applyProtection="1">
      <protection hidden="1"/>
    </xf>
    <xf numFmtId="9" fontId="72" fillId="19" borderId="0" xfId="5" applyNumberFormat="1" applyFont="1" applyFill="1" applyBorder="1" applyAlignment="1" applyProtection="1">
      <protection hidden="1"/>
    </xf>
    <xf numFmtId="9" fontId="72" fillId="19" borderId="8" xfId="5" applyNumberFormat="1" applyFont="1" applyFill="1" applyBorder="1" applyAlignment="1" applyProtection="1">
      <protection hidden="1"/>
    </xf>
    <xf numFmtId="9" fontId="72" fillId="19" borderId="5" xfId="5" applyNumberFormat="1" applyFont="1" applyFill="1" applyBorder="1" applyAlignment="1" applyProtection="1">
      <protection hidden="1"/>
    </xf>
    <xf numFmtId="9" fontId="11" fillId="18" borderId="15" xfId="8" applyFont="1" applyFill="1" applyBorder="1" applyProtection="1">
      <protection hidden="1"/>
    </xf>
    <xf numFmtId="9" fontId="11" fillId="18" borderId="14" xfId="8" applyFont="1" applyFill="1" applyBorder="1" applyProtection="1">
      <protection hidden="1"/>
    </xf>
    <xf numFmtId="9" fontId="11" fillId="18" borderId="13" xfId="8" applyFont="1" applyFill="1" applyBorder="1" applyProtection="1">
      <protection hidden="1"/>
    </xf>
    <xf numFmtId="1" fontId="71" fillId="18" borderId="28" xfId="5" applyNumberFormat="1" applyFont="1" applyFill="1" applyBorder="1" applyAlignment="1" applyProtection="1">
      <alignment horizontal="right"/>
      <protection hidden="1"/>
    </xf>
    <xf numFmtId="1" fontId="71" fillId="18" borderId="28" xfId="5" applyNumberFormat="1" applyFont="1" applyFill="1" applyBorder="1" applyProtection="1">
      <protection hidden="1"/>
    </xf>
    <xf numFmtId="1" fontId="71" fillId="19" borderId="27" xfId="5" applyNumberFormat="1" applyFont="1" applyFill="1" applyBorder="1" applyAlignment="1" applyProtection="1">
      <alignment vertical="center"/>
      <protection hidden="1"/>
    </xf>
    <xf numFmtId="1" fontId="71" fillId="19" borderId="28" xfId="5" applyNumberFormat="1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3" fontId="11" fillId="19" borderId="27" xfId="5" applyNumberFormat="1" applyFont="1" applyFill="1" applyBorder="1" applyAlignment="1" applyProtection="1">
      <alignment horizontal="right"/>
      <protection hidden="1"/>
    </xf>
    <xf numFmtId="0" fontId="65" fillId="19" borderId="28" xfId="5" applyFont="1" applyFill="1" applyBorder="1" applyAlignment="1" applyProtection="1">
      <protection hidden="1"/>
    </xf>
    <xf numFmtId="0" fontId="11" fillId="18" borderId="7" xfId="5" applyFont="1" applyFill="1" applyBorder="1" applyAlignment="1" applyProtection="1">
      <protection hidden="1"/>
    </xf>
    <xf numFmtId="3" fontId="11" fillId="18" borderId="28" xfId="5" applyNumberFormat="1" applyFont="1" applyFill="1" applyBorder="1" applyAlignment="1" applyProtection="1">
      <alignment horizontal="right"/>
      <protection hidden="1"/>
    </xf>
    <xf numFmtId="3" fontId="11" fillId="18" borderId="28" xfId="5" applyNumberFormat="1" applyFont="1" applyFill="1" applyBorder="1" applyAlignment="1" applyProtection="1">
      <protection hidden="1"/>
    </xf>
    <xf numFmtId="1" fontId="11" fillId="18" borderId="28" xfId="5" applyNumberFormat="1" applyFont="1" applyFill="1" applyBorder="1" applyAlignment="1" applyProtection="1">
      <protection hidden="1"/>
    </xf>
    <xf numFmtId="0" fontId="10" fillId="18" borderId="9" xfId="5" applyFont="1" applyFill="1" applyBorder="1" applyAlignment="1" applyProtection="1">
      <protection hidden="1"/>
    </xf>
    <xf numFmtId="1" fontId="11" fillId="19" borderId="27" xfId="5" applyNumberFormat="1" applyFont="1" applyFill="1" applyBorder="1" applyAlignment="1" applyProtection="1">
      <protection hidden="1"/>
    </xf>
    <xf numFmtId="0" fontId="11" fillId="19" borderId="27" xfId="5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9" fontId="71" fillId="19" borderId="30" xfId="8" applyFont="1" applyFill="1" applyBorder="1" applyAlignment="1" applyProtection="1">
      <protection hidden="1"/>
    </xf>
    <xf numFmtId="9" fontId="71" fillId="19" borderId="14" xfId="8" applyFont="1" applyFill="1" applyBorder="1" applyAlignment="1" applyProtection="1">
      <protection hidden="1"/>
    </xf>
    <xf numFmtId="9" fontId="72" fillId="19" borderId="14" xfId="8" applyFont="1" applyFill="1" applyBorder="1" applyAlignment="1" applyProtection="1">
      <protection hidden="1"/>
    </xf>
    <xf numFmtId="9" fontId="72" fillId="19" borderId="13" xfId="8" applyFont="1" applyFill="1" applyBorder="1" applyAlignment="1" applyProtection="1">
      <protection hidden="1"/>
    </xf>
    <xf numFmtId="9" fontId="71" fillId="19" borderId="13" xfId="8" applyFont="1" applyFill="1" applyBorder="1" applyAlignment="1" applyProtection="1">
      <protection hidden="1"/>
    </xf>
    <xf numFmtId="171" fontId="72" fillId="19" borderId="0" xfId="5" applyNumberFormat="1" applyFont="1" applyFill="1" applyBorder="1" applyAlignment="1" applyProtection="1">
      <alignment vertical="center"/>
      <protection hidden="1"/>
    </xf>
    <xf numFmtId="171" fontId="72" fillId="19" borderId="5" xfId="5" applyNumberFormat="1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Alignment="1" applyProtection="1">
      <alignment vertical="center"/>
      <protection hidden="1"/>
    </xf>
    <xf numFmtId="0" fontId="79" fillId="19" borderId="32" xfId="5" applyFont="1" applyFill="1" applyBorder="1" applyAlignment="1" applyProtection="1">
      <alignment horizontal="right" wrapText="1"/>
      <protection hidden="1"/>
    </xf>
    <xf numFmtId="0" fontId="79" fillId="19" borderId="31" xfId="5" applyFont="1" applyFill="1" applyBorder="1" applyAlignment="1" applyProtection="1">
      <alignment horizontal="right" wrapText="1"/>
      <protection hidden="1"/>
    </xf>
    <xf numFmtId="172" fontId="67" fillId="18" borderId="0" xfId="5" applyNumberFormat="1" applyFont="1" applyFill="1" applyAlignment="1" applyProtection="1">
      <protection hidden="1"/>
    </xf>
    <xf numFmtId="49" fontId="71" fillId="18" borderId="27" xfId="5" applyNumberFormat="1" applyFont="1" applyFill="1" applyBorder="1" applyAlignment="1" applyProtection="1">
      <alignment horizontal="right" vertical="top"/>
      <protection hidden="1"/>
    </xf>
    <xf numFmtId="0" fontId="71" fillId="18" borderId="7" xfId="5" applyFont="1" applyFill="1" applyBorder="1" applyAlignment="1" applyProtection="1">
      <alignment horizontal="right"/>
      <protection hidden="1"/>
    </xf>
    <xf numFmtId="3" fontId="68" fillId="18" borderId="0" xfId="5" applyNumberFormat="1" applyFont="1" applyFill="1" applyProtection="1">
      <protection hidden="1"/>
    </xf>
    <xf numFmtId="178" fontId="67" fillId="18" borderId="0" xfId="5" applyNumberFormat="1" applyFont="1" applyFill="1" applyAlignment="1" applyProtection="1">
      <protection hidden="1"/>
    </xf>
    <xf numFmtId="0" fontId="71" fillId="18" borderId="8" xfId="5" applyFont="1" applyFill="1" applyBorder="1" applyAlignment="1" applyProtection="1">
      <alignment horizontal="right"/>
      <protection hidden="1"/>
    </xf>
    <xf numFmtId="0" fontId="71" fillId="19" borderId="10" xfId="5" applyFont="1" applyFill="1" applyBorder="1" applyAlignment="1" applyProtection="1">
      <alignment horizontal="right" wrapText="1"/>
      <protection hidden="1"/>
    </xf>
    <xf numFmtId="0" fontId="71" fillId="19" borderId="0" xfId="5" applyFont="1" applyFill="1" applyBorder="1" applyAlignment="1" applyProtection="1">
      <alignment horizontal="right" wrapText="1"/>
      <protection hidden="1"/>
    </xf>
    <xf numFmtId="0" fontId="71" fillId="19" borderId="9" xfId="5" applyFont="1" applyFill="1" applyBorder="1" applyAlignment="1" applyProtection="1">
      <alignment horizontal="right" wrapText="1"/>
      <protection hidden="1"/>
    </xf>
    <xf numFmtId="1" fontId="71" fillId="19" borderId="27" xfId="5" applyNumberFormat="1" applyFont="1" applyFill="1" applyBorder="1" applyAlignment="1" applyProtection="1">
      <protection hidden="1"/>
    </xf>
    <xf numFmtId="9" fontId="71" fillId="18" borderId="8" xfId="8" applyFont="1" applyFill="1" applyBorder="1" applyAlignment="1" applyProtection="1">
      <alignment horizontal="right"/>
      <protection hidden="1"/>
    </xf>
    <xf numFmtId="9" fontId="71" fillId="18" borderId="7" xfId="8" applyFont="1" applyFill="1" applyBorder="1" applyAlignment="1" applyProtection="1">
      <alignment horizontal="right"/>
      <protection hidden="1"/>
    </xf>
    <xf numFmtId="0" fontId="69" fillId="18" borderId="0" xfId="5" applyFont="1" applyFill="1" applyBorder="1" applyAlignment="1" applyProtection="1">
      <protection hidden="1"/>
    </xf>
    <xf numFmtId="0" fontId="11" fillId="19" borderId="28" xfId="5" applyFont="1" applyFill="1" applyBorder="1" applyProtection="1">
      <protection hidden="1"/>
    </xf>
    <xf numFmtId="0" fontId="71" fillId="19" borderId="28" xfId="0" applyFont="1" applyFill="1" applyBorder="1" applyAlignment="1">
      <alignment wrapText="1"/>
    </xf>
    <xf numFmtId="1" fontId="73" fillId="19" borderId="10" xfId="5" applyNumberFormat="1" applyFont="1" applyFill="1" applyBorder="1" applyAlignment="1" applyProtection="1">
      <alignment horizontal="right" vertical="center"/>
      <protection hidden="1"/>
    </xf>
    <xf numFmtId="0" fontId="73" fillId="19" borderId="10" xfId="5" applyFont="1" applyFill="1" applyBorder="1" applyAlignment="1" applyProtection="1">
      <alignment horizontal="right" vertical="center"/>
      <protection hidden="1"/>
    </xf>
    <xf numFmtId="0" fontId="74" fillId="19" borderId="10" xfId="5" applyFont="1" applyFill="1" applyBorder="1" applyAlignment="1" applyProtection="1">
      <alignment horizontal="right" vertical="center"/>
      <protection hidden="1"/>
    </xf>
    <xf numFmtId="1" fontId="74" fillId="19" borderId="10" xfId="5" applyNumberFormat="1" applyFont="1" applyFill="1" applyBorder="1" applyAlignment="1" applyProtection="1">
      <alignment horizontal="right" vertical="center"/>
      <protection hidden="1"/>
    </xf>
    <xf numFmtId="1" fontId="74" fillId="19" borderId="8" xfId="5" applyNumberFormat="1" applyFont="1" applyFill="1" applyBorder="1" applyAlignment="1" applyProtection="1">
      <alignment horizontal="right" vertical="center"/>
      <protection hidden="1"/>
    </xf>
    <xf numFmtId="1" fontId="73" fillId="19" borderId="10" xfId="0" applyNumberFormat="1" applyFont="1" applyFill="1" applyBorder="1" applyAlignment="1" applyProtection="1">
      <alignment vertical="center"/>
      <protection hidden="1"/>
    </xf>
    <xf numFmtId="3" fontId="73" fillId="19" borderId="10" xfId="5" applyNumberFormat="1" applyFont="1" applyFill="1" applyBorder="1" applyAlignment="1" applyProtection="1">
      <alignment vertical="center"/>
      <protection hidden="1"/>
    </xf>
    <xf numFmtId="171" fontId="73" fillId="19" borderId="10" xfId="5" applyNumberFormat="1" applyFont="1" applyFill="1" applyBorder="1" applyAlignment="1" applyProtection="1">
      <alignment vertical="center"/>
      <protection hidden="1"/>
    </xf>
    <xf numFmtId="3" fontId="73" fillId="19" borderId="8" xfId="5" applyNumberFormat="1" applyFont="1" applyFill="1" applyBorder="1" applyAlignment="1" applyProtection="1">
      <alignment vertical="center"/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3" fontId="71" fillId="19" borderId="27" xfId="5" applyNumberFormat="1" applyFont="1" applyFill="1" applyBorder="1" applyAlignment="1" applyProtection="1">
      <protection hidden="1"/>
    </xf>
    <xf numFmtId="1" fontId="71" fillId="19" borderId="29" xfId="5" applyNumberFormat="1" applyFont="1" applyFill="1" applyBorder="1" applyAlignment="1" applyProtection="1">
      <alignment vertical="center"/>
      <protection hidden="1"/>
    </xf>
    <xf numFmtId="9" fontId="71" fillId="19" borderId="27" xfId="8" applyFont="1" applyFill="1" applyBorder="1" applyAlignment="1" applyProtection="1">
      <protection hidden="1"/>
    </xf>
    <xf numFmtId="9" fontId="72" fillId="19" borderId="10" xfId="8" applyFont="1" applyFill="1" applyBorder="1" applyAlignment="1" applyProtection="1">
      <alignment vertical="center"/>
      <protection hidden="1"/>
    </xf>
    <xf numFmtId="3" fontId="72" fillId="19" borderId="0" xfId="5" applyNumberFormat="1" applyFont="1" applyFill="1" applyBorder="1" applyAlignment="1" applyProtection="1">
      <alignment horizontal="right" vertical="center"/>
      <protection hidden="1"/>
    </xf>
    <xf numFmtId="9" fontId="72" fillId="19" borderId="8" xfId="8" applyFont="1" applyFill="1" applyBorder="1" applyAlignment="1" applyProtection="1">
      <alignment vertical="center"/>
      <protection hidden="1"/>
    </xf>
    <xf numFmtId="3" fontId="72" fillId="19" borderId="5" xfId="5" applyNumberFormat="1" applyFont="1" applyFill="1" applyBorder="1" applyAlignment="1" applyProtection="1">
      <alignment horizontal="right" vertical="center"/>
      <protection hidden="1"/>
    </xf>
    <xf numFmtId="1" fontId="71" fillId="19" borderId="10" xfId="8" applyNumberFormat="1" applyFont="1" applyFill="1" applyBorder="1" applyAlignment="1" applyProtection="1">
      <alignment vertical="center"/>
      <protection hidden="1"/>
    </xf>
    <xf numFmtId="1" fontId="71" fillId="19" borderId="9" xfId="8" applyNumberFormat="1" applyFont="1" applyFill="1" applyBorder="1" applyAlignment="1" applyProtection="1">
      <alignment vertical="center"/>
      <protection hidden="1"/>
    </xf>
    <xf numFmtId="9" fontId="71" fillId="19" borderId="8" xfId="8" applyFont="1" applyFill="1" applyBorder="1" applyAlignment="1" applyProtection="1">
      <alignment vertical="center"/>
      <protection hidden="1"/>
    </xf>
    <xf numFmtId="9" fontId="71" fillId="19" borderId="7" xfId="8" applyFont="1" applyFill="1" applyBorder="1" applyAlignment="1" applyProtection="1">
      <alignment vertical="center"/>
      <protection hidden="1"/>
    </xf>
    <xf numFmtId="9" fontId="71" fillId="19" borderId="8" xfId="8" applyFont="1" applyFill="1" applyBorder="1" applyAlignment="1" applyProtection="1">
      <protection hidden="1"/>
    </xf>
    <xf numFmtId="0" fontId="71" fillId="19" borderId="29" xfId="5" applyFont="1" applyFill="1" applyBorder="1" applyAlignment="1" applyProtection="1">
      <alignment vertical="center"/>
      <protection hidden="1"/>
    </xf>
    <xf numFmtId="171" fontId="72" fillId="19" borderId="7" xfId="5" applyNumberFormat="1" applyFont="1" applyFill="1" applyBorder="1" applyAlignment="1" applyProtection="1">
      <alignment vertical="center"/>
      <protection hidden="1"/>
    </xf>
    <xf numFmtId="0" fontId="72" fillId="19" borderId="27" xfId="5" applyFont="1" applyFill="1" applyBorder="1" applyAlignment="1" applyProtection="1">
      <protection hidden="1"/>
    </xf>
    <xf numFmtId="0" fontId="71" fillId="19" borderId="29" xfId="5" applyFont="1" applyFill="1" applyBorder="1" applyAlignment="1" applyProtection="1">
      <protection hidden="1"/>
    </xf>
    <xf numFmtId="170" fontId="71" fillId="19" borderId="10" xfId="38" applyNumberFormat="1" applyFont="1" applyFill="1" applyBorder="1" applyAlignment="1" applyProtection="1">
      <alignment horizontal="right"/>
      <protection hidden="1"/>
    </xf>
    <xf numFmtId="170" fontId="71" fillId="19" borderId="0" xfId="38" applyNumberFormat="1" applyFont="1" applyFill="1" applyBorder="1" applyAlignment="1" applyProtection="1">
      <alignment horizontal="right"/>
      <protection hidden="1"/>
    </xf>
    <xf numFmtId="170" fontId="71" fillId="19" borderId="9" xfId="38" applyNumberFormat="1" applyFont="1" applyFill="1" applyBorder="1" applyAlignment="1" applyProtection="1">
      <alignment horizontal="right"/>
      <protection hidden="1"/>
    </xf>
    <xf numFmtId="1" fontId="72" fillId="19" borderId="8" xfId="38" applyNumberFormat="1" applyFont="1" applyFill="1" applyBorder="1" applyAlignment="1" applyProtection="1">
      <alignment horizontal="right"/>
      <protection hidden="1"/>
    </xf>
    <xf numFmtId="0" fontId="71" fillId="19" borderId="10" xfId="38" applyFont="1" applyFill="1" applyBorder="1" applyAlignment="1" applyProtection="1">
      <protection hidden="1"/>
    </xf>
    <xf numFmtId="1" fontId="71" fillId="19" borderId="27" xfId="38" applyNumberFormat="1" applyFont="1" applyFill="1" applyBorder="1" applyAlignment="1" applyProtection="1">
      <alignment horizontal="right"/>
      <protection hidden="1"/>
    </xf>
    <xf numFmtId="1" fontId="71" fillId="19" borderId="28" xfId="38" applyNumberFormat="1" applyFont="1" applyFill="1" applyBorder="1" applyAlignment="1" applyProtection="1">
      <alignment horizontal="right"/>
      <protection hidden="1"/>
    </xf>
    <xf numFmtId="1" fontId="71" fillId="19" borderId="29" xfId="38" applyNumberFormat="1" applyFont="1" applyFill="1" applyBorder="1" applyAlignment="1" applyProtection="1">
      <alignment horizontal="right"/>
      <protection hidden="1"/>
    </xf>
    <xf numFmtId="0" fontId="71" fillId="19" borderId="14" xfId="38" quotePrefix="1" applyFont="1" applyFill="1" applyBorder="1" applyAlignment="1" applyProtection="1">
      <alignment horizontal="left"/>
      <protection hidden="1"/>
    </xf>
    <xf numFmtId="1" fontId="71" fillId="19" borderId="10" xfId="38" applyNumberFormat="1" applyFont="1" applyFill="1" applyBorder="1" applyAlignment="1" applyProtection="1">
      <alignment horizontal="right"/>
      <protection hidden="1"/>
    </xf>
    <xf numFmtId="1" fontId="71" fillId="19" borderId="0" xfId="38" applyNumberFormat="1" applyFont="1" applyFill="1" applyBorder="1" applyAlignment="1" applyProtection="1">
      <alignment horizontal="right"/>
      <protection hidden="1"/>
    </xf>
    <xf numFmtId="1" fontId="71" fillId="19" borderId="9" xfId="38" applyNumberFormat="1" applyFont="1" applyFill="1" applyBorder="1" applyAlignment="1" applyProtection="1">
      <alignment horizontal="right"/>
      <protection hidden="1"/>
    </xf>
    <xf numFmtId="0" fontId="72" fillId="19" borderId="10" xfId="38" applyFont="1" applyFill="1" applyBorder="1" applyAlignment="1" applyProtection="1">
      <alignment horizontal="left"/>
      <protection hidden="1"/>
    </xf>
    <xf numFmtId="0" fontId="72" fillId="19" borderId="10" xfId="38" applyFont="1" applyFill="1" applyBorder="1" applyAlignment="1" applyProtection="1">
      <alignment horizontal="right"/>
      <protection hidden="1"/>
    </xf>
    <xf numFmtId="0" fontId="72" fillId="19" borderId="0" xfId="38" applyFont="1" applyFill="1" applyBorder="1" applyAlignment="1" applyProtection="1">
      <alignment horizontal="right"/>
      <protection hidden="1"/>
    </xf>
    <xf numFmtId="0" fontId="72" fillId="19" borderId="9" xfId="38" applyFont="1" applyFill="1" applyBorder="1" applyAlignment="1" applyProtection="1">
      <alignment horizontal="right"/>
      <protection hidden="1"/>
    </xf>
    <xf numFmtId="0" fontId="72" fillId="19" borderId="8" xfId="38" applyFont="1" applyFill="1" applyBorder="1" applyAlignment="1" applyProtection="1">
      <alignment horizontal="left"/>
      <protection hidden="1"/>
    </xf>
    <xf numFmtId="0" fontId="72" fillId="19" borderId="0" xfId="38" applyFont="1" applyFill="1" applyBorder="1" applyAlignment="1" applyProtection="1">
      <alignment horizontal="left"/>
      <protection hidden="1"/>
    </xf>
    <xf numFmtId="0" fontId="71" fillId="19" borderId="0" xfId="38" applyFont="1" applyFill="1" applyBorder="1" applyAlignment="1" applyProtection="1">
      <alignment horizontal="left"/>
      <protection hidden="1"/>
    </xf>
    <xf numFmtId="0" fontId="71" fillId="19" borderId="8" xfId="5" applyFont="1" applyFill="1" applyBorder="1" applyAlignment="1" applyProtection="1">
      <alignment wrapText="1"/>
      <protection hidden="1"/>
    </xf>
    <xf numFmtId="170" fontId="72" fillId="19" borderId="10" xfId="38" applyNumberFormat="1" applyFont="1" applyFill="1" applyBorder="1" applyAlignment="1" applyProtection="1">
      <alignment horizontal="right"/>
      <protection hidden="1"/>
    </xf>
    <xf numFmtId="170" fontId="72" fillId="19" borderId="8" xfId="38" applyNumberFormat="1" applyFont="1" applyFill="1" applyBorder="1" applyAlignment="1" applyProtection="1">
      <alignment horizontal="right"/>
      <protection hidden="1"/>
    </xf>
    <xf numFmtId="170" fontId="72" fillId="19" borderId="5" xfId="38" applyNumberFormat="1" applyFont="1" applyFill="1" applyBorder="1" applyAlignment="1" applyProtection="1">
      <alignment horizontal="right"/>
      <protection hidden="1"/>
    </xf>
    <xf numFmtId="170" fontId="72" fillId="19" borderId="7" xfId="38" applyNumberFormat="1" applyFont="1" applyFill="1" applyBorder="1" applyAlignment="1" applyProtection="1">
      <alignment horizontal="right"/>
      <protection hidden="1"/>
    </xf>
    <xf numFmtId="0" fontId="72" fillId="19" borderId="14" xfId="38" applyFont="1" applyFill="1" applyBorder="1" applyAlignment="1" applyProtection="1">
      <alignment horizontal="left"/>
      <protection hidden="1"/>
    </xf>
    <xf numFmtId="0" fontId="72" fillId="19" borderId="13" xfId="38" applyFont="1" applyFill="1" applyBorder="1" applyAlignment="1" applyProtection="1">
      <alignment horizontal="left"/>
      <protection hidden="1"/>
    </xf>
    <xf numFmtId="3" fontId="71" fillId="18" borderId="27" xfId="5" applyNumberFormat="1" applyFont="1" applyFill="1" applyBorder="1" applyAlignment="1" applyProtection="1">
      <protection hidden="1"/>
    </xf>
    <xf numFmtId="170" fontId="72" fillId="19" borderId="9" xfId="38" applyNumberFormat="1" applyFont="1" applyFill="1" applyBorder="1" applyAlignment="1" applyProtection="1">
      <alignment horizontal="right"/>
      <protection hidden="1"/>
    </xf>
    <xf numFmtId="170" fontId="71" fillId="19" borderId="28" xfId="5" applyNumberFormat="1" applyFont="1" applyFill="1" applyBorder="1" applyAlignment="1" applyProtection="1">
      <alignment vertical="center"/>
      <protection hidden="1"/>
    </xf>
    <xf numFmtId="0" fontId="72" fillId="19" borderId="29" xfId="5" applyFont="1" applyFill="1" applyBorder="1" applyAlignment="1" applyProtection="1">
      <alignment vertical="center"/>
      <protection hidden="1"/>
    </xf>
    <xf numFmtId="0" fontId="72" fillId="19" borderId="0" xfId="0" applyFont="1" applyFill="1" applyBorder="1" applyAlignment="1" applyProtection="1">
      <alignment horizontal="left"/>
      <protection hidden="1"/>
    </xf>
    <xf numFmtId="0" fontId="71" fillId="19" borderId="0" xfId="0" applyFont="1" applyFill="1" applyBorder="1" applyAlignment="1" applyProtection="1">
      <alignment horizontal="left"/>
      <protection hidden="1"/>
    </xf>
    <xf numFmtId="0" fontId="28" fillId="19" borderId="0" xfId="0" applyFont="1" applyFill="1"/>
    <xf numFmtId="3" fontId="71" fillId="19" borderId="29" xfId="5" applyNumberFormat="1" applyFont="1" applyFill="1" applyBorder="1" applyAlignment="1" applyProtection="1">
      <alignment vertical="center"/>
      <protection hidden="1"/>
    </xf>
    <xf numFmtId="3" fontId="71" fillId="19" borderId="28" xfId="5" applyNumberFormat="1" applyFont="1" applyFill="1" applyBorder="1" applyAlignment="1" applyProtection="1">
      <alignment vertical="center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0" xfId="5" applyFont="1" applyFill="1" applyBorder="1" applyAlignment="1" applyProtection="1">
      <alignment horizontal="right" wrapText="1"/>
      <protection hidden="1"/>
    </xf>
    <xf numFmtId="1" fontId="73" fillId="19" borderId="27" xfId="0" applyNumberFormat="1" applyFont="1" applyFill="1" applyBorder="1" applyAlignment="1" applyProtection="1">
      <alignment vertical="center"/>
      <protection hidden="1"/>
    </xf>
    <xf numFmtId="0" fontId="72" fillId="19" borderId="27" xfId="0" applyFont="1" applyFill="1" applyBorder="1" applyAlignment="1" applyProtection="1">
      <alignment vertical="center"/>
      <protection hidden="1"/>
    </xf>
    <xf numFmtId="0" fontId="73" fillId="19" borderId="27" xfId="5" applyFont="1" applyFill="1" applyBorder="1" applyAlignment="1" applyProtection="1">
      <alignment vertical="center"/>
      <protection hidden="1"/>
    </xf>
    <xf numFmtId="1" fontId="71" fillId="19" borderId="9" xfId="2" applyNumberFormat="1" applyFont="1" applyFill="1" applyBorder="1" applyAlignment="1" applyProtection="1">
      <alignment horizontal="right" vertical="center"/>
      <protection hidden="1"/>
    </xf>
    <xf numFmtId="0" fontId="71" fillId="18" borderId="0" xfId="0" applyFont="1" applyFill="1" applyBorder="1" applyAlignment="1" applyProtection="1">
      <protection hidden="1"/>
    </xf>
    <xf numFmtId="0" fontId="72" fillId="19" borderId="9" xfId="5" applyFont="1" applyFill="1" applyBorder="1" applyAlignment="1" applyProtection="1">
      <alignment vertical="center"/>
      <protection hidden="1"/>
    </xf>
    <xf numFmtId="0" fontId="72" fillId="19" borderId="7" xfId="5" applyFont="1" applyFill="1" applyBorder="1" applyAlignment="1" applyProtection="1">
      <alignment vertical="center"/>
      <protection hidden="1"/>
    </xf>
    <xf numFmtId="0" fontId="71" fillId="18" borderId="0" xfId="0" applyFont="1" applyFill="1" applyBorder="1" applyAlignment="1" applyProtection="1">
      <alignment horizontal="left"/>
      <protection hidden="1"/>
    </xf>
    <xf numFmtId="0" fontId="11" fillId="18" borderId="0" xfId="0" applyFont="1" applyFill="1" applyAlignment="1" applyProtection="1"/>
    <xf numFmtId="0" fontId="11" fillId="18" borderId="14" xfId="5" applyFont="1" applyFill="1" applyBorder="1" applyAlignment="1" applyProtection="1">
      <protection hidden="1"/>
    </xf>
    <xf numFmtId="0" fontId="10" fillId="18" borderId="14" xfId="5" applyFont="1" applyFill="1" applyBorder="1" applyAlignment="1" applyProtection="1">
      <protection hidden="1"/>
    </xf>
    <xf numFmtId="0" fontId="12" fillId="0" borderId="0" xfId="46" applyFont="1"/>
    <xf numFmtId="0" fontId="9" fillId="19" borderId="0" xfId="0" applyFont="1" applyFill="1"/>
    <xf numFmtId="0" fontId="9" fillId="19" borderId="0" xfId="0" applyFont="1" applyFill="1" applyBorder="1"/>
    <xf numFmtId="0" fontId="10" fillId="18" borderId="14" xfId="5" applyFont="1" applyFill="1" applyBorder="1" applyProtection="1">
      <protection hidden="1"/>
    </xf>
    <xf numFmtId="3" fontId="11" fillId="18" borderId="0" xfId="38" applyNumberFormat="1" applyFont="1" applyFill="1" applyBorder="1" applyAlignment="1" applyProtection="1">
      <protection hidden="1"/>
    </xf>
    <xf numFmtId="0" fontId="11" fillId="19" borderId="14" xfId="5" applyFont="1" applyFill="1" applyBorder="1" applyProtection="1">
      <protection hidden="1"/>
    </xf>
    <xf numFmtId="0" fontId="10" fillId="19" borderId="14" xfId="5" applyFont="1" applyFill="1" applyBorder="1" applyProtection="1">
      <protection hidden="1"/>
    </xf>
    <xf numFmtId="3" fontId="71" fillId="35" borderId="0" xfId="5" applyNumberFormat="1" applyFont="1" applyFill="1" applyBorder="1" applyAlignment="1" applyProtection="1">
      <alignment horizontal="right" vertical="center"/>
      <protection hidden="1"/>
    </xf>
    <xf numFmtId="3" fontId="71" fillId="35" borderId="0" xfId="5" applyNumberFormat="1" applyFont="1" applyFill="1" applyBorder="1" applyAlignment="1" applyProtection="1">
      <alignment vertical="center"/>
      <protection hidden="1"/>
    </xf>
    <xf numFmtId="1" fontId="71" fillId="35" borderId="0" xfId="5" applyNumberFormat="1" applyFont="1" applyFill="1" applyBorder="1" applyAlignment="1" applyProtection="1">
      <alignment vertical="center"/>
      <protection hidden="1"/>
    </xf>
    <xf numFmtId="1" fontId="71" fillId="35" borderId="9" xfId="5" applyNumberFormat="1" applyFont="1" applyFill="1" applyBorder="1" applyAlignment="1" applyProtection="1">
      <alignment vertical="center"/>
      <protection hidden="1"/>
    </xf>
    <xf numFmtId="0" fontId="71" fillId="35" borderId="0" xfId="5" applyFont="1" applyFill="1" applyBorder="1" applyAlignment="1" applyProtection="1">
      <alignment horizontal="right" vertical="center"/>
      <protection hidden="1"/>
    </xf>
    <xf numFmtId="0" fontId="71" fillId="35" borderId="0" xfId="5" applyFont="1" applyFill="1" applyBorder="1" applyAlignment="1" applyProtection="1">
      <alignment vertical="center"/>
      <protection hidden="1"/>
    </xf>
    <xf numFmtId="0" fontId="71" fillId="35" borderId="9" xfId="5" applyFont="1" applyFill="1" applyBorder="1" applyAlignment="1" applyProtection="1">
      <alignment vertical="center"/>
      <protection hidden="1"/>
    </xf>
    <xf numFmtId="0" fontId="72" fillId="35" borderId="0" xfId="5" applyFont="1" applyFill="1" applyBorder="1" applyAlignment="1" applyProtection="1">
      <alignment horizontal="right" vertical="center"/>
      <protection hidden="1"/>
    </xf>
    <xf numFmtId="0" fontId="72" fillId="35" borderId="0" xfId="5" applyFont="1" applyFill="1" applyBorder="1" applyAlignment="1" applyProtection="1">
      <alignment vertical="center"/>
      <protection hidden="1"/>
    </xf>
    <xf numFmtId="3" fontId="72" fillId="35" borderId="0" xfId="5" applyNumberFormat="1" applyFont="1" applyFill="1" applyBorder="1" applyAlignment="1" applyProtection="1">
      <alignment vertical="center"/>
      <protection hidden="1"/>
    </xf>
    <xf numFmtId="0" fontId="72" fillId="35" borderId="9" xfId="5" applyFont="1" applyFill="1" applyBorder="1" applyAlignment="1" applyProtection="1">
      <alignment vertical="center"/>
      <protection hidden="1"/>
    </xf>
    <xf numFmtId="0" fontId="72" fillId="35" borderId="5" xfId="5" applyFont="1" applyFill="1" applyBorder="1" applyAlignment="1" applyProtection="1">
      <alignment horizontal="right" vertical="center"/>
      <protection hidden="1"/>
    </xf>
    <xf numFmtId="0" fontId="72" fillId="35" borderId="5" xfId="5" applyFont="1" applyFill="1" applyBorder="1" applyAlignment="1" applyProtection="1">
      <alignment vertical="center"/>
      <protection hidden="1"/>
    </xf>
    <xf numFmtId="3" fontId="72" fillId="35" borderId="5" xfId="5" applyNumberFormat="1" applyFont="1" applyFill="1" applyBorder="1" applyAlignment="1" applyProtection="1">
      <alignment vertical="center"/>
      <protection hidden="1"/>
    </xf>
    <xf numFmtId="0" fontId="72" fillId="35" borderId="7" xfId="5" applyFont="1" applyFill="1" applyBorder="1" applyAlignment="1" applyProtection="1">
      <alignment vertical="center"/>
      <protection hidden="1"/>
    </xf>
    <xf numFmtId="3" fontId="71" fillId="35" borderId="0" xfId="5" applyNumberFormat="1" applyFont="1" applyFill="1" applyBorder="1" applyAlignment="1" applyProtection="1">
      <protection hidden="1"/>
    </xf>
    <xf numFmtId="0" fontId="71" fillId="35" borderId="0" xfId="5" applyFont="1" applyFill="1" applyBorder="1" applyAlignment="1" applyProtection="1">
      <protection hidden="1"/>
    </xf>
    <xf numFmtId="1" fontId="71" fillId="35" borderId="0" xfId="5" applyNumberFormat="1" applyFont="1" applyFill="1" applyBorder="1" applyAlignment="1" applyProtection="1">
      <protection hidden="1"/>
    </xf>
    <xf numFmtId="3" fontId="72" fillId="35" borderId="0" xfId="5" applyNumberFormat="1" applyFont="1" applyFill="1" applyBorder="1" applyAlignment="1" applyProtection="1">
      <protection hidden="1"/>
    </xf>
    <xf numFmtId="3" fontId="72" fillId="35" borderId="9" xfId="5" applyNumberFormat="1" applyFont="1" applyFill="1" applyBorder="1" applyAlignment="1" applyProtection="1">
      <alignment vertical="center"/>
      <protection hidden="1"/>
    </xf>
    <xf numFmtId="0" fontId="72" fillId="35" borderId="0" xfId="5" applyFont="1" applyFill="1" applyBorder="1" applyAlignment="1" applyProtection="1">
      <alignment horizontal="right"/>
      <protection hidden="1"/>
    </xf>
    <xf numFmtId="0" fontId="72" fillId="35" borderId="0" xfId="5" applyFont="1" applyFill="1" applyBorder="1" applyAlignment="1" applyProtection="1">
      <protection hidden="1"/>
    </xf>
    <xf numFmtId="0" fontId="72" fillId="35" borderId="5" xfId="5" applyFont="1" applyFill="1" applyBorder="1" applyAlignment="1" applyProtection="1">
      <alignment horizontal="right"/>
      <protection hidden="1"/>
    </xf>
    <xf numFmtId="0" fontId="72" fillId="35" borderId="5" xfId="5" applyFont="1" applyFill="1" applyBorder="1" applyAlignment="1" applyProtection="1">
      <protection hidden="1"/>
    </xf>
    <xf numFmtId="3" fontId="72" fillId="35" borderId="5" xfId="5" applyNumberFormat="1" applyFont="1" applyFill="1" applyBorder="1" applyAlignment="1" applyProtection="1">
      <protection hidden="1"/>
    </xf>
    <xf numFmtId="3" fontId="71" fillId="35" borderId="5" xfId="5" applyNumberFormat="1" applyFont="1" applyFill="1" applyBorder="1" applyAlignment="1" applyProtection="1">
      <protection hidden="1"/>
    </xf>
    <xf numFmtId="3" fontId="71" fillId="35" borderId="5" xfId="5" applyNumberFormat="1" applyFont="1" applyFill="1" applyBorder="1" applyAlignment="1" applyProtection="1">
      <alignment vertical="center"/>
      <protection hidden="1"/>
    </xf>
    <xf numFmtId="3" fontId="71" fillId="35" borderId="7" xfId="5" applyNumberFormat="1" applyFont="1" applyFill="1" applyBorder="1" applyAlignment="1" applyProtection="1">
      <alignment vertical="center"/>
      <protection hidden="1"/>
    </xf>
    <xf numFmtId="170" fontId="71" fillId="35" borderId="0" xfId="5" applyNumberFormat="1" applyFont="1" applyFill="1" applyBorder="1" applyAlignment="1" applyProtection="1">
      <protection hidden="1"/>
    </xf>
    <xf numFmtId="170" fontId="71" fillId="35" borderId="0" xfId="5" applyNumberFormat="1" applyFont="1" applyFill="1" applyBorder="1" applyAlignment="1" applyProtection="1">
      <alignment vertical="center"/>
      <protection hidden="1"/>
    </xf>
    <xf numFmtId="170" fontId="71" fillId="35" borderId="9" xfId="5" applyNumberFormat="1" applyFont="1" applyFill="1" applyBorder="1" applyAlignment="1" applyProtection="1">
      <alignment vertical="center"/>
      <protection hidden="1"/>
    </xf>
    <xf numFmtId="170" fontId="72" fillId="35" borderId="0" xfId="5" applyNumberFormat="1" applyFont="1" applyFill="1" applyBorder="1" applyAlignment="1" applyProtection="1">
      <protection hidden="1"/>
    </xf>
    <xf numFmtId="170" fontId="72" fillId="35" borderId="0" xfId="5" applyNumberFormat="1" applyFont="1" applyFill="1" applyBorder="1" applyAlignment="1" applyProtection="1">
      <alignment vertical="center"/>
      <protection hidden="1"/>
    </xf>
    <xf numFmtId="170" fontId="72" fillId="35" borderId="9" xfId="5" applyNumberFormat="1" applyFont="1" applyFill="1" applyBorder="1" applyAlignment="1" applyProtection="1">
      <alignment vertical="center"/>
      <protection hidden="1"/>
    </xf>
    <xf numFmtId="170" fontId="72" fillId="35" borderId="5" xfId="5" applyNumberFormat="1" applyFont="1" applyFill="1" applyBorder="1" applyAlignment="1" applyProtection="1">
      <protection hidden="1"/>
    </xf>
    <xf numFmtId="170" fontId="72" fillId="35" borderId="5" xfId="5" applyNumberFormat="1" applyFont="1" applyFill="1" applyBorder="1" applyAlignment="1" applyProtection="1">
      <alignment vertical="center"/>
      <protection hidden="1"/>
    </xf>
    <xf numFmtId="170" fontId="72" fillId="35" borderId="7" xfId="5" applyNumberFormat="1" applyFont="1" applyFill="1" applyBorder="1" applyAlignment="1" applyProtection="1">
      <alignment vertical="center"/>
      <protection hidden="1"/>
    </xf>
    <xf numFmtId="0" fontId="72" fillId="35" borderId="27" xfId="5" applyFont="1" applyFill="1" applyBorder="1" applyAlignment="1" applyProtection="1">
      <protection hidden="1"/>
    </xf>
    <xf numFmtId="0" fontId="71" fillId="35" borderId="27" xfId="5" applyFont="1" applyFill="1" applyBorder="1" applyAlignment="1" applyProtection="1">
      <protection hidden="1"/>
    </xf>
    <xf numFmtId="0" fontId="71" fillId="35" borderId="28" xfId="5" applyFont="1" applyFill="1" applyBorder="1" applyAlignment="1" applyProtection="1">
      <protection hidden="1"/>
    </xf>
    <xf numFmtId="0" fontId="71" fillId="35" borderId="29" xfId="5" applyFont="1" applyFill="1" applyBorder="1" applyAlignment="1" applyProtection="1">
      <protection hidden="1"/>
    </xf>
    <xf numFmtId="0" fontId="71" fillId="35" borderId="8" xfId="5" applyFont="1" applyFill="1" applyBorder="1" applyAlignment="1" applyProtection="1">
      <alignment wrapText="1"/>
      <protection hidden="1"/>
    </xf>
    <xf numFmtId="0" fontId="71" fillId="35" borderId="8" xfId="5" applyFont="1" applyFill="1" applyBorder="1" applyAlignment="1" applyProtection="1">
      <alignment horizontal="right" wrapText="1"/>
      <protection hidden="1"/>
    </xf>
    <xf numFmtId="0" fontId="71" fillId="35" borderId="5" xfId="5" applyFont="1" applyFill="1" applyBorder="1" applyAlignment="1" applyProtection="1">
      <alignment horizontal="right" wrapText="1"/>
      <protection hidden="1"/>
    </xf>
    <xf numFmtId="0" fontId="71" fillId="35" borderId="7" xfId="5" applyFont="1" applyFill="1" applyBorder="1" applyAlignment="1" applyProtection="1">
      <alignment horizontal="right" wrapText="1"/>
      <protection hidden="1"/>
    </xf>
    <xf numFmtId="0" fontId="71" fillId="35" borderId="10" xfId="38" applyFont="1" applyFill="1" applyBorder="1" applyAlignment="1" applyProtection="1">
      <alignment horizontal="left" indent="1"/>
      <protection hidden="1"/>
    </xf>
    <xf numFmtId="1" fontId="71" fillId="35" borderId="10" xfId="38" applyNumberFormat="1" applyFont="1" applyFill="1" applyBorder="1" applyAlignment="1" applyProtection="1">
      <alignment horizontal="right"/>
      <protection hidden="1"/>
    </xf>
    <xf numFmtId="1" fontId="71" fillId="35" borderId="0" xfId="38" applyNumberFormat="1" applyFont="1" applyFill="1" applyBorder="1" applyAlignment="1" applyProtection="1">
      <alignment horizontal="right"/>
      <protection hidden="1"/>
    </xf>
    <xf numFmtId="1" fontId="71" fillId="35" borderId="9" xfId="38" applyNumberFormat="1" applyFont="1" applyFill="1" applyBorder="1" applyAlignment="1" applyProtection="1">
      <alignment horizontal="right"/>
      <protection hidden="1"/>
    </xf>
    <xf numFmtId="0" fontId="71" fillId="35" borderId="14" xfId="38" quotePrefix="1" applyFont="1" applyFill="1" applyBorder="1" applyAlignment="1" applyProtection="1">
      <alignment horizontal="left" indent="1"/>
      <protection hidden="1"/>
    </xf>
    <xf numFmtId="0" fontId="72" fillId="35" borderId="10" xfId="38" applyFont="1" applyFill="1" applyBorder="1" applyAlignment="1" applyProtection="1">
      <alignment horizontal="left"/>
      <protection hidden="1"/>
    </xf>
    <xf numFmtId="0" fontId="72" fillId="35" borderId="10" xfId="38" applyFont="1" applyFill="1" applyBorder="1" applyAlignment="1" applyProtection="1">
      <alignment horizontal="right"/>
      <protection hidden="1"/>
    </xf>
    <xf numFmtId="0" fontId="72" fillId="35" borderId="0" xfId="38" applyFont="1" applyFill="1" applyBorder="1" applyAlignment="1" applyProtection="1">
      <alignment horizontal="right"/>
      <protection hidden="1"/>
    </xf>
    <xf numFmtId="0" fontId="72" fillId="35" borderId="9" xfId="38" applyFont="1" applyFill="1" applyBorder="1" applyAlignment="1" applyProtection="1">
      <alignment horizontal="right"/>
      <protection hidden="1"/>
    </xf>
    <xf numFmtId="0" fontId="71" fillId="35" borderId="8" xfId="38" applyFont="1" applyFill="1" applyBorder="1" applyAlignment="1" applyProtection="1">
      <alignment horizontal="left"/>
      <protection hidden="1"/>
    </xf>
    <xf numFmtId="1" fontId="71" fillId="35" borderId="8" xfId="38" applyNumberFormat="1" applyFont="1" applyFill="1" applyBorder="1" applyAlignment="1" applyProtection="1">
      <alignment horizontal="right"/>
      <protection hidden="1"/>
    </xf>
    <xf numFmtId="1" fontId="71" fillId="35" borderId="5" xfId="38" applyNumberFormat="1" applyFont="1" applyFill="1" applyBorder="1" applyAlignment="1" applyProtection="1">
      <alignment horizontal="right"/>
      <protection hidden="1"/>
    </xf>
    <xf numFmtId="1" fontId="71" fillId="35" borderId="7" xfId="38" applyNumberFormat="1" applyFont="1" applyFill="1" applyBorder="1" applyAlignment="1" applyProtection="1">
      <alignment horizontal="right"/>
      <protection hidden="1"/>
    </xf>
    <xf numFmtId="0" fontId="71" fillId="35" borderId="0" xfId="38" applyFont="1" applyFill="1" applyBorder="1" applyAlignment="1" applyProtection="1">
      <alignment horizontal="left"/>
      <protection hidden="1"/>
    </xf>
    <xf numFmtId="0" fontId="71" fillId="35" borderId="10" xfId="5" applyFont="1" applyFill="1" applyBorder="1" applyAlignment="1" applyProtection="1">
      <alignment horizontal="right" wrapText="1"/>
      <protection hidden="1"/>
    </xf>
    <xf numFmtId="0" fontId="71" fillId="35" borderId="0" xfId="5" applyFont="1" applyFill="1" applyBorder="1" applyAlignment="1" applyProtection="1">
      <alignment horizontal="right" wrapText="1"/>
      <protection hidden="1"/>
    </xf>
    <xf numFmtId="0" fontId="71" fillId="35" borderId="9" xfId="5" applyFont="1" applyFill="1" applyBorder="1" applyAlignment="1" applyProtection="1">
      <alignment horizontal="right" wrapText="1"/>
      <protection hidden="1"/>
    </xf>
    <xf numFmtId="1" fontId="71" fillId="35" borderId="27" xfId="38" applyNumberFormat="1" applyFont="1" applyFill="1" applyBorder="1" applyAlignment="1" applyProtection="1">
      <alignment horizontal="right"/>
      <protection hidden="1"/>
    </xf>
    <xf numFmtId="1" fontId="71" fillId="35" borderId="28" xfId="38" applyNumberFormat="1" applyFont="1" applyFill="1" applyBorder="1" applyAlignment="1" applyProtection="1">
      <alignment horizontal="right"/>
      <protection hidden="1"/>
    </xf>
    <xf numFmtId="1" fontId="71" fillId="35" borderId="29" xfId="38" applyNumberFormat="1" applyFont="1" applyFill="1" applyBorder="1" applyAlignment="1" applyProtection="1">
      <alignment horizontal="right"/>
      <protection hidden="1"/>
    </xf>
    <xf numFmtId="0" fontId="71" fillId="35" borderId="10" xfId="38" applyFont="1" applyFill="1" applyBorder="1" applyAlignment="1" applyProtection="1">
      <alignment horizontal="left"/>
      <protection hidden="1"/>
    </xf>
    <xf numFmtId="0" fontId="71" fillId="35" borderId="10" xfId="38" applyFont="1" applyFill="1" applyBorder="1" applyAlignment="1" applyProtection="1">
      <alignment horizontal="right"/>
      <protection hidden="1"/>
    </xf>
    <xf numFmtId="0" fontId="71" fillId="35" borderId="0" xfId="38" applyFont="1" applyFill="1" applyBorder="1" applyAlignment="1" applyProtection="1">
      <alignment horizontal="right"/>
      <protection hidden="1"/>
    </xf>
    <xf numFmtId="0" fontId="71" fillId="35" borderId="9" xfId="38" applyFont="1" applyFill="1" applyBorder="1" applyAlignment="1" applyProtection="1">
      <alignment horizontal="right"/>
      <protection hidden="1"/>
    </xf>
    <xf numFmtId="1" fontId="71" fillId="35" borderId="0" xfId="5" applyNumberFormat="1" applyFont="1" applyFill="1" applyBorder="1" applyAlignment="1" applyProtection="1">
      <alignment horizontal="right" vertical="center"/>
      <protection hidden="1"/>
    </xf>
    <xf numFmtId="1" fontId="72" fillId="35" borderId="0" xfId="5" applyNumberFormat="1" applyFont="1" applyFill="1" applyBorder="1" applyAlignment="1" applyProtection="1">
      <alignment horizontal="right" vertical="center"/>
      <protection hidden="1"/>
    </xf>
    <xf numFmtId="1" fontId="72" fillId="35" borderId="0" xfId="5" applyNumberFormat="1" applyFont="1" applyFill="1" applyBorder="1" applyAlignment="1" applyProtection="1">
      <alignment vertical="center"/>
      <protection hidden="1"/>
    </xf>
    <xf numFmtId="1" fontId="72" fillId="35" borderId="9" xfId="5" applyNumberFormat="1" applyFont="1" applyFill="1" applyBorder="1" applyAlignment="1" applyProtection="1">
      <alignment vertical="center"/>
      <protection hidden="1"/>
    </xf>
    <xf numFmtId="1" fontId="72" fillId="35" borderId="5" xfId="5" applyNumberFormat="1" applyFont="1" applyFill="1" applyBorder="1" applyAlignment="1" applyProtection="1">
      <alignment horizontal="right" vertical="center"/>
      <protection hidden="1"/>
    </xf>
    <xf numFmtId="1" fontId="72" fillId="35" borderId="5" xfId="5" applyNumberFormat="1" applyFont="1" applyFill="1" applyBorder="1" applyAlignment="1" applyProtection="1">
      <alignment vertical="center"/>
      <protection hidden="1"/>
    </xf>
    <xf numFmtId="1" fontId="72" fillId="35" borderId="7" xfId="5" applyNumberFormat="1" applyFont="1" applyFill="1" applyBorder="1" applyAlignment="1" applyProtection="1">
      <alignment vertical="center"/>
      <protection hidden="1"/>
    </xf>
    <xf numFmtId="3" fontId="71" fillId="35" borderId="9" xfId="5" applyNumberFormat="1" applyFont="1" applyFill="1" applyBorder="1" applyAlignment="1" applyProtection="1">
      <alignment vertical="center"/>
      <protection hidden="1"/>
    </xf>
    <xf numFmtId="1" fontId="72" fillId="35" borderId="5" xfId="38" applyNumberFormat="1" applyFont="1" applyFill="1" applyBorder="1" applyAlignment="1" applyProtection="1">
      <alignment horizontal="right"/>
      <protection hidden="1"/>
    </xf>
    <xf numFmtId="1" fontId="72" fillId="35" borderId="7" xfId="38" applyNumberFormat="1" applyFont="1" applyFill="1" applyBorder="1" applyAlignment="1" applyProtection="1">
      <alignment horizontal="right"/>
      <protection hidden="1"/>
    </xf>
    <xf numFmtId="170" fontId="72" fillId="35" borderId="5" xfId="38" applyNumberFormat="1" applyFont="1" applyFill="1" applyBorder="1" applyAlignment="1" applyProtection="1">
      <alignment horizontal="right"/>
      <protection hidden="1"/>
    </xf>
    <xf numFmtId="170" fontId="72" fillId="35" borderId="7" xfId="38" applyNumberFormat="1" applyFont="1" applyFill="1" applyBorder="1" applyAlignment="1" applyProtection="1">
      <alignment horizontal="right"/>
      <protection hidden="1"/>
    </xf>
    <xf numFmtId="1" fontId="71" fillId="35" borderId="28" xfId="5" applyNumberFormat="1" applyFont="1" applyFill="1" applyBorder="1" applyAlignment="1" applyProtection="1">
      <alignment horizontal="right" vertical="center"/>
      <protection hidden="1"/>
    </xf>
    <xf numFmtId="1" fontId="71" fillId="35" borderId="28" xfId="5" applyNumberFormat="1" applyFont="1" applyFill="1" applyBorder="1" applyAlignment="1" applyProtection="1">
      <alignment vertical="center"/>
      <protection hidden="1"/>
    </xf>
    <xf numFmtId="1" fontId="71" fillId="35" borderId="29" xfId="5" applyNumberFormat="1" applyFont="1" applyFill="1" applyBorder="1" applyAlignment="1" applyProtection="1">
      <alignment vertical="center"/>
      <protection hidden="1"/>
    </xf>
    <xf numFmtId="170" fontId="71" fillId="35" borderId="5" xfId="5" applyNumberFormat="1" applyFont="1" applyFill="1" applyBorder="1" applyAlignment="1" applyProtection="1">
      <alignment vertical="center"/>
      <protection hidden="1"/>
    </xf>
    <xf numFmtId="170" fontId="71" fillId="35" borderId="7" xfId="5" applyNumberFormat="1" applyFont="1" applyFill="1" applyBorder="1" applyAlignment="1" applyProtection="1">
      <alignment vertical="center"/>
      <protection hidden="1"/>
    </xf>
    <xf numFmtId="0" fontId="11" fillId="0" borderId="0" xfId="5" applyFont="1" applyFill="1" applyProtection="1">
      <protection hidden="1"/>
    </xf>
    <xf numFmtId="1" fontId="71" fillId="35" borderId="0" xfId="8" applyNumberFormat="1" applyFont="1" applyFill="1" applyBorder="1" applyAlignment="1" applyProtection="1">
      <alignment vertical="center"/>
      <protection locked="0"/>
    </xf>
    <xf numFmtId="1" fontId="71" fillId="35" borderId="28" xfId="8" applyNumberFormat="1" applyFont="1" applyFill="1" applyBorder="1" applyAlignment="1" applyProtection="1">
      <alignment vertical="center"/>
      <protection locked="0"/>
    </xf>
    <xf numFmtId="0" fontId="72" fillId="35" borderId="0" xfId="5" applyFont="1" applyFill="1" applyBorder="1" applyAlignment="1" applyProtection="1">
      <alignment horizontal="left"/>
      <protection hidden="1"/>
    </xf>
    <xf numFmtId="1" fontId="71" fillId="35" borderId="0" xfId="6" applyNumberFormat="1" applyFont="1" applyFill="1" applyBorder="1" applyAlignment="1" applyProtection="1">
      <alignment vertical="center"/>
      <protection hidden="1"/>
    </xf>
    <xf numFmtId="1" fontId="71" fillId="35" borderId="0" xfId="2" applyNumberFormat="1" applyFont="1" applyFill="1" applyBorder="1" applyAlignment="1" applyProtection="1">
      <alignment horizontal="right" vertical="center"/>
      <protection hidden="1"/>
    </xf>
    <xf numFmtId="1" fontId="71" fillId="35" borderId="5" xfId="5" applyNumberFormat="1" applyFont="1" applyFill="1" applyBorder="1" applyAlignment="1" applyProtection="1">
      <alignment vertical="center"/>
      <protection hidden="1"/>
    </xf>
    <xf numFmtId="0" fontId="72" fillId="35" borderId="27" xfId="5" applyFont="1" applyFill="1" applyBorder="1" applyAlignment="1" applyProtection="1">
      <alignment vertical="center"/>
      <protection hidden="1"/>
    </xf>
    <xf numFmtId="0" fontId="71" fillId="35" borderId="10" xfId="5" applyFont="1" applyFill="1" applyBorder="1" applyAlignment="1" applyProtection="1">
      <alignment vertical="center"/>
      <protection hidden="1"/>
    </xf>
    <xf numFmtId="0" fontId="71" fillId="35" borderId="8" xfId="5" applyFont="1" applyFill="1" applyBorder="1" applyAlignment="1" applyProtection="1">
      <alignment vertical="center"/>
      <protection hidden="1"/>
    </xf>
    <xf numFmtId="3" fontId="71" fillId="36" borderId="0" xfId="38" applyNumberFormat="1" applyFont="1" applyFill="1" applyBorder="1" applyAlignment="1" applyProtection="1">
      <protection hidden="1"/>
    </xf>
    <xf numFmtId="3" fontId="71" fillId="35" borderId="0" xfId="0" applyNumberFormat="1" applyFont="1" applyFill="1" applyBorder="1" applyAlignment="1" applyProtection="1">
      <protection hidden="1"/>
    </xf>
    <xf numFmtId="3" fontId="71" fillId="35" borderId="9" xfId="0" applyNumberFormat="1" applyFont="1" applyFill="1" applyBorder="1" applyAlignment="1" applyProtection="1">
      <protection hidden="1"/>
    </xf>
    <xf numFmtId="3" fontId="72" fillId="36" borderId="0" xfId="38" applyNumberFormat="1" applyFont="1" applyFill="1" applyBorder="1" applyAlignment="1" applyProtection="1">
      <protection hidden="1"/>
    </xf>
    <xf numFmtId="3" fontId="72" fillId="35" borderId="0" xfId="0" applyNumberFormat="1" applyFont="1" applyFill="1" applyBorder="1" applyAlignment="1" applyProtection="1">
      <protection hidden="1"/>
    </xf>
    <xf numFmtId="3" fontId="72" fillId="35" borderId="9" xfId="0" applyNumberFormat="1" applyFont="1" applyFill="1" applyBorder="1" applyAlignment="1" applyProtection="1">
      <protection hidden="1"/>
    </xf>
    <xf numFmtId="3" fontId="72" fillId="36" borderId="5" xfId="38" applyNumberFormat="1" applyFont="1" applyFill="1" applyBorder="1" applyAlignment="1" applyProtection="1">
      <protection hidden="1"/>
    </xf>
    <xf numFmtId="3" fontId="72" fillId="35" borderId="5" xfId="0" applyNumberFormat="1" applyFont="1" applyFill="1" applyBorder="1" applyAlignment="1" applyProtection="1">
      <protection hidden="1"/>
    </xf>
    <xf numFmtId="3" fontId="72" fillId="35" borderId="7" xfId="0" applyNumberFormat="1" applyFont="1" applyFill="1" applyBorder="1" applyAlignment="1" applyProtection="1">
      <protection hidden="1"/>
    </xf>
    <xf numFmtId="3" fontId="71" fillId="36" borderId="5" xfId="38" applyNumberFormat="1" applyFont="1" applyFill="1" applyBorder="1" applyAlignment="1" applyProtection="1">
      <protection hidden="1"/>
    </xf>
    <xf numFmtId="3" fontId="71" fillId="35" borderId="5" xfId="0" applyNumberFormat="1" applyFont="1" applyFill="1" applyBorder="1" applyAlignment="1" applyProtection="1">
      <protection hidden="1"/>
    </xf>
    <xf numFmtId="3" fontId="71" fillId="35" borderId="7" xfId="0" applyNumberFormat="1" applyFont="1" applyFill="1" applyBorder="1" applyAlignment="1" applyProtection="1">
      <protection hidden="1"/>
    </xf>
    <xf numFmtId="3" fontId="71" fillId="35" borderId="5" xfId="5" applyNumberFormat="1" applyFont="1" applyFill="1" applyBorder="1" applyAlignment="1" applyProtection="1">
      <alignment horizontal="right" vertical="center"/>
      <protection hidden="1"/>
    </xf>
    <xf numFmtId="3" fontId="72" fillId="35" borderId="0" xfId="5" applyNumberFormat="1" applyFont="1" applyFill="1" applyBorder="1" applyAlignment="1" applyProtection="1">
      <alignment horizontal="right" vertical="center"/>
      <protection hidden="1"/>
    </xf>
    <xf numFmtId="0" fontId="11" fillId="0" borderId="0" xfId="5" applyFont="1" applyFill="1" applyAlignment="1" applyProtection="1">
      <protection hidden="1"/>
    </xf>
    <xf numFmtId="0" fontId="71" fillId="18" borderId="29" xfId="5" applyFont="1" applyFill="1" applyBorder="1" applyAlignment="1" applyProtection="1">
      <alignment vertical="center"/>
      <protection hidden="1"/>
    </xf>
    <xf numFmtId="3" fontId="71" fillId="35" borderId="28" xfId="5" applyNumberFormat="1" applyFont="1" applyFill="1" applyBorder="1" applyAlignment="1" applyProtection="1">
      <protection hidden="1"/>
    </xf>
    <xf numFmtId="1" fontId="71" fillId="35" borderId="28" xfId="5" applyNumberFormat="1" applyFont="1" applyFill="1" applyBorder="1" applyAlignment="1" applyProtection="1">
      <protection hidden="1"/>
    </xf>
    <xf numFmtId="0" fontId="71" fillId="35" borderId="0" xfId="5" applyFont="1" applyFill="1" applyBorder="1" applyAlignment="1" applyProtection="1">
      <alignment horizontal="right"/>
      <protection hidden="1"/>
    </xf>
    <xf numFmtId="1" fontId="71" fillId="19" borderId="28" xfId="0" applyNumberFormat="1" applyFont="1" applyFill="1" applyBorder="1" applyAlignment="1" applyProtection="1">
      <alignment vertical="center"/>
      <protection hidden="1"/>
    </xf>
    <xf numFmtId="1" fontId="71" fillId="19" borderId="29" xfId="0" applyNumberFormat="1" applyFont="1" applyFill="1" applyBorder="1" applyAlignment="1" applyProtection="1">
      <alignment vertical="center"/>
      <protection hidden="1"/>
    </xf>
    <xf numFmtId="1" fontId="71" fillId="19" borderId="0" xfId="0" applyNumberFormat="1" applyFont="1" applyFill="1" applyBorder="1" applyAlignment="1" applyProtection="1">
      <alignment vertical="center"/>
      <protection hidden="1"/>
    </xf>
    <xf numFmtId="1" fontId="71" fillId="19" borderId="9" xfId="0" applyNumberFormat="1" applyFont="1" applyFill="1" applyBorder="1" applyAlignment="1" applyProtection="1">
      <alignment vertical="center"/>
      <protection hidden="1"/>
    </xf>
    <xf numFmtId="171" fontId="71" fillId="19" borderId="9" xfId="5" applyNumberFormat="1" applyFont="1" applyFill="1" applyBorder="1" applyAlignment="1" applyProtection="1">
      <alignment vertical="center"/>
      <protection hidden="1"/>
    </xf>
    <xf numFmtId="1" fontId="71" fillId="19" borderId="9" xfId="5" applyNumberFormat="1" applyFont="1" applyFill="1" applyBorder="1" applyAlignment="1" applyProtection="1">
      <alignment horizontal="right" vertical="center"/>
      <protection hidden="1"/>
    </xf>
    <xf numFmtId="1" fontId="72" fillId="19" borderId="9" xfId="5" applyNumberFormat="1" applyFont="1" applyFill="1" applyBorder="1" applyAlignment="1" applyProtection="1">
      <alignment horizontal="right" vertical="center"/>
      <protection hidden="1"/>
    </xf>
    <xf numFmtId="1" fontId="72" fillId="19" borderId="7" xfId="5" applyNumberFormat="1" applyFont="1" applyFill="1" applyBorder="1" applyAlignment="1" applyProtection="1">
      <alignment horizontal="right" vertical="center"/>
      <protection hidden="1"/>
    </xf>
    <xf numFmtId="0" fontId="71" fillId="35" borderId="0" xfId="5" applyFont="1" applyFill="1" applyProtection="1">
      <protection hidden="1"/>
    </xf>
    <xf numFmtId="0" fontId="72" fillId="35" borderId="5" xfId="5" applyFont="1" applyFill="1" applyBorder="1" applyProtection="1">
      <protection hidden="1"/>
    </xf>
    <xf numFmtId="0" fontId="72" fillId="35" borderId="0" xfId="5" applyFont="1" applyFill="1" applyBorder="1" applyProtection="1">
      <protection hidden="1"/>
    </xf>
    <xf numFmtId="0" fontId="71" fillId="19" borderId="0" xfId="5" applyFont="1" applyFill="1" applyAlignment="1" applyProtection="1">
      <alignment horizontal="left" vertical="top" wrapText="1"/>
      <protection hidden="1"/>
    </xf>
    <xf numFmtId="0" fontId="71" fillId="19" borderId="0" xfId="0" applyFont="1" applyFill="1" applyBorder="1" applyAlignment="1" applyProtection="1">
      <alignment horizontal="left" vertical="top" wrapText="1"/>
      <protection hidden="1"/>
    </xf>
    <xf numFmtId="0" fontId="71" fillId="18" borderId="28" xfId="0" applyFont="1" applyFill="1" applyBorder="1" applyAlignment="1" applyProtection="1">
      <alignment horizontal="left"/>
      <protection hidden="1"/>
    </xf>
    <xf numFmtId="0" fontId="71" fillId="18" borderId="0" xfId="0" applyFont="1" applyFill="1" applyBorder="1" applyAlignment="1" applyProtection="1">
      <alignment horizontal="left"/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71" fillId="18" borderId="0" xfId="5" applyFont="1" applyFill="1" applyBorder="1" applyAlignment="1" applyProtection="1">
      <alignment horizontal="left" wrapText="1"/>
      <protection hidden="1"/>
    </xf>
    <xf numFmtId="0" fontId="71" fillId="18" borderId="7" xfId="5" applyFont="1" applyFill="1" applyBorder="1" applyAlignment="1" applyProtection="1">
      <alignment horizontal="left" wrapText="1"/>
      <protection hidden="1"/>
    </xf>
    <xf numFmtId="0" fontId="71" fillId="18" borderId="27" xfId="5" applyFont="1" applyFill="1" applyBorder="1" applyAlignment="1" applyProtection="1">
      <alignment horizontal="center" vertical="center" wrapText="1"/>
      <protection hidden="1"/>
    </xf>
    <xf numFmtId="0" fontId="71" fillId="18" borderId="29" xfId="5" applyFont="1" applyFill="1" applyBorder="1" applyAlignment="1" applyProtection="1">
      <alignment horizontal="center" vertical="center" wrapText="1"/>
      <protection hidden="1"/>
    </xf>
    <xf numFmtId="0" fontId="71" fillId="18" borderId="27" xfId="5" applyFont="1" applyFill="1" applyBorder="1" applyAlignment="1" applyProtection="1">
      <alignment horizontal="right" wrapText="1"/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29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8" borderId="10" xfId="5" applyFont="1" applyFill="1" applyBorder="1" applyAlignment="1" applyProtection="1">
      <alignment horizontal="left" wrapText="1"/>
      <protection hidden="1"/>
    </xf>
    <xf numFmtId="0" fontId="71" fillId="18" borderId="8" xfId="5" applyFont="1" applyFill="1" applyBorder="1" applyAlignment="1" applyProtection="1">
      <alignment horizontal="left" wrapText="1"/>
      <protection hidden="1"/>
    </xf>
    <xf numFmtId="3" fontId="76" fillId="18" borderId="0" xfId="5" applyNumberFormat="1" applyFont="1" applyFill="1" applyBorder="1" applyAlignment="1" applyProtection="1">
      <alignment horizontal="left" vertical="top" wrapText="1"/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0" fontId="71" fillId="18" borderId="27" xfId="5" applyFont="1" applyFill="1" applyBorder="1" applyAlignment="1" applyProtection="1">
      <alignment horizontal="center" vertical="top"/>
      <protection hidden="1"/>
    </xf>
    <xf numFmtId="0" fontId="71" fillId="18" borderId="28" xfId="5" applyFont="1" applyFill="1" applyBorder="1" applyAlignment="1" applyProtection="1">
      <alignment horizontal="center" vertical="top"/>
      <protection hidden="1"/>
    </xf>
    <xf numFmtId="0" fontId="11" fillId="18" borderId="0" xfId="5" applyFont="1" applyFill="1" applyAlignment="1" applyProtection="1">
      <alignment horizontal="center"/>
      <protection hidden="1"/>
    </xf>
    <xf numFmtId="0" fontId="71" fillId="18" borderId="15" xfId="5" applyFont="1" applyFill="1" applyBorder="1" applyAlignment="1" applyProtection="1">
      <alignment horizontal="right" wrapText="1"/>
      <protection hidden="1"/>
    </xf>
    <xf numFmtId="0" fontId="71" fillId="18" borderId="13" xfId="5" applyFont="1" applyFill="1" applyBorder="1" applyAlignment="1" applyProtection="1">
      <alignment horizontal="right" wrapText="1"/>
      <protection hidden="1"/>
    </xf>
    <xf numFmtId="3" fontId="71" fillId="18" borderId="4" xfId="5" applyNumberFormat="1" applyFont="1" applyFill="1" applyBorder="1" applyAlignment="1" applyProtection="1">
      <alignment horizontal="left" vertical="top" wrapText="1"/>
      <protection hidden="1"/>
    </xf>
    <xf numFmtId="0" fontId="11" fillId="18" borderId="0" xfId="5" applyFont="1" applyFill="1" applyBorder="1" applyAlignment="1" applyProtection="1">
      <alignment horizontal="left" vertical="top" wrapText="1"/>
      <protection hidden="1"/>
    </xf>
    <xf numFmtId="0" fontId="71" fillId="18" borderId="27" xfId="5" applyFont="1" applyFill="1" applyBorder="1" applyAlignment="1" applyProtection="1">
      <alignment horizontal="center" wrapText="1"/>
      <protection hidden="1"/>
    </xf>
    <xf numFmtId="0" fontId="71" fillId="18" borderId="29" xfId="5" applyFont="1" applyFill="1" applyBorder="1" applyAlignment="1" applyProtection="1">
      <alignment horizontal="center" wrapText="1"/>
      <protection hidden="1"/>
    </xf>
    <xf numFmtId="49" fontId="71" fillId="18" borderId="27" xfId="5" applyNumberFormat="1" applyFont="1" applyFill="1" applyBorder="1" applyAlignment="1" applyProtection="1">
      <alignment horizontal="center" vertical="top"/>
      <protection hidden="1"/>
    </xf>
    <xf numFmtId="49" fontId="71" fillId="18" borderId="29" xfId="5" applyNumberFormat="1" applyFont="1" applyFill="1" applyBorder="1" applyAlignment="1" applyProtection="1">
      <alignment horizontal="center" vertical="top"/>
      <protection hidden="1"/>
    </xf>
    <xf numFmtId="0" fontId="71" fillId="19" borderId="28" xfId="0" applyFont="1" applyFill="1" applyBorder="1" applyAlignment="1" applyProtection="1">
      <alignment horizontal="left" wrapText="1"/>
      <protection hidden="1"/>
    </xf>
    <xf numFmtId="0" fontId="71" fillId="18" borderId="0" xfId="5" applyFont="1" applyFill="1" applyBorder="1" applyAlignment="1" applyProtection="1">
      <alignment horizontal="left" vertical="top" wrapText="1"/>
      <protection hidden="1"/>
    </xf>
  </cellXfs>
  <cellStyles count="178">
    <cellStyle name="_CommInc3" xfId="47" xr:uid="{00000000-0005-0000-0000-000000000000}"/>
    <cellStyle name="=C:\WINNT\SYSTEM32\COMMAND.COM" xfId="46" xr:uid="{00000000-0005-0000-0000-000001000000}"/>
    <cellStyle name="=C:\WINNT35\SYSTEM32\COMMAND.COM" xfId="1" xr:uid="{00000000-0005-0000-0000-000002000000}"/>
    <cellStyle name="=C:\WINNT35\SYSTEM32\COMMAND.COM 2" xfId="48" xr:uid="{00000000-0005-0000-0000-000003000000}"/>
    <cellStyle name="=C:\WINNT35\SYSTEM32\COMMAND.COM 2 2" xfId="163" xr:uid="{00000000-0005-0000-0000-000004000000}"/>
    <cellStyle name="=C:\WINNT35\SYSTEM32\COMMAND.COM 3" xfId="49" xr:uid="{00000000-0005-0000-0000-000005000000}"/>
    <cellStyle name="=C:\WINNT35\SYSTEM32\COMMAND.COM_8 Market conditions" xfId="50" xr:uid="{00000000-0005-0000-0000-000006000000}"/>
    <cellStyle name="20 % - Aksentti1" xfId="51" xr:uid="{00000000-0005-0000-0000-000007000000}"/>
    <cellStyle name="20 % - Aksentti2" xfId="52" xr:uid="{00000000-0005-0000-0000-000008000000}"/>
    <cellStyle name="20 % - Aksentti3" xfId="53" xr:uid="{00000000-0005-0000-0000-000009000000}"/>
    <cellStyle name="20 % - Aksentti4" xfId="54" xr:uid="{00000000-0005-0000-0000-00000A000000}"/>
    <cellStyle name="20 % - Aksentti5" xfId="55" xr:uid="{00000000-0005-0000-0000-00000B000000}"/>
    <cellStyle name="20 % - Aksentti6" xfId="56" xr:uid="{00000000-0005-0000-0000-00000C000000}"/>
    <cellStyle name="20% - Accent1 2" xfId="57" xr:uid="{00000000-0005-0000-0000-00000D000000}"/>
    <cellStyle name="20% - Accent2 2" xfId="58" xr:uid="{00000000-0005-0000-0000-00000E000000}"/>
    <cellStyle name="20% - Accent3 2" xfId="59" xr:uid="{00000000-0005-0000-0000-00000F000000}"/>
    <cellStyle name="20% - Accent4 2" xfId="60" xr:uid="{00000000-0005-0000-0000-000010000000}"/>
    <cellStyle name="20% - Accent5 2" xfId="61" xr:uid="{00000000-0005-0000-0000-000011000000}"/>
    <cellStyle name="20% - Accent6 2" xfId="62" xr:uid="{00000000-0005-0000-0000-000012000000}"/>
    <cellStyle name="40 % - Aksentti1" xfId="63" xr:uid="{00000000-0005-0000-0000-000013000000}"/>
    <cellStyle name="40 % - Aksentti2" xfId="64" xr:uid="{00000000-0005-0000-0000-000014000000}"/>
    <cellStyle name="40 % - Aksentti3" xfId="65" xr:uid="{00000000-0005-0000-0000-000015000000}"/>
    <cellStyle name="40 % - Aksentti4" xfId="66" xr:uid="{00000000-0005-0000-0000-000016000000}"/>
    <cellStyle name="40 % - Aksentti5" xfId="67" xr:uid="{00000000-0005-0000-0000-000017000000}"/>
    <cellStyle name="40 % - Aksentti6" xfId="68" xr:uid="{00000000-0005-0000-0000-000018000000}"/>
    <cellStyle name="40% - Accent1 2" xfId="69" xr:uid="{00000000-0005-0000-0000-000019000000}"/>
    <cellStyle name="40% - Accent2 2" xfId="70" xr:uid="{00000000-0005-0000-0000-00001A000000}"/>
    <cellStyle name="40% - Accent3 2" xfId="71" xr:uid="{00000000-0005-0000-0000-00001B000000}"/>
    <cellStyle name="40% - Accent4 2" xfId="72" xr:uid="{00000000-0005-0000-0000-00001C000000}"/>
    <cellStyle name="40% - Accent5 2" xfId="73" xr:uid="{00000000-0005-0000-0000-00001D000000}"/>
    <cellStyle name="40% - Accent6 2" xfId="74" xr:uid="{00000000-0005-0000-0000-00001E000000}"/>
    <cellStyle name="60 % - Aksentti1" xfId="75" xr:uid="{00000000-0005-0000-0000-00001F000000}"/>
    <cellStyle name="60 % - Aksentti2" xfId="76" xr:uid="{00000000-0005-0000-0000-000020000000}"/>
    <cellStyle name="60 % - Aksentti3" xfId="77" xr:uid="{00000000-0005-0000-0000-000021000000}"/>
    <cellStyle name="60 % - Aksentti4" xfId="78" xr:uid="{00000000-0005-0000-0000-000022000000}"/>
    <cellStyle name="60 % - Aksentti5" xfId="79" xr:uid="{00000000-0005-0000-0000-000023000000}"/>
    <cellStyle name="60 % - Aksentti6" xfId="80" xr:uid="{00000000-0005-0000-0000-000024000000}"/>
    <cellStyle name="60% - Accent1 2" xfId="81" xr:uid="{00000000-0005-0000-0000-000025000000}"/>
    <cellStyle name="60% - Accent2 2" xfId="82" xr:uid="{00000000-0005-0000-0000-000026000000}"/>
    <cellStyle name="60% - Accent3 2" xfId="83" xr:uid="{00000000-0005-0000-0000-000027000000}"/>
    <cellStyle name="60% - Accent4 2" xfId="84" xr:uid="{00000000-0005-0000-0000-000028000000}"/>
    <cellStyle name="60% - Accent5 2" xfId="85" xr:uid="{00000000-0005-0000-0000-000029000000}"/>
    <cellStyle name="60% - Accent6 2" xfId="86" xr:uid="{00000000-0005-0000-0000-00002A000000}"/>
    <cellStyle name="Accent1 2" xfId="87" xr:uid="{00000000-0005-0000-0000-00002B000000}"/>
    <cellStyle name="Accent2 2" xfId="88" xr:uid="{00000000-0005-0000-0000-00002C000000}"/>
    <cellStyle name="Accent3 2" xfId="89" xr:uid="{00000000-0005-0000-0000-00002D000000}"/>
    <cellStyle name="Accent4 2" xfId="90" xr:uid="{00000000-0005-0000-0000-00002E000000}"/>
    <cellStyle name="Accent5 2" xfId="91" xr:uid="{00000000-0005-0000-0000-00002F000000}"/>
    <cellStyle name="Accent6 2" xfId="92" xr:uid="{00000000-0005-0000-0000-000030000000}"/>
    <cellStyle name="Aksentti1" xfId="93" xr:uid="{00000000-0005-0000-0000-000031000000}"/>
    <cellStyle name="Aksentti2" xfId="94" xr:uid="{00000000-0005-0000-0000-000032000000}"/>
    <cellStyle name="Aksentti3" xfId="95" xr:uid="{00000000-0005-0000-0000-000033000000}"/>
    <cellStyle name="Aksentti4" xfId="96" xr:uid="{00000000-0005-0000-0000-000034000000}"/>
    <cellStyle name="Aksentti5" xfId="97" xr:uid="{00000000-0005-0000-0000-000035000000}"/>
    <cellStyle name="Aksentti6" xfId="98" xr:uid="{00000000-0005-0000-0000-000036000000}"/>
    <cellStyle name="Bad 2" xfId="99" xr:uid="{00000000-0005-0000-0000-000037000000}"/>
    <cellStyle name="Calculation 2" xfId="100" xr:uid="{00000000-0005-0000-0000-000038000000}"/>
    <cellStyle name="Check Cell 2" xfId="101" xr:uid="{00000000-0005-0000-0000-000039000000}"/>
    <cellStyle name="Comma 2" xfId="102" xr:uid="{00000000-0005-0000-0000-00003A000000}"/>
    <cellStyle name="Comma_Table AM&amp;L AR Q4 - 18 feb" xfId="2" xr:uid="{00000000-0005-0000-0000-00003B000000}"/>
    <cellStyle name="Erotin_Budget 2002-NB" xfId="103" xr:uid="{00000000-0005-0000-0000-00003C000000}"/>
    <cellStyle name="Explanatory Text 2" xfId="104" xr:uid="{00000000-0005-0000-0000-00003D000000}"/>
    <cellStyle name="Format 1" xfId="3" xr:uid="{00000000-0005-0000-0000-00003E000000}"/>
    <cellStyle name="Good 2" xfId="105" xr:uid="{00000000-0005-0000-0000-00003F000000}"/>
    <cellStyle name="GPM_Allocation" xfId="4" xr:uid="{00000000-0005-0000-0000-000040000000}"/>
    <cellStyle name="Heading 1 2" xfId="106" xr:uid="{00000000-0005-0000-0000-000041000000}"/>
    <cellStyle name="Heading 2 2" xfId="107" xr:uid="{00000000-0005-0000-0000-000042000000}"/>
    <cellStyle name="Heading 3 2" xfId="108" xr:uid="{00000000-0005-0000-0000-000043000000}"/>
    <cellStyle name="Heading 4 2" xfId="109" xr:uid="{00000000-0005-0000-0000-000044000000}"/>
    <cellStyle name="Huomautus" xfId="110" xr:uid="{00000000-0005-0000-0000-000045000000}"/>
    <cellStyle name="Huono" xfId="111" xr:uid="{00000000-0005-0000-0000-000046000000}"/>
    <cellStyle name="Hyperkobling_Työkirja4" xfId="39" xr:uid="{00000000-0005-0000-0000-000047000000}"/>
    <cellStyle name="Hyvä" xfId="112" xr:uid="{00000000-0005-0000-0000-000048000000}"/>
    <cellStyle name="Input 2" xfId="113" xr:uid="{00000000-0005-0000-0000-000049000000}"/>
    <cellStyle name="Komma (0)" xfId="114" xr:uid="{00000000-0005-0000-0000-00004A000000}"/>
    <cellStyle name="Laskenta" xfId="115" xr:uid="{00000000-0005-0000-0000-00004B000000}"/>
    <cellStyle name="Linked Cell 2" xfId="116" xr:uid="{00000000-0005-0000-0000-00004C000000}"/>
    <cellStyle name="Linkitetty solu" xfId="117" xr:uid="{00000000-0005-0000-0000-00004D000000}"/>
    <cellStyle name="Neutraali" xfId="118" xr:uid="{00000000-0005-0000-0000-00004E000000}"/>
    <cellStyle name="Neutral 2" xfId="119" xr:uid="{00000000-0005-0000-0000-00004F000000}"/>
    <cellStyle name="Normaali_1996" xfId="120" xr:uid="{00000000-0005-0000-0000-000050000000}"/>
    <cellStyle name="Normal" xfId="0" builtinId="0"/>
    <cellStyle name="Normal 10" xfId="164" xr:uid="{00000000-0005-0000-0000-000052000000}"/>
    <cellStyle name="Normal 10 2" xfId="166" xr:uid="{00000000-0005-0000-0000-000053000000}"/>
    <cellStyle name="Normal 10 2 2" xfId="177" xr:uid="{00000000-0005-0000-0000-000054000000}"/>
    <cellStyle name="Normal 10 3" xfId="175" xr:uid="{00000000-0005-0000-0000-000055000000}"/>
    <cellStyle name="Normal 11" xfId="165" xr:uid="{00000000-0005-0000-0000-000056000000}"/>
    <cellStyle name="Normal 11 2" xfId="176" xr:uid="{00000000-0005-0000-0000-000057000000}"/>
    <cellStyle name="Normal 2" xfId="38" xr:uid="{00000000-0005-0000-0000-000058000000}"/>
    <cellStyle name="Normal 2 2" xfId="121" xr:uid="{00000000-0005-0000-0000-000059000000}"/>
    <cellStyle name="Normal 2 3" xfId="122" xr:uid="{00000000-0005-0000-0000-00005A000000}"/>
    <cellStyle name="Normal 3" xfId="40" xr:uid="{00000000-0005-0000-0000-00005B000000}"/>
    <cellStyle name="Normal 3 2" xfId="123" xr:uid="{00000000-0005-0000-0000-00005C000000}"/>
    <cellStyle name="Normal 3 2 2" xfId="170" xr:uid="{00000000-0005-0000-0000-00005D000000}"/>
    <cellStyle name="Normal 3 3" xfId="124" xr:uid="{00000000-0005-0000-0000-00005E000000}"/>
    <cellStyle name="Normal 3_8 Market conditions" xfId="125" xr:uid="{00000000-0005-0000-0000-00005F000000}"/>
    <cellStyle name="Normal 4" xfId="43" xr:uid="{00000000-0005-0000-0000-000060000000}"/>
    <cellStyle name="Normal 4 2" xfId="126" xr:uid="{00000000-0005-0000-0000-000061000000}"/>
    <cellStyle name="Normal 4 3" xfId="127" xr:uid="{00000000-0005-0000-0000-000062000000}"/>
    <cellStyle name="Normal 4 4" xfId="156" xr:uid="{00000000-0005-0000-0000-000063000000}"/>
    <cellStyle name="Normal 4 4 2" xfId="172" xr:uid="{00000000-0005-0000-0000-000064000000}"/>
    <cellStyle name="Normal 4 5" xfId="167" xr:uid="{00000000-0005-0000-0000-000065000000}"/>
    <cellStyle name="Normal 5" xfId="44" xr:uid="{00000000-0005-0000-0000-000066000000}"/>
    <cellStyle name="Normal 5 2" xfId="157" xr:uid="{00000000-0005-0000-0000-000067000000}"/>
    <cellStyle name="Normal 5 2 2" xfId="173" xr:uid="{00000000-0005-0000-0000-000068000000}"/>
    <cellStyle name="Normal 5 3" xfId="168" xr:uid="{00000000-0005-0000-0000-000069000000}"/>
    <cellStyle name="Normal 6" xfId="45" xr:uid="{00000000-0005-0000-0000-00006A000000}"/>
    <cellStyle name="Normal 6 2" xfId="158" xr:uid="{00000000-0005-0000-0000-00006B000000}"/>
    <cellStyle name="Normal 6 2 2" xfId="174" xr:uid="{00000000-0005-0000-0000-00006C000000}"/>
    <cellStyle name="Normal 6 3" xfId="169" xr:uid="{00000000-0005-0000-0000-00006D000000}"/>
    <cellStyle name="Normal 7" xfId="128" xr:uid="{00000000-0005-0000-0000-00006E000000}"/>
    <cellStyle name="Normal 7 2" xfId="171" xr:uid="{00000000-0005-0000-0000-00006F000000}"/>
    <cellStyle name="Normal 8" xfId="153" xr:uid="{00000000-0005-0000-0000-000070000000}"/>
    <cellStyle name="Normal 8 2" xfId="160" xr:uid="{00000000-0005-0000-0000-000071000000}"/>
    <cellStyle name="Normal 9" xfId="159" xr:uid="{00000000-0005-0000-0000-000072000000}"/>
    <cellStyle name="Normal 9 2" xfId="161" xr:uid="{00000000-0005-0000-0000-000073000000}"/>
    <cellStyle name="Normal_Q1 Interim report" xfId="5" xr:uid="{00000000-0005-0000-0000-000077000000}"/>
    <cellStyle name="Normal_SLP Interim Q109 v3 - Roundings" xfId="6" xr:uid="{00000000-0005-0000-0000-000079000000}"/>
    <cellStyle name="Normalny 3" xfId="7" xr:uid="{00000000-0005-0000-0000-00007B000000}"/>
    <cellStyle name="Note 2" xfId="129" xr:uid="{00000000-0005-0000-0000-00007C000000}"/>
    <cellStyle name="Otsikko" xfId="130" xr:uid="{00000000-0005-0000-0000-00007D000000}"/>
    <cellStyle name="Otsikko 1" xfId="131" xr:uid="{00000000-0005-0000-0000-00007E000000}"/>
    <cellStyle name="Otsikko 2" xfId="132" xr:uid="{00000000-0005-0000-0000-00007F000000}"/>
    <cellStyle name="Otsikko 3" xfId="133" xr:uid="{00000000-0005-0000-0000-000080000000}"/>
    <cellStyle name="Otsikko 4" xfId="134" xr:uid="{00000000-0005-0000-0000-000081000000}"/>
    <cellStyle name="Output 2" xfId="135" xr:uid="{00000000-0005-0000-0000-000082000000}"/>
    <cellStyle name="Percent 2" xfId="41" xr:uid="{00000000-0005-0000-0000-000084000000}"/>
    <cellStyle name="Percent 2 2" xfId="162" xr:uid="{00000000-0005-0000-0000-000085000000}"/>
    <cellStyle name="Percent 3" xfId="136" xr:uid="{00000000-0005-0000-0000-000086000000}"/>
    <cellStyle name="Percent 4" xfId="154" xr:uid="{00000000-0005-0000-0000-000087000000}"/>
    <cellStyle name="Procent" xfId="8" builtinId="5"/>
    <cellStyle name="Procent 2" xfId="137" xr:uid="{00000000-0005-0000-0000-000088000000}"/>
    <cellStyle name="Prosent 2" xfId="138" xr:uid="{00000000-0005-0000-0000-000089000000}"/>
    <cellStyle name="SAPBEXaggData" xfId="9" xr:uid="{00000000-0005-0000-0000-00008A000000}"/>
    <cellStyle name="SAPBEXaggItemX" xfId="10" xr:uid="{00000000-0005-0000-0000-00008B000000}"/>
    <cellStyle name="SAPBEXbackground" xfId="11" xr:uid="{00000000-0005-0000-0000-00008C000000}"/>
    <cellStyle name="SAPBEXchaText" xfId="12" xr:uid="{00000000-0005-0000-0000-00008D000000}"/>
    <cellStyle name="SAPBEXfilterDrill" xfId="13" xr:uid="{00000000-0005-0000-0000-00008E000000}"/>
    <cellStyle name="SAPBEXfilterItem" xfId="14" xr:uid="{00000000-0005-0000-0000-00008F000000}"/>
    <cellStyle name="SAPBEXformats" xfId="15" xr:uid="{00000000-0005-0000-0000-000090000000}"/>
    <cellStyle name="SAPBEXheaderItem" xfId="16" xr:uid="{00000000-0005-0000-0000-000091000000}"/>
    <cellStyle name="SAPBEXheaderItem 2" xfId="155" xr:uid="{00000000-0005-0000-0000-000092000000}"/>
    <cellStyle name="SAPBEXheaderText" xfId="17" xr:uid="{00000000-0005-0000-0000-000093000000}"/>
    <cellStyle name="SAPBEXHLevel0" xfId="18" xr:uid="{00000000-0005-0000-0000-000094000000}"/>
    <cellStyle name="SAPBEXHLevel0X" xfId="19" xr:uid="{00000000-0005-0000-0000-000095000000}"/>
    <cellStyle name="SAPBEXHLevel1" xfId="20" xr:uid="{00000000-0005-0000-0000-000096000000}"/>
    <cellStyle name="SAPBEXHLevel1X" xfId="21" xr:uid="{00000000-0005-0000-0000-000097000000}"/>
    <cellStyle name="SAPBEXHLevel2" xfId="22" xr:uid="{00000000-0005-0000-0000-000098000000}"/>
    <cellStyle name="SAPBEXHLevel2X" xfId="23" xr:uid="{00000000-0005-0000-0000-000099000000}"/>
    <cellStyle name="SAPBEXHLevel3" xfId="24" xr:uid="{00000000-0005-0000-0000-00009A000000}"/>
    <cellStyle name="SAPBEXresItem" xfId="25" xr:uid="{00000000-0005-0000-0000-00009B000000}"/>
    <cellStyle name="SAPBEXstdData" xfId="26" xr:uid="{00000000-0005-0000-0000-00009C000000}"/>
    <cellStyle name="SAPBEXstdItemX" xfId="27" xr:uid="{00000000-0005-0000-0000-00009D000000}"/>
    <cellStyle name="SAPBEXtitle" xfId="28" xr:uid="{00000000-0005-0000-0000-00009E000000}"/>
    <cellStyle name="SDEntry" xfId="29" xr:uid="{00000000-0005-0000-0000-00009F000000}"/>
    <cellStyle name="SDHeader" xfId="30" xr:uid="{00000000-0005-0000-0000-0000A0000000}"/>
    <cellStyle name="Selittävä teksti" xfId="139" xr:uid="{00000000-0005-0000-0000-0000A1000000}"/>
    <cellStyle name="SPEntry" xfId="31" xr:uid="{00000000-0005-0000-0000-0000A2000000}"/>
    <cellStyle name="SPFormula" xfId="32" xr:uid="{00000000-0005-0000-0000-0000A3000000}"/>
    <cellStyle name="SPHeader" xfId="33" xr:uid="{00000000-0005-0000-0000-0000A4000000}"/>
    <cellStyle name="Standard_Expectancy Template_Q404" xfId="140" xr:uid="{00000000-0005-0000-0000-0000A5000000}"/>
    <cellStyle name="Styl 1" xfId="141" xr:uid="{00000000-0005-0000-0000-0000A6000000}"/>
    <cellStyle name="Style 1" xfId="42" xr:uid="{00000000-0005-0000-0000-0000A7000000}"/>
    <cellStyle name="Summa" xfId="142" xr:uid="{00000000-0005-0000-0000-0000A8000000}"/>
    <cellStyle name="Syöttö" xfId="34" xr:uid="{00000000-0005-0000-0000-0000A9000000}"/>
    <cellStyle name="Tarkistussolu" xfId="143" xr:uid="{00000000-0005-0000-0000-0000AA000000}"/>
    <cellStyle name="Title 2" xfId="144" xr:uid="{00000000-0005-0000-0000-0000AB000000}"/>
    <cellStyle name="Total 2" xfId="145" xr:uid="{00000000-0005-0000-0000-0000AC000000}"/>
    <cellStyle name="toteuma" xfId="35" xr:uid="{00000000-0005-0000-0000-0000AD000000}"/>
    <cellStyle name="Tulostus" xfId="146" xr:uid="{00000000-0005-0000-0000-0000AE000000}"/>
    <cellStyle name="Tusenskille [0]_~0014018" xfId="147" xr:uid="{00000000-0005-0000-0000-0000AF000000}"/>
    <cellStyle name="Tusenskille_~0014018" xfId="148" xr:uid="{00000000-0005-0000-0000-0000B0000000}"/>
    <cellStyle name="Tusental (0)_~0038516" xfId="36" xr:uid="{00000000-0005-0000-0000-0000B1000000}"/>
    <cellStyle name="Tusental 2" xfId="149" xr:uid="{00000000-0005-0000-0000-0000B2000000}"/>
    <cellStyle name="Tyyli 1" xfId="150" xr:uid="{00000000-0005-0000-0000-0000B3000000}"/>
    <cellStyle name="Valuta (0)_~0038516" xfId="37" xr:uid="{00000000-0005-0000-0000-0000B4000000}"/>
    <cellStyle name="Warning Text 2" xfId="151" xr:uid="{00000000-0005-0000-0000-0000B5000000}"/>
    <cellStyle name="Varoitusteksti" xfId="152" xr:uid="{00000000-0005-0000-0000-0000B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35">
    <tabColor rgb="FF92D050"/>
    <pageSetUpPr fitToPage="1"/>
  </sheetPr>
  <dimension ref="A1:I29"/>
  <sheetViews>
    <sheetView tabSelected="1" zoomScale="90" zoomScaleNormal="90" workbookViewId="0"/>
  </sheetViews>
  <sheetFormatPr defaultColWidth="9.33203125" defaultRowHeight="12"/>
  <cols>
    <col min="1" max="1" width="23.33203125" style="49" customWidth="1"/>
    <col min="2" max="2" width="37" style="49" customWidth="1"/>
    <col min="3" max="3" width="8.33203125" style="11" bestFit="1" customWidth="1"/>
    <col min="4" max="4" width="7.5" style="49" customWidth="1"/>
    <col min="5" max="9" width="8.1640625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78" t="s">
        <v>104</v>
      </c>
      <c r="C2" s="320"/>
      <c r="D2" s="260"/>
      <c r="E2" s="267"/>
      <c r="F2" s="267"/>
      <c r="G2" s="267"/>
      <c r="H2" s="267"/>
      <c r="I2" s="267"/>
    </row>
    <row r="3" spans="1:9" s="83" customFormat="1" ht="10.5" customHeight="1"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808"/>
      <c r="B4" s="362" t="s">
        <v>1</v>
      </c>
      <c r="C4" s="725" t="s">
        <v>151</v>
      </c>
      <c r="D4" s="799" t="s">
        <v>152</v>
      </c>
      <c r="E4" s="799" t="s">
        <v>142</v>
      </c>
      <c r="F4" s="799" t="s">
        <v>135</v>
      </c>
      <c r="G4" s="799" t="s">
        <v>129</v>
      </c>
      <c r="H4" s="799" t="s">
        <v>125</v>
      </c>
      <c r="I4" s="727" t="s">
        <v>124</v>
      </c>
    </row>
    <row r="5" spans="1:9" s="83" customFormat="1" ht="10.5" customHeight="1">
      <c r="A5" s="809"/>
      <c r="B5" s="388" t="s">
        <v>6</v>
      </c>
      <c r="C5" s="745"/>
      <c r="D5" s="930">
        <v>510</v>
      </c>
      <c r="E5" s="930">
        <v>528</v>
      </c>
      <c r="F5" s="930">
        <v>561</v>
      </c>
      <c r="G5" s="930">
        <v>576</v>
      </c>
      <c r="H5" s="930">
        <v>559</v>
      </c>
      <c r="I5" s="901">
        <v>564</v>
      </c>
    </row>
    <row r="6" spans="1:9" s="83" customFormat="1" ht="10.5" customHeight="1">
      <c r="A6" s="809"/>
      <c r="B6" s="388" t="s">
        <v>2</v>
      </c>
      <c r="C6" s="319"/>
      <c r="D6" s="834">
        <v>177</v>
      </c>
      <c r="E6" s="834">
        <v>173</v>
      </c>
      <c r="F6" s="834">
        <v>176</v>
      </c>
      <c r="G6" s="835">
        <v>166</v>
      </c>
      <c r="H6" s="835">
        <v>188</v>
      </c>
      <c r="I6" s="824">
        <v>200</v>
      </c>
    </row>
    <row r="7" spans="1:9" s="83" customFormat="1" ht="10.5" customHeight="1">
      <c r="A7" s="809"/>
      <c r="B7" s="388" t="s">
        <v>0</v>
      </c>
      <c r="C7" s="319"/>
      <c r="D7" s="834">
        <v>14</v>
      </c>
      <c r="E7" s="834">
        <v>88</v>
      </c>
      <c r="F7" s="834">
        <v>12</v>
      </c>
      <c r="G7" s="835">
        <v>12</v>
      </c>
      <c r="H7" s="835">
        <v>14</v>
      </c>
      <c r="I7" s="824">
        <v>10</v>
      </c>
    </row>
    <row r="8" spans="1:9" s="83" customFormat="1" ht="10.5" customHeight="1">
      <c r="A8" s="809"/>
      <c r="B8" s="388" t="s">
        <v>16</v>
      </c>
      <c r="C8" s="319"/>
      <c r="D8" s="320">
        <v>2</v>
      </c>
      <c r="E8" s="320">
        <v>8</v>
      </c>
      <c r="F8" s="320">
        <v>-1</v>
      </c>
      <c r="G8" s="538">
        <v>0</v>
      </c>
      <c r="H8" s="538">
        <v>6</v>
      </c>
      <c r="I8" s="483">
        <v>1</v>
      </c>
    </row>
    <row r="9" spans="1:9" s="83" customFormat="1" ht="10.5" customHeight="1">
      <c r="A9" s="810"/>
      <c r="B9" s="396" t="s">
        <v>7</v>
      </c>
      <c r="C9" s="349"/>
      <c r="D9" s="836">
        <v>703</v>
      </c>
      <c r="E9" s="836">
        <v>797</v>
      </c>
      <c r="F9" s="836">
        <v>748</v>
      </c>
      <c r="G9" s="836">
        <v>754</v>
      </c>
      <c r="H9" s="836">
        <v>767</v>
      </c>
      <c r="I9" s="837">
        <v>775</v>
      </c>
    </row>
    <row r="10" spans="1:9" s="83" customFormat="1" ht="10.5" customHeight="1">
      <c r="A10" s="810"/>
      <c r="B10" s="396" t="s">
        <v>22</v>
      </c>
      <c r="C10" s="276"/>
      <c r="D10" s="838">
        <v>-448</v>
      </c>
      <c r="E10" s="838">
        <v>-455</v>
      </c>
      <c r="F10" s="839">
        <v>-472</v>
      </c>
      <c r="G10" s="836">
        <v>-432</v>
      </c>
      <c r="H10" s="836">
        <v>-454</v>
      </c>
      <c r="I10" s="828">
        <v>-450</v>
      </c>
    </row>
    <row r="11" spans="1:9" s="83" customFormat="1" ht="10.5" customHeight="1">
      <c r="A11" s="810"/>
      <c r="B11" s="396" t="s">
        <v>11</v>
      </c>
      <c r="C11" s="276"/>
      <c r="D11" s="838">
        <v>255</v>
      </c>
      <c r="E11" s="838">
        <v>342</v>
      </c>
      <c r="F11" s="839">
        <v>276</v>
      </c>
      <c r="G11" s="839">
        <v>322</v>
      </c>
      <c r="H11" s="839">
        <v>313</v>
      </c>
      <c r="I11" s="828">
        <v>325</v>
      </c>
    </row>
    <row r="12" spans="1:9" s="83" customFormat="1" ht="10.5" customHeight="1">
      <c r="A12" s="809"/>
      <c r="B12" s="388" t="s">
        <v>21</v>
      </c>
      <c r="C12" s="265"/>
      <c r="D12" s="932">
        <v>-29</v>
      </c>
      <c r="E12" s="318">
        <v>-19</v>
      </c>
      <c r="F12" s="834">
        <v>-8</v>
      </c>
      <c r="G12" s="833">
        <v>-4</v>
      </c>
      <c r="H12" s="313">
        <v>-24</v>
      </c>
      <c r="I12" s="824">
        <v>-8</v>
      </c>
    </row>
    <row r="13" spans="1:9" s="83" customFormat="1" ht="10.5" customHeight="1">
      <c r="A13" s="810"/>
      <c r="B13" s="403" t="s">
        <v>4</v>
      </c>
      <c r="C13" s="276"/>
      <c r="D13" s="838">
        <v>226</v>
      </c>
      <c r="E13" s="838">
        <v>323</v>
      </c>
      <c r="F13" s="839">
        <v>268</v>
      </c>
      <c r="G13" s="836">
        <v>318</v>
      </c>
      <c r="H13" s="836">
        <v>289</v>
      </c>
      <c r="I13" s="828">
        <v>317</v>
      </c>
    </row>
    <row r="14" spans="1:9" s="83" customFormat="1" ht="10.5" customHeight="1">
      <c r="A14" s="809"/>
      <c r="B14" s="388" t="s">
        <v>8</v>
      </c>
      <c r="C14" s="728"/>
      <c r="D14" s="931">
        <v>63.7</v>
      </c>
      <c r="E14" s="931">
        <v>57.1</v>
      </c>
      <c r="F14" s="931">
        <v>63</v>
      </c>
      <c r="G14" s="931">
        <v>57.3</v>
      </c>
      <c r="H14" s="931">
        <v>59.2</v>
      </c>
      <c r="I14" s="901">
        <v>57.9</v>
      </c>
    </row>
    <row r="15" spans="1:9" s="83" customFormat="1" ht="10.5" customHeight="1">
      <c r="A15" s="809"/>
      <c r="B15" s="388" t="s">
        <v>92</v>
      </c>
      <c r="C15" s="287"/>
      <c r="D15" s="538">
        <v>9.3332224835550832</v>
      </c>
      <c r="E15" s="538">
        <v>13.556539649412924</v>
      </c>
      <c r="F15" s="835">
        <v>11.54951228813297</v>
      </c>
      <c r="G15" s="538">
        <v>14.538087521928125</v>
      </c>
      <c r="H15" s="835">
        <v>13.126772175519793</v>
      </c>
      <c r="I15" s="821">
        <v>14.507202489391826</v>
      </c>
    </row>
    <row r="16" spans="1:9" s="83" customFormat="1" ht="10.5" customHeight="1">
      <c r="A16" s="809"/>
      <c r="B16" s="388" t="s">
        <v>26</v>
      </c>
      <c r="C16" s="289"/>
      <c r="D16" s="833">
        <v>7366</v>
      </c>
      <c r="E16" s="833">
        <v>7298</v>
      </c>
      <c r="F16" s="833">
        <v>7252</v>
      </c>
      <c r="G16" s="833">
        <v>7017</v>
      </c>
      <c r="H16" s="833">
        <v>6808</v>
      </c>
      <c r="I16" s="482">
        <v>6760</v>
      </c>
    </row>
    <row r="17" spans="1:9" s="83" customFormat="1" ht="10.5" customHeight="1">
      <c r="A17" s="809"/>
      <c r="B17" s="386" t="s">
        <v>80</v>
      </c>
      <c r="C17" s="289"/>
      <c r="D17" s="313">
        <v>27245</v>
      </c>
      <c r="E17" s="313">
        <v>26888</v>
      </c>
      <c r="F17" s="313">
        <v>25167</v>
      </c>
      <c r="G17" s="313">
        <v>25393</v>
      </c>
      <c r="H17" s="313">
        <v>25912</v>
      </c>
      <c r="I17" s="482">
        <v>25990</v>
      </c>
    </row>
    <row r="18" spans="1:9" s="83" customFormat="1" ht="10.5" customHeight="1">
      <c r="A18" s="809"/>
      <c r="B18" s="416" t="s">
        <v>12</v>
      </c>
      <c r="C18" s="289"/>
      <c r="D18" s="833">
        <v>10518</v>
      </c>
      <c r="E18" s="833">
        <v>10678</v>
      </c>
      <c r="F18" s="833">
        <v>10949</v>
      </c>
      <c r="G18" s="833">
        <v>11339</v>
      </c>
      <c r="H18" s="833">
        <v>11537</v>
      </c>
      <c r="I18" s="894">
        <v>11403</v>
      </c>
    </row>
    <row r="19" spans="1:9" s="83" customFormat="1" ht="10.5" customHeight="1">
      <c r="A19" s="810"/>
      <c r="B19" s="396" t="s">
        <v>20</v>
      </c>
      <c r="C19" s="355"/>
      <c r="D19" s="565"/>
      <c r="E19" s="565"/>
      <c r="F19" s="565"/>
      <c r="G19" s="565"/>
      <c r="H19" s="565"/>
      <c r="I19" s="757"/>
    </row>
    <row r="20" spans="1:9" s="83" customFormat="1" ht="10.5" customHeight="1">
      <c r="A20" s="809"/>
      <c r="B20" s="388" t="s">
        <v>116</v>
      </c>
      <c r="C20" s="297"/>
      <c r="D20" s="315">
        <v>0.79999999999999716</v>
      </c>
      <c r="E20" s="846">
        <v>0.99999999999999711</v>
      </c>
      <c r="F20" s="846">
        <v>0.99999999999999711</v>
      </c>
      <c r="G20" s="846">
        <v>0.9000000000000028</v>
      </c>
      <c r="H20" s="846">
        <v>0.79999999999999427</v>
      </c>
      <c r="I20" s="848">
        <v>0.99999999999999711</v>
      </c>
    </row>
    <row r="21" spans="1:9" s="83" customFormat="1" ht="10.5" customHeight="1">
      <c r="A21" s="809"/>
      <c r="B21" s="388" t="s">
        <v>18</v>
      </c>
      <c r="C21" s="297"/>
      <c r="D21" s="846">
        <v>124.4</v>
      </c>
      <c r="E21" s="846">
        <v>123.6</v>
      </c>
      <c r="F21" s="846">
        <v>125.1</v>
      </c>
      <c r="G21" s="846">
        <v>127.2</v>
      </c>
      <c r="H21" s="846">
        <v>126.2</v>
      </c>
      <c r="I21" s="848">
        <v>126.60000000000001</v>
      </c>
    </row>
    <row r="22" spans="1:9" s="83" customFormat="1" ht="10.5" customHeight="1">
      <c r="A22" s="809"/>
      <c r="B22" s="388" t="s">
        <v>19</v>
      </c>
      <c r="C22" s="297"/>
      <c r="D22" s="315">
        <v>19.400000000000002</v>
      </c>
      <c r="E22" s="846">
        <v>19.5</v>
      </c>
      <c r="F22" s="315">
        <v>19.8</v>
      </c>
      <c r="G22" s="846">
        <v>20.3</v>
      </c>
      <c r="H22" s="846">
        <v>20.399999999999999</v>
      </c>
      <c r="I22" s="848">
        <v>20.399999999999999</v>
      </c>
    </row>
    <row r="23" spans="1:9" s="83" customFormat="1" ht="10.5" customHeight="1">
      <c r="A23" s="810"/>
      <c r="B23" s="396" t="s">
        <v>23</v>
      </c>
      <c r="C23" s="299"/>
      <c r="D23" s="849">
        <v>144.6</v>
      </c>
      <c r="E23" s="849">
        <v>144.1</v>
      </c>
      <c r="F23" s="849">
        <v>145.9</v>
      </c>
      <c r="G23" s="849">
        <v>148.4</v>
      </c>
      <c r="H23" s="849">
        <v>147.4</v>
      </c>
      <c r="I23" s="851">
        <v>148</v>
      </c>
    </row>
    <row r="24" spans="1:9" s="83" customFormat="1" ht="10.5" customHeight="1">
      <c r="A24" s="809"/>
      <c r="B24" s="388" t="s">
        <v>137</v>
      </c>
      <c r="C24" s="297"/>
      <c r="D24" s="846">
        <v>2.5</v>
      </c>
      <c r="E24" s="846">
        <v>2.3999999999999968</v>
      </c>
      <c r="F24" s="315">
        <v>2.2999999999999972</v>
      </c>
      <c r="G24" s="846">
        <v>2.3999999999999986</v>
      </c>
      <c r="H24" s="315">
        <v>2.5</v>
      </c>
      <c r="I24" s="848">
        <v>2.5999999999999925</v>
      </c>
    </row>
    <row r="25" spans="1:9" s="83" customFormat="1" ht="10.5" customHeight="1">
      <c r="A25" s="809"/>
      <c r="B25" s="388" t="s">
        <v>14</v>
      </c>
      <c r="C25" s="297"/>
      <c r="D25" s="846">
        <v>74.699999999999989</v>
      </c>
      <c r="E25" s="846">
        <v>73.2</v>
      </c>
      <c r="F25" s="846">
        <v>73.8</v>
      </c>
      <c r="G25" s="846">
        <v>75.099999999999994</v>
      </c>
      <c r="H25" s="846">
        <v>75.400000000000006</v>
      </c>
      <c r="I25" s="848">
        <v>73.900000000000006</v>
      </c>
    </row>
    <row r="26" spans="1:9" s="83" customFormat="1" ht="10.5" customHeight="1">
      <c r="A26" s="810"/>
      <c r="B26" s="426" t="s">
        <v>13</v>
      </c>
      <c r="C26" s="301"/>
      <c r="D26" s="852">
        <v>77.2</v>
      </c>
      <c r="E26" s="852">
        <v>75.599999999999994</v>
      </c>
      <c r="F26" s="852">
        <v>76.099999999999994</v>
      </c>
      <c r="G26" s="852">
        <v>77.5</v>
      </c>
      <c r="H26" s="852">
        <v>77.900000000000006</v>
      </c>
      <c r="I26" s="854">
        <v>76.5</v>
      </c>
    </row>
    <row r="27" spans="1:9" s="83" customFormat="1" ht="13.5" customHeight="1">
      <c r="A27" s="75"/>
      <c r="B27" s="946" t="s">
        <v>130</v>
      </c>
      <c r="C27" s="946"/>
      <c r="D27" s="946"/>
      <c r="E27" s="946"/>
      <c r="F27" s="946"/>
      <c r="G27" s="946"/>
      <c r="H27" s="946"/>
      <c r="I27" s="946"/>
    </row>
    <row r="28" spans="1:9" s="165" customFormat="1" ht="28.5" customHeight="1">
      <c r="A28" s="811"/>
      <c r="B28" s="945" t="s">
        <v>136</v>
      </c>
      <c r="C28" s="945"/>
      <c r="D28" s="945"/>
      <c r="E28" s="945"/>
      <c r="F28" s="945"/>
      <c r="G28" s="945"/>
      <c r="H28" s="945"/>
      <c r="I28" s="945"/>
    </row>
    <row r="29" spans="1:9">
      <c r="A29" s="67"/>
      <c r="B29" s="944"/>
      <c r="C29" s="944"/>
      <c r="D29" s="944"/>
      <c r="E29" s="944"/>
      <c r="F29" s="944"/>
      <c r="G29" s="944"/>
      <c r="H29" s="944"/>
      <c r="I29" s="944"/>
    </row>
  </sheetData>
  <mergeCells count="3">
    <mergeCell ref="B29:I29"/>
    <mergeCell ref="B28:I28"/>
    <mergeCell ref="B27:I27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J32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58.83203125" style="49" customWidth="1"/>
    <col min="3" max="3" width="8" style="11" customWidth="1"/>
    <col min="4" max="9" width="8" style="49" customWidth="1"/>
    <col min="10" max="16384" width="9.33203125" style="49"/>
  </cols>
  <sheetData>
    <row r="1" spans="1:9" s="83" customFormat="1" ht="10.5" customHeight="1">
      <c r="B1" s="164"/>
    </row>
    <row r="2" spans="1:9" s="83" customFormat="1" ht="10.5" customHeight="1">
      <c r="B2" s="278" t="s">
        <v>157</v>
      </c>
      <c r="C2" s="320"/>
      <c r="D2" s="267"/>
      <c r="E2" s="267"/>
      <c r="F2" s="267"/>
      <c r="G2" s="267"/>
      <c r="H2" s="267"/>
      <c r="I2" s="267"/>
    </row>
    <row r="3" spans="1:9" s="83" customFormat="1" ht="10.5" customHeight="1"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808"/>
      <c r="B4" s="362" t="s">
        <v>1</v>
      </c>
      <c r="C4" s="796" t="s">
        <v>151</v>
      </c>
      <c r="D4" s="798" t="s">
        <v>152</v>
      </c>
      <c r="E4" s="798" t="s">
        <v>142</v>
      </c>
      <c r="F4" s="798" t="s">
        <v>135</v>
      </c>
      <c r="G4" s="798" t="s">
        <v>129</v>
      </c>
      <c r="H4" s="798" t="s">
        <v>125</v>
      </c>
      <c r="I4" s="797" t="s">
        <v>124</v>
      </c>
    </row>
    <row r="5" spans="1:9" s="83" customFormat="1" ht="10.5" customHeight="1">
      <c r="A5" s="809"/>
      <c r="B5" s="388" t="s">
        <v>6</v>
      </c>
      <c r="C5" s="289"/>
      <c r="D5" s="833">
        <v>318</v>
      </c>
      <c r="E5" s="833">
        <v>307</v>
      </c>
      <c r="F5" s="833">
        <v>313</v>
      </c>
      <c r="G5" s="833">
        <v>316</v>
      </c>
      <c r="H5" s="820">
        <v>315</v>
      </c>
      <c r="I5" s="821">
        <v>313</v>
      </c>
    </row>
    <row r="6" spans="1:9" s="83" customFormat="1" ht="10.5" customHeight="1">
      <c r="A6" s="809"/>
      <c r="B6" s="388" t="s">
        <v>2</v>
      </c>
      <c r="C6" s="319"/>
      <c r="D6" s="834">
        <v>135</v>
      </c>
      <c r="E6" s="834">
        <v>159</v>
      </c>
      <c r="F6" s="835">
        <v>170</v>
      </c>
      <c r="G6" s="835">
        <v>154</v>
      </c>
      <c r="H6" s="823">
        <v>172</v>
      </c>
      <c r="I6" s="824">
        <v>163</v>
      </c>
    </row>
    <row r="7" spans="1:9" s="83" customFormat="1" ht="10.5" customHeight="1">
      <c r="A7" s="809"/>
      <c r="B7" s="388" t="s">
        <v>0</v>
      </c>
      <c r="C7" s="319"/>
      <c r="D7" s="834">
        <v>57</v>
      </c>
      <c r="E7" s="834">
        <v>120</v>
      </c>
      <c r="F7" s="835">
        <v>57</v>
      </c>
      <c r="G7" s="835">
        <v>61</v>
      </c>
      <c r="H7" s="823">
        <v>74</v>
      </c>
      <c r="I7" s="824">
        <v>69</v>
      </c>
    </row>
    <row r="8" spans="1:9" s="83" customFormat="1" ht="10.5" customHeight="1">
      <c r="A8" s="809"/>
      <c r="B8" s="388" t="s">
        <v>16</v>
      </c>
      <c r="C8" s="319"/>
      <c r="D8" s="320">
        <v>10</v>
      </c>
      <c r="E8" s="320">
        <v>9</v>
      </c>
      <c r="F8" s="538">
        <v>9</v>
      </c>
      <c r="G8" s="538">
        <v>7</v>
      </c>
      <c r="H8" s="450">
        <v>9</v>
      </c>
      <c r="I8" s="483">
        <v>20</v>
      </c>
    </row>
    <row r="9" spans="1:9" s="83" customFormat="1" ht="10.5" customHeight="1">
      <c r="A9" s="810"/>
      <c r="B9" s="396" t="s">
        <v>7</v>
      </c>
      <c r="C9" s="349"/>
      <c r="D9" s="836">
        <v>520</v>
      </c>
      <c r="E9" s="836">
        <v>595</v>
      </c>
      <c r="F9" s="836">
        <v>549</v>
      </c>
      <c r="G9" s="836">
        <v>538</v>
      </c>
      <c r="H9" s="827">
        <v>570</v>
      </c>
      <c r="I9" s="837">
        <v>565</v>
      </c>
    </row>
    <row r="10" spans="1:9" s="83" customFormat="1" ht="10.5" customHeight="1">
      <c r="A10" s="810"/>
      <c r="B10" s="396" t="s">
        <v>22</v>
      </c>
      <c r="C10" s="276"/>
      <c r="D10" s="838">
        <v>-287</v>
      </c>
      <c r="E10" s="839">
        <v>-303</v>
      </c>
      <c r="F10" s="836">
        <v>-354</v>
      </c>
      <c r="G10" s="836">
        <v>-300</v>
      </c>
      <c r="H10" s="826">
        <v>-306</v>
      </c>
      <c r="I10" s="828">
        <v>-304</v>
      </c>
    </row>
    <row r="11" spans="1:9" s="83" customFormat="1" ht="10.5" customHeight="1">
      <c r="A11" s="810"/>
      <c r="B11" s="396" t="s">
        <v>11</v>
      </c>
      <c r="C11" s="276"/>
      <c r="D11" s="838">
        <v>233</v>
      </c>
      <c r="E11" s="839">
        <v>292</v>
      </c>
      <c r="F11" s="839">
        <v>195</v>
      </c>
      <c r="G11" s="839">
        <v>238</v>
      </c>
      <c r="H11" s="826">
        <v>264</v>
      </c>
      <c r="I11" s="828">
        <v>261</v>
      </c>
    </row>
    <row r="12" spans="1:9" s="83" customFormat="1" ht="10.5" customHeight="1">
      <c r="A12" s="809"/>
      <c r="B12" s="388" t="s">
        <v>21</v>
      </c>
      <c r="C12" s="265"/>
      <c r="D12" s="318">
        <v>27</v>
      </c>
      <c r="E12" s="320">
        <v>17</v>
      </c>
      <c r="F12" s="313">
        <v>-29</v>
      </c>
      <c r="G12" s="313">
        <v>-25</v>
      </c>
      <c r="H12" s="450">
        <v>-16</v>
      </c>
      <c r="I12" s="483">
        <v>-17</v>
      </c>
    </row>
    <row r="13" spans="1:9" s="83" customFormat="1" ht="10.5" customHeight="1">
      <c r="A13" s="810"/>
      <c r="B13" s="403" t="s">
        <v>4</v>
      </c>
      <c r="C13" s="280"/>
      <c r="D13" s="840">
        <v>260</v>
      </c>
      <c r="E13" s="841">
        <v>309</v>
      </c>
      <c r="F13" s="842">
        <v>166</v>
      </c>
      <c r="G13" s="842">
        <v>213</v>
      </c>
      <c r="H13" s="830">
        <v>248</v>
      </c>
      <c r="I13" s="832">
        <v>244</v>
      </c>
    </row>
    <row r="14" spans="1:9" s="83" customFormat="1" ht="10.5" customHeight="1">
      <c r="A14" s="809"/>
      <c r="B14" s="388" t="s">
        <v>8</v>
      </c>
      <c r="C14" s="287"/>
      <c r="D14" s="538">
        <v>55.2</v>
      </c>
      <c r="E14" s="538">
        <v>50.9</v>
      </c>
      <c r="F14" s="835">
        <v>64.5</v>
      </c>
      <c r="G14" s="835">
        <v>55.8</v>
      </c>
      <c r="H14" s="820">
        <v>53.7</v>
      </c>
      <c r="I14" s="821">
        <v>53.8</v>
      </c>
    </row>
    <row r="15" spans="1:9" s="83" customFormat="1" ht="10.5" customHeight="1">
      <c r="A15" s="809"/>
      <c r="B15" s="388" t="s">
        <v>92</v>
      </c>
      <c r="C15" s="287"/>
      <c r="D15" s="538">
        <v>12.811517856307656</v>
      </c>
      <c r="E15" s="835">
        <v>15.20797195148306</v>
      </c>
      <c r="F15" s="835">
        <v>8.13583005336341</v>
      </c>
      <c r="G15" s="835">
        <v>10.181274570743316</v>
      </c>
      <c r="H15" s="820">
        <v>11.710545565668806</v>
      </c>
      <c r="I15" s="821">
        <v>11.446041918781457</v>
      </c>
    </row>
    <row r="16" spans="1:9" s="83" customFormat="1" ht="10.5" customHeight="1">
      <c r="A16" s="809"/>
      <c r="B16" s="388" t="s">
        <v>26</v>
      </c>
      <c r="C16" s="289"/>
      <c r="D16" s="833">
        <v>6171</v>
      </c>
      <c r="E16" s="313">
        <v>6216</v>
      </c>
      <c r="F16" s="313">
        <v>6151</v>
      </c>
      <c r="G16" s="313">
        <v>6186</v>
      </c>
      <c r="H16" s="437">
        <v>6533</v>
      </c>
      <c r="I16" s="482">
        <v>6382</v>
      </c>
    </row>
    <row r="17" spans="1:10" s="83" customFormat="1" ht="10.5" customHeight="1">
      <c r="A17" s="809"/>
      <c r="B17" s="386" t="s">
        <v>80</v>
      </c>
      <c r="C17" s="289"/>
      <c r="D17" s="313">
        <v>33097</v>
      </c>
      <c r="E17" s="313">
        <v>33069</v>
      </c>
      <c r="F17" s="313">
        <v>33324</v>
      </c>
      <c r="G17" s="313">
        <v>34074</v>
      </c>
      <c r="H17" s="437">
        <v>33966</v>
      </c>
      <c r="I17" s="482">
        <v>33611</v>
      </c>
    </row>
    <row r="18" spans="1:10" s="83" customFormat="1" ht="10.5" customHeight="1">
      <c r="A18" s="809"/>
      <c r="B18" s="416" t="s">
        <v>12</v>
      </c>
      <c r="C18" s="292"/>
      <c r="D18" s="843">
        <v>4858</v>
      </c>
      <c r="E18" s="843">
        <v>5099</v>
      </c>
      <c r="F18" s="843">
        <v>5271</v>
      </c>
      <c r="G18" s="843">
        <v>5526</v>
      </c>
      <c r="H18" s="844">
        <v>5441</v>
      </c>
      <c r="I18" s="845">
        <v>5457</v>
      </c>
    </row>
    <row r="19" spans="1:10" s="83" customFormat="1" ht="10.5" customHeight="1">
      <c r="A19" s="810"/>
      <c r="B19" s="396" t="s">
        <v>20</v>
      </c>
      <c r="C19" s="355"/>
      <c r="D19" s="320"/>
      <c r="E19" s="320"/>
      <c r="F19" s="320"/>
      <c r="G19" s="320"/>
      <c r="H19" s="450"/>
      <c r="I19" s="483"/>
    </row>
    <row r="20" spans="1:10" s="83" customFormat="1" ht="10.5" customHeight="1">
      <c r="A20" s="809"/>
      <c r="B20" s="388" t="s">
        <v>17</v>
      </c>
      <c r="C20" s="297"/>
      <c r="D20" s="846">
        <v>71.900000000000006</v>
      </c>
      <c r="E20" s="846">
        <v>71.100000000000009</v>
      </c>
      <c r="F20" s="846">
        <v>71.100000000000009</v>
      </c>
      <c r="G20" s="846">
        <v>72.400000000000006</v>
      </c>
      <c r="H20" s="847">
        <v>71.7</v>
      </c>
      <c r="I20" s="848">
        <v>71.7</v>
      </c>
      <c r="J20" s="130"/>
    </row>
    <row r="21" spans="1:10" s="83" customFormat="1" ht="10.5" customHeight="1">
      <c r="A21" s="809"/>
      <c r="B21" s="388" t="s">
        <v>18</v>
      </c>
      <c r="C21" s="297"/>
      <c r="D21" s="846">
        <v>6.9</v>
      </c>
      <c r="E21" s="846">
        <v>7</v>
      </c>
      <c r="F21" s="315">
        <v>7.1</v>
      </c>
      <c r="G21" s="315">
        <v>7.1</v>
      </c>
      <c r="H21" s="847">
        <v>7.1</v>
      </c>
      <c r="I21" s="848">
        <v>7.2</v>
      </c>
      <c r="J21" s="130"/>
    </row>
    <row r="22" spans="1:10" s="83" customFormat="1" ht="10.5" customHeight="1">
      <c r="A22" s="809"/>
      <c r="B22" s="388" t="s">
        <v>117</v>
      </c>
      <c r="C22" s="297"/>
      <c r="D22" s="315">
        <v>2.1</v>
      </c>
      <c r="E22" s="315">
        <v>2.1</v>
      </c>
      <c r="F22" s="315">
        <v>2.2000000000000002</v>
      </c>
      <c r="G22" s="846">
        <v>2.2000000000000002</v>
      </c>
      <c r="H22" s="441">
        <v>2.2999999999999998</v>
      </c>
      <c r="I22" s="484">
        <v>2.2999999999999998</v>
      </c>
      <c r="J22" s="130"/>
    </row>
    <row r="23" spans="1:10" s="83" customFormat="1" ht="10.5" customHeight="1">
      <c r="A23" s="810"/>
      <c r="B23" s="396" t="s">
        <v>23</v>
      </c>
      <c r="C23" s="299"/>
      <c r="D23" s="316">
        <v>80.900000000000006</v>
      </c>
      <c r="E23" s="849">
        <v>80.2</v>
      </c>
      <c r="F23" s="849">
        <v>80.400000000000006</v>
      </c>
      <c r="G23" s="849">
        <v>81.7</v>
      </c>
      <c r="H23" s="850">
        <v>81.099999999999994</v>
      </c>
      <c r="I23" s="851">
        <v>81.2</v>
      </c>
    </row>
    <row r="24" spans="1:10" s="83" customFormat="1" ht="10.5" customHeight="1">
      <c r="A24" s="809"/>
      <c r="B24" s="388" t="s">
        <v>15</v>
      </c>
      <c r="C24" s="297"/>
      <c r="D24" s="846">
        <v>37.4</v>
      </c>
      <c r="E24" s="846">
        <v>36.300000000000004</v>
      </c>
      <c r="F24" s="846">
        <v>37.299999999999997</v>
      </c>
      <c r="G24" s="846">
        <v>36.9</v>
      </c>
      <c r="H24" s="847">
        <v>36.699999999999996</v>
      </c>
      <c r="I24" s="848">
        <v>37.199999999999996</v>
      </c>
    </row>
    <row r="25" spans="1:10" s="83" customFormat="1" ht="10.5" customHeight="1">
      <c r="A25" s="809"/>
      <c r="B25" s="388" t="s">
        <v>118</v>
      </c>
      <c r="C25" s="297"/>
      <c r="D25" s="315">
        <v>3</v>
      </c>
      <c r="E25" s="846">
        <v>2.9</v>
      </c>
      <c r="F25" s="846">
        <v>3</v>
      </c>
      <c r="G25" s="315">
        <v>3</v>
      </c>
      <c r="H25" s="441">
        <v>3.1</v>
      </c>
      <c r="I25" s="484">
        <v>3.1</v>
      </c>
    </row>
    <row r="26" spans="1:10" s="83" customFormat="1" ht="10.5" customHeight="1">
      <c r="A26" s="810"/>
      <c r="B26" s="403" t="s">
        <v>13</v>
      </c>
      <c r="C26" s="301"/>
      <c r="D26" s="852">
        <v>40.4</v>
      </c>
      <c r="E26" s="852">
        <v>39.200000000000003</v>
      </c>
      <c r="F26" s="852">
        <v>40.299999999999997</v>
      </c>
      <c r="G26" s="852">
        <v>39.9</v>
      </c>
      <c r="H26" s="853">
        <v>39.799999999999997</v>
      </c>
      <c r="I26" s="854">
        <v>40.299999999999997</v>
      </c>
    </row>
    <row r="27" spans="1:10" s="165" customFormat="1" ht="12" customHeight="1">
      <c r="A27" s="811"/>
      <c r="B27" s="946" t="s">
        <v>130</v>
      </c>
      <c r="C27" s="946"/>
      <c r="D27" s="946"/>
      <c r="E27" s="946"/>
      <c r="F27" s="946"/>
      <c r="G27" s="946"/>
      <c r="H27" s="946"/>
      <c r="I27" s="946"/>
    </row>
    <row r="28" spans="1:10" ht="12" customHeight="1">
      <c r="A28" s="67"/>
      <c r="B28" s="807" t="s">
        <v>126</v>
      </c>
      <c r="C28" s="242"/>
      <c r="D28" s="615"/>
      <c r="E28" s="242"/>
      <c r="F28" s="242"/>
      <c r="G28" s="242"/>
      <c r="H28" s="242"/>
      <c r="I28" s="242"/>
    </row>
    <row r="29" spans="1:10" s="130" customFormat="1"/>
    <row r="30" spans="1:10" s="130" customFormat="1"/>
    <row r="31" spans="1:10" s="130" customFormat="1"/>
    <row r="32" spans="1:10" s="130" customFormat="1"/>
  </sheetData>
  <mergeCells count="1">
    <mergeCell ref="B27:I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 tint="0.79998168889431442"/>
    <pageSetUpPr fitToPage="1"/>
  </sheetPr>
  <dimension ref="A1:BD108"/>
  <sheetViews>
    <sheetView topLeftCell="F1" zoomScale="90" zoomScaleNormal="90" workbookViewId="0">
      <selection activeCell="R57" sqref="R57"/>
    </sheetView>
  </sheetViews>
  <sheetFormatPr defaultColWidth="9.33203125" defaultRowHeight="12" outlineLevelRow="1" outlineLevelCol="1"/>
  <cols>
    <col min="1" max="1" width="23.33203125" style="139" customWidth="1"/>
    <col min="2" max="2" width="29.1640625" style="49" customWidth="1"/>
    <col min="3" max="3" width="7.33203125" style="11" customWidth="1"/>
    <col min="4" max="7" width="7.33203125" style="49" customWidth="1"/>
    <col min="8" max="8" width="7.1640625" style="49" customWidth="1" outlineLevel="1"/>
    <col min="9" max="10" width="7.33203125" style="49" customWidth="1" outlineLevel="1"/>
    <col min="11" max="14" width="7" style="49" customWidth="1"/>
    <col min="15" max="15" width="7.5" style="49" customWidth="1" outlineLevel="1"/>
    <col min="16" max="17" width="7.83203125" style="49" customWidth="1" outlineLevel="1"/>
    <col min="18" max="18" width="7" style="49" customWidth="1" outlineLevel="1"/>
    <col min="19" max="20" width="9.33203125" style="49" customWidth="1"/>
    <col min="21" max="23" width="7.6640625" style="49" customWidth="1"/>
    <col min="24" max="24" width="7.1640625" style="49" customWidth="1"/>
    <col min="25" max="25" width="7.33203125" style="49" customWidth="1"/>
    <col min="26" max="26" width="8.8320312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3" customFormat="1" ht="10.5" customHeight="1">
      <c r="A1" s="154" t="s">
        <v>71</v>
      </c>
      <c r="B1" s="155">
        <v>2</v>
      </c>
      <c r="C1" s="155">
        <f>+B1+1</f>
        <v>3</v>
      </c>
      <c r="D1" s="155">
        <f t="shared" ref="D1:L1" si="0">+C1+1</f>
        <v>4</v>
      </c>
      <c r="E1" s="155">
        <f t="shared" si="0"/>
        <v>5</v>
      </c>
      <c r="F1" s="155">
        <f t="shared" si="0"/>
        <v>6</v>
      </c>
      <c r="G1" s="155">
        <f t="shared" si="0"/>
        <v>7</v>
      </c>
      <c r="H1" s="155">
        <f t="shared" si="0"/>
        <v>8</v>
      </c>
      <c r="I1" s="155">
        <f t="shared" si="0"/>
        <v>9</v>
      </c>
      <c r="J1" s="155">
        <f t="shared" si="0"/>
        <v>10</v>
      </c>
      <c r="K1" s="155">
        <f t="shared" si="0"/>
        <v>11</v>
      </c>
      <c r="L1" s="155">
        <f t="shared" si="0"/>
        <v>12</v>
      </c>
      <c r="M1" s="155">
        <f>+L1+1</f>
        <v>13</v>
      </c>
      <c r="N1" s="155">
        <f>+M1+1</f>
        <v>14</v>
      </c>
      <c r="O1" s="155">
        <f>+N1+1</f>
        <v>15</v>
      </c>
      <c r="P1" s="155">
        <f>+O1+1</f>
        <v>16</v>
      </c>
    </row>
    <row r="2" spans="1:56" s="83" customFormat="1" ht="10.5" customHeight="1">
      <c r="A2" s="154"/>
      <c r="B2" s="278" t="s">
        <v>106</v>
      </c>
      <c r="C2" s="320"/>
      <c r="D2" s="267"/>
      <c r="E2" s="267"/>
      <c r="F2" s="267"/>
      <c r="G2" s="267"/>
      <c r="H2" s="267"/>
      <c r="I2" s="267"/>
      <c r="J2" s="267"/>
      <c r="K2" s="267"/>
      <c r="L2" s="267"/>
      <c r="M2" s="253"/>
      <c r="N2" s="254"/>
      <c r="O2" s="254"/>
      <c r="P2" s="254"/>
      <c r="Q2" s="254"/>
      <c r="R2" s="254"/>
      <c r="Y2" s="83" t="s">
        <v>108</v>
      </c>
    </row>
    <row r="3" spans="1:56" s="83" customFormat="1" ht="10.5" customHeight="1">
      <c r="A3" s="154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51" t="s">
        <v>93</v>
      </c>
      <c r="N3" s="952"/>
      <c r="O3" s="953" t="e">
        <f>+VLOOKUP($A4,#REF!,M$1+1,FALSE)</f>
        <v>#REF!</v>
      </c>
      <c r="P3" s="955" t="e">
        <f>+VLOOKUP($A4,#REF!,N$1+1,FALSE)</f>
        <v>#REF!</v>
      </c>
      <c r="Q3" s="720" t="s">
        <v>132</v>
      </c>
      <c r="R3" s="619" t="s">
        <v>128</v>
      </c>
      <c r="AI3" s="83" t="s">
        <v>93</v>
      </c>
      <c r="AK3" s="957" t="e">
        <f>O3</f>
        <v>#REF!</v>
      </c>
      <c r="AL3" s="949" t="e">
        <f>P3</f>
        <v>#REF!</v>
      </c>
      <c r="AM3" s="606" t="str">
        <f>Q3</f>
        <v>Jan-Dec</v>
      </c>
      <c r="AN3" s="606" t="str">
        <f>R3</f>
        <v>17/16</v>
      </c>
    </row>
    <row r="4" spans="1:56" s="83" customFormat="1" ht="13.5" customHeight="1">
      <c r="A4" s="140" t="str">
        <f>+"headingqy"&amp;$A$1</f>
        <v>headingqyGroup</v>
      </c>
      <c r="B4" s="362" t="e">
        <f>+VLOOKUP($A4,#REF!,B$1+1,FALSE)</f>
        <v>#REF!</v>
      </c>
      <c r="C4" s="692" t="e">
        <f>+VLOOKUP($A4,#REF!,C$1+1,FALSE)</f>
        <v>#REF!</v>
      </c>
      <c r="D4" s="693" t="e">
        <f>+VLOOKUP($A4,#REF!,D$1+1,FALSE)</f>
        <v>#REF!</v>
      </c>
      <c r="E4" s="693" t="e">
        <f>+VLOOKUP($A4,#REF!,E$1+1,FALSE)</f>
        <v>#REF!</v>
      </c>
      <c r="F4" s="693" t="e">
        <f>+VLOOKUP($A4,#REF!,F$1+1,FALSE)</f>
        <v>#REF!</v>
      </c>
      <c r="G4" s="693" t="e">
        <f>+VLOOKUP($A4,#REF!,G$1+1,FALSE)</f>
        <v>#REF!</v>
      </c>
      <c r="H4" s="693" t="e">
        <f>+VLOOKUP($A4,#REF!,H$1+1,FALSE)</f>
        <v>#REF!</v>
      </c>
      <c r="I4" s="693" t="e">
        <f>+VLOOKUP($A4,#REF!,I$1+1,FALSE)</f>
        <v>#REF!</v>
      </c>
      <c r="J4" s="694" t="e">
        <f>+VLOOKUP($A4,#REF!,J$1+1,FALSE)</f>
        <v>#REF!</v>
      </c>
      <c r="K4" s="371" t="e">
        <f>+VLOOKUP($A4,#REF!,K$1+1,FALSE)</f>
        <v>#REF!</v>
      </c>
      <c r="L4" s="691" t="e">
        <f>+VLOOKUP($A4,#REF!,L$1+1,FALSE)</f>
        <v>#REF!</v>
      </c>
      <c r="M4" s="690" t="e">
        <f>+K4</f>
        <v>#REF!</v>
      </c>
      <c r="N4" s="691" t="e">
        <f>L4</f>
        <v>#REF!</v>
      </c>
      <c r="O4" s="954"/>
      <c r="P4" s="956"/>
      <c r="Q4" s="690" t="str">
        <f>"14 vs
"&amp;"EUR"</f>
        <v>14 vs
EUR</v>
      </c>
      <c r="R4" s="691" t="str">
        <f>"13
"&amp;"Local"</f>
        <v>13
Local</v>
      </c>
      <c r="Y4" s="693" t="e">
        <f>C4</f>
        <v>#REF!</v>
      </c>
      <c r="Z4" s="693" t="e">
        <f t="shared" ref="Z4:AF4" si="1">D4</f>
        <v>#REF!</v>
      </c>
      <c r="AA4" s="693" t="e">
        <f t="shared" si="1"/>
        <v>#REF!</v>
      </c>
      <c r="AB4" s="693" t="e">
        <f t="shared" si="1"/>
        <v>#REF!</v>
      </c>
      <c r="AC4" s="693" t="e">
        <f t="shared" si="1"/>
        <v>#REF!</v>
      </c>
      <c r="AD4" s="693" t="e">
        <f t="shared" si="1"/>
        <v>#REF!</v>
      </c>
      <c r="AE4" s="693" t="e">
        <f t="shared" si="1"/>
        <v>#REF!</v>
      </c>
      <c r="AF4" s="693" t="e">
        <f t="shared" si="1"/>
        <v>#REF!</v>
      </c>
      <c r="AG4" s="690" t="e">
        <f>K4</f>
        <v>#REF!</v>
      </c>
      <c r="AH4" s="690" t="e">
        <f>L4</f>
        <v>#REF!</v>
      </c>
      <c r="AI4" s="690" t="e">
        <f>M4</f>
        <v>#REF!</v>
      </c>
      <c r="AJ4" s="690" t="e">
        <f>N4</f>
        <v>#REF!</v>
      </c>
      <c r="AK4" s="958"/>
      <c r="AL4" s="950"/>
      <c r="AM4" s="690" t="s">
        <v>82</v>
      </c>
      <c r="AN4" s="691" t="s">
        <v>83</v>
      </c>
    </row>
    <row r="5" spans="1:56" s="83" customFormat="1" ht="10.5" customHeight="1">
      <c r="A5" s="167" t="s">
        <v>6</v>
      </c>
      <c r="B5" s="388" t="s">
        <v>6</v>
      </c>
      <c r="C5" s="289">
        <v>142</v>
      </c>
      <c r="D5" s="313">
        <v>131</v>
      </c>
      <c r="E5" s="313">
        <v>130</v>
      </c>
      <c r="F5" s="313">
        <v>128</v>
      </c>
      <c r="G5" s="313">
        <v>128</v>
      </c>
      <c r="H5" s="436"/>
      <c r="I5" s="436"/>
      <c r="J5" s="436"/>
      <c r="K5" s="531">
        <v>7.8571091660141423E-2</v>
      </c>
      <c r="L5" s="544">
        <v>0.10220550098846148</v>
      </c>
      <c r="M5" s="378">
        <v>8.3288933174290758E-2</v>
      </c>
      <c r="N5" s="475">
        <v>0.13381631782858738</v>
      </c>
      <c r="O5" s="380">
        <v>142</v>
      </c>
      <c r="P5" s="448">
        <v>128</v>
      </c>
      <c r="Q5" s="747">
        <v>0.10220550098846148</v>
      </c>
      <c r="R5" s="391">
        <v>0.13381631782858738</v>
      </c>
      <c r="T5" s="603">
        <f>((C5-D5)/D5)-K5</f>
        <v>5.3983739887135396E-3</v>
      </c>
      <c r="U5" s="603">
        <f>((C5-G5)/G5)-L5</f>
        <v>7.169499011538516E-3</v>
      </c>
      <c r="V5" s="603">
        <f t="shared" ref="V5:V16" si="2">((O5-P5)/P5)-Q5</f>
        <v>7.169499011538516E-3</v>
      </c>
      <c r="W5" s="603">
        <f>C5-O5</f>
        <v>0</v>
      </c>
      <c r="X5" s="603">
        <f>H5+G5+I5+J5-P5</f>
        <v>0</v>
      </c>
      <c r="Y5" s="563">
        <v>142</v>
      </c>
      <c r="Z5" s="651">
        <v>131</v>
      </c>
      <c r="AA5" s="652">
        <v>130</v>
      </c>
      <c r="AB5" s="652">
        <v>128</v>
      </c>
      <c r="AC5" s="652">
        <v>128</v>
      </c>
      <c r="AD5" s="652"/>
      <c r="AE5" s="653"/>
      <c r="AF5" s="653"/>
      <c r="AG5" s="531">
        <v>7.8571091660141423E-2</v>
      </c>
      <c r="AH5" s="544">
        <v>0.10220550098846148</v>
      </c>
      <c r="AI5" s="557">
        <v>8.3288933174290758E-2</v>
      </c>
      <c r="AJ5" s="532">
        <v>0.13381631782858738</v>
      </c>
      <c r="AK5" s="563">
        <v>142</v>
      </c>
      <c r="AL5" s="651">
        <v>128</v>
      </c>
      <c r="AM5" s="557">
        <v>0.10220550098846148</v>
      </c>
      <c r="AN5" s="532">
        <v>0.13381631782858738</v>
      </c>
      <c r="AO5" s="587">
        <f t="shared" ref="AO5:BD5" si="3">C5-Y5</f>
        <v>0</v>
      </c>
      <c r="AP5" s="587">
        <f t="shared" si="3"/>
        <v>0</v>
      </c>
      <c r="AQ5" s="587">
        <f t="shared" si="3"/>
        <v>0</v>
      </c>
      <c r="AR5" s="587">
        <f t="shared" si="3"/>
        <v>0</v>
      </c>
      <c r="AS5" s="587">
        <f t="shared" si="3"/>
        <v>0</v>
      </c>
      <c r="AT5" s="587">
        <f t="shared" si="3"/>
        <v>0</v>
      </c>
      <c r="AU5" s="587">
        <f t="shared" si="3"/>
        <v>0</v>
      </c>
      <c r="AV5" s="587">
        <f t="shared" si="3"/>
        <v>0</v>
      </c>
      <c r="AW5" s="587">
        <f t="shared" si="3"/>
        <v>0</v>
      </c>
      <c r="AX5" s="587">
        <f t="shared" si="3"/>
        <v>0</v>
      </c>
      <c r="AY5" s="587">
        <f t="shared" si="3"/>
        <v>0</v>
      </c>
      <c r="AZ5" s="587">
        <f t="shared" si="3"/>
        <v>0</v>
      </c>
      <c r="BA5" s="587">
        <f t="shared" si="3"/>
        <v>0</v>
      </c>
      <c r="BB5" s="587">
        <f t="shared" si="3"/>
        <v>0</v>
      </c>
      <c r="BC5" s="587">
        <f t="shared" si="3"/>
        <v>0</v>
      </c>
      <c r="BD5" s="587">
        <f t="shared" si="3"/>
        <v>0</v>
      </c>
    </row>
    <row r="6" spans="1:56" s="83" customFormat="1" ht="10.5" customHeight="1">
      <c r="A6" s="167" t="s">
        <v>2</v>
      </c>
      <c r="B6" s="388" t="s">
        <v>2</v>
      </c>
      <c r="C6" s="319">
        <v>57</v>
      </c>
      <c r="D6" s="320">
        <v>60</v>
      </c>
      <c r="E6" s="320">
        <v>54</v>
      </c>
      <c r="F6" s="538">
        <v>60</v>
      </c>
      <c r="G6" s="538">
        <v>57</v>
      </c>
      <c r="H6" s="450"/>
      <c r="I6" s="450"/>
      <c r="J6" s="450"/>
      <c r="K6" s="268">
        <v>-5.5000266997768277E-2</v>
      </c>
      <c r="L6" s="269">
        <v>-7.0506084354826637E-3</v>
      </c>
      <c r="M6" s="378">
        <v>-4.8735913174431822E-2</v>
      </c>
      <c r="N6" s="379">
        <v>2.5226252818519646E-2</v>
      </c>
      <c r="O6" s="380">
        <v>57</v>
      </c>
      <c r="P6" s="448">
        <v>57</v>
      </c>
      <c r="Q6" s="323">
        <v>-7.0506084354826637E-3</v>
      </c>
      <c r="R6" s="379">
        <v>2.5226252818519646E-2</v>
      </c>
      <c r="T6" s="603">
        <f t="shared" ref="T6:T16" si="4">((C6-D6)/D6)-K6</f>
        <v>5.000266997768274E-3</v>
      </c>
      <c r="U6" s="603">
        <f>((C6-G6)/G6)-L6</f>
        <v>7.0506084354826637E-3</v>
      </c>
      <c r="V6" s="603">
        <f t="shared" si="2"/>
        <v>7.0506084354826637E-3</v>
      </c>
      <c r="W6" s="603">
        <f t="shared" ref="W6:W16" si="5">C6-O6</f>
        <v>0</v>
      </c>
      <c r="X6" s="603">
        <f t="shared" ref="X6:X16" si="6">H6+G6+I6+J6-P6</f>
        <v>0</v>
      </c>
      <c r="Y6" s="265">
        <v>57</v>
      </c>
      <c r="Z6" s="266">
        <v>60</v>
      </c>
      <c r="AA6" s="267">
        <v>54</v>
      </c>
      <c r="AB6" s="261">
        <v>60</v>
      </c>
      <c r="AC6" s="261">
        <v>57</v>
      </c>
      <c r="AD6" s="261"/>
      <c r="AE6" s="267"/>
      <c r="AF6" s="267"/>
      <c r="AG6" s="268">
        <v>-5.5000266997768277E-2</v>
      </c>
      <c r="AH6" s="269">
        <v>-7.0506084354826637E-3</v>
      </c>
      <c r="AI6" s="262">
        <v>-4.8735913174431822E-2</v>
      </c>
      <c r="AJ6" s="264">
        <v>2.5226252818519646E-2</v>
      </c>
      <c r="AK6" s="348">
        <v>57</v>
      </c>
      <c r="AL6" s="259">
        <v>57</v>
      </c>
      <c r="AM6" s="262">
        <v>-7.0506084354826637E-3</v>
      </c>
      <c r="AN6" s="264">
        <v>2.5226252818519646E-2</v>
      </c>
      <c r="AO6" s="587">
        <f t="shared" ref="AO6:AO30" si="7">C6-Y6</f>
        <v>0</v>
      </c>
      <c r="AP6" s="587">
        <f t="shared" ref="AP6:AP30" si="8">D6-Z6</f>
        <v>0</v>
      </c>
      <c r="AQ6" s="587">
        <f t="shared" ref="AQ6:AQ30" si="9">E6-AA6</f>
        <v>0</v>
      </c>
      <c r="AR6" s="587">
        <f t="shared" ref="AR6:AR30" si="10">F6-AB6</f>
        <v>0</v>
      </c>
      <c r="AS6" s="587">
        <f t="shared" ref="AS6:AS30" si="11">G6-AC6</f>
        <v>0</v>
      </c>
      <c r="AT6" s="587">
        <f t="shared" ref="AT6:AT30" si="12">H6-AD6</f>
        <v>0</v>
      </c>
      <c r="AU6" s="587">
        <f t="shared" ref="AU6:AU30" si="13">I6-AE6</f>
        <v>0</v>
      </c>
      <c r="AV6" s="587">
        <f t="shared" ref="AV6:AV30" si="14">J6-AF6</f>
        <v>0</v>
      </c>
      <c r="AW6" s="587">
        <f t="shared" ref="AW6:AW30" si="15">K6-AG6</f>
        <v>0</v>
      </c>
      <c r="AX6" s="587">
        <f t="shared" ref="AX6:AX30" si="16">L6-AH6</f>
        <v>0</v>
      </c>
      <c r="AY6" s="587">
        <f t="shared" ref="AY6:AY30" si="17">M6-AI6</f>
        <v>0</v>
      </c>
      <c r="AZ6" s="587">
        <f t="shared" ref="AZ6:AZ30" si="18">N6-AJ6</f>
        <v>0</v>
      </c>
      <c r="BA6" s="587">
        <f t="shared" ref="BA6:BA30" si="19">O6-AK6</f>
        <v>0</v>
      </c>
      <c r="BB6" s="587">
        <f t="shared" ref="BB6:BB30" si="20">P6-AL6</f>
        <v>0</v>
      </c>
      <c r="BC6" s="587">
        <f t="shared" ref="BC6:BC30" si="21">Q6-AM6</f>
        <v>0</v>
      </c>
      <c r="BD6" s="587">
        <f t="shared" ref="BD6:BD30" si="22">R6-AN6</f>
        <v>0</v>
      </c>
    </row>
    <row r="7" spans="1:56" s="83" customFormat="1" ht="10.5" customHeight="1">
      <c r="A7" s="167" t="s">
        <v>0</v>
      </c>
      <c r="B7" s="388" t="s">
        <v>0</v>
      </c>
      <c r="C7" s="319">
        <v>75</v>
      </c>
      <c r="D7" s="320">
        <v>42</v>
      </c>
      <c r="E7" s="320">
        <v>44</v>
      </c>
      <c r="F7" s="538">
        <v>57</v>
      </c>
      <c r="G7" s="538">
        <v>55</v>
      </c>
      <c r="H7" s="450"/>
      <c r="I7" s="450"/>
      <c r="J7" s="450"/>
      <c r="K7" s="268">
        <v>0.7971222842440211</v>
      </c>
      <c r="L7" s="269">
        <v>0.36684534523753998</v>
      </c>
      <c r="M7" s="378">
        <v>0.81149843480580297</v>
      </c>
      <c r="N7" s="379">
        <v>0.41078435444925665</v>
      </c>
      <c r="O7" s="380">
        <v>75</v>
      </c>
      <c r="P7" s="448">
        <v>55</v>
      </c>
      <c r="Q7" s="323">
        <v>0.36684534523753998</v>
      </c>
      <c r="R7" s="379">
        <v>0.41078435444925665</v>
      </c>
      <c r="T7" s="603">
        <f t="shared" si="4"/>
        <v>-1.1407998529735397E-2</v>
      </c>
      <c r="U7" s="603">
        <f t="shared" ref="U7:U16" si="23">((C7-G7)/G7)-L7</f>
        <v>-3.2089816011763306E-3</v>
      </c>
      <c r="V7" s="603">
        <f t="shared" si="2"/>
        <v>-3.2089816011763306E-3</v>
      </c>
      <c r="W7" s="603">
        <f t="shared" si="5"/>
        <v>0</v>
      </c>
      <c r="X7" s="603">
        <f t="shared" si="6"/>
        <v>0</v>
      </c>
      <c r="Y7" s="265">
        <v>75</v>
      </c>
      <c r="Z7" s="266">
        <v>42</v>
      </c>
      <c r="AA7" s="267">
        <v>44</v>
      </c>
      <c r="AB7" s="261">
        <v>57</v>
      </c>
      <c r="AC7" s="261">
        <v>55</v>
      </c>
      <c r="AD7" s="261"/>
      <c r="AE7" s="267"/>
      <c r="AF7" s="267"/>
      <c r="AG7" s="268">
        <v>0.7971222842440211</v>
      </c>
      <c r="AH7" s="269">
        <v>0.36684534523753998</v>
      </c>
      <c r="AI7" s="262">
        <v>0.81149843480580297</v>
      </c>
      <c r="AJ7" s="264">
        <v>0.41078435444925665</v>
      </c>
      <c r="AK7" s="348">
        <v>75</v>
      </c>
      <c r="AL7" s="259">
        <v>55</v>
      </c>
      <c r="AM7" s="262">
        <v>0.36684534523753998</v>
      </c>
      <c r="AN7" s="264">
        <v>0.41078435444925665</v>
      </c>
      <c r="AO7" s="587">
        <f t="shared" si="7"/>
        <v>0</v>
      </c>
      <c r="AP7" s="587">
        <f t="shared" si="8"/>
        <v>0</v>
      </c>
      <c r="AQ7" s="587">
        <f t="shared" si="9"/>
        <v>0</v>
      </c>
      <c r="AR7" s="587">
        <f t="shared" si="10"/>
        <v>0</v>
      </c>
      <c r="AS7" s="587">
        <f t="shared" si="11"/>
        <v>0</v>
      </c>
      <c r="AT7" s="587">
        <f t="shared" si="12"/>
        <v>0</v>
      </c>
      <c r="AU7" s="587">
        <f t="shared" si="13"/>
        <v>0</v>
      </c>
      <c r="AV7" s="587">
        <f t="shared" si="14"/>
        <v>0</v>
      </c>
      <c r="AW7" s="587">
        <f t="shared" si="15"/>
        <v>0</v>
      </c>
      <c r="AX7" s="587">
        <f t="shared" si="16"/>
        <v>0</v>
      </c>
      <c r="AY7" s="587">
        <f t="shared" si="17"/>
        <v>0</v>
      </c>
      <c r="AZ7" s="587">
        <f t="shared" si="18"/>
        <v>0</v>
      </c>
      <c r="BA7" s="587">
        <f t="shared" si="19"/>
        <v>0</v>
      </c>
      <c r="BB7" s="587">
        <f t="shared" si="20"/>
        <v>0</v>
      </c>
      <c r="BC7" s="587">
        <f t="shared" si="21"/>
        <v>0</v>
      </c>
      <c r="BD7" s="587">
        <f t="shared" si="22"/>
        <v>0</v>
      </c>
    </row>
    <row r="8" spans="1:56" s="83" customFormat="1" ht="10.5" customHeight="1">
      <c r="A8" s="167" t="s">
        <v>16</v>
      </c>
      <c r="B8" s="388" t="s">
        <v>16</v>
      </c>
      <c r="C8" s="319">
        <v>3</v>
      </c>
      <c r="D8" s="320">
        <v>2</v>
      </c>
      <c r="E8" s="320">
        <v>2</v>
      </c>
      <c r="F8" s="538">
        <v>2</v>
      </c>
      <c r="G8" s="538">
        <v>15</v>
      </c>
      <c r="H8" s="450"/>
      <c r="I8" s="450"/>
      <c r="J8" s="450"/>
      <c r="K8" s="268"/>
      <c r="L8" s="269">
        <v>-0.77281044862980153</v>
      </c>
      <c r="M8" s="378"/>
      <c r="N8" s="379">
        <v>-0.77321822022994513</v>
      </c>
      <c r="O8" s="380">
        <v>3</v>
      </c>
      <c r="P8" s="448">
        <v>15</v>
      </c>
      <c r="Q8" s="323">
        <v>-0.77281044862980153</v>
      </c>
      <c r="R8" s="379">
        <v>-0.77321822022994513</v>
      </c>
      <c r="T8" s="603">
        <f>((C8-D8)/D8)-K8</f>
        <v>0.5</v>
      </c>
      <c r="U8" s="603">
        <f t="shared" si="23"/>
        <v>-2.7189551370198517E-2</v>
      </c>
      <c r="V8" s="603">
        <f t="shared" si="2"/>
        <v>-2.7189551370198517E-2</v>
      </c>
      <c r="W8" s="603">
        <f t="shared" si="5"/>
        <v>0</v>
      </c>
      <c r="X8" s="603">
        <f t="shared" si="6"/>
        <v>0</v>
      </c>
      <c r="Y8" s="265">
        <v>3</v>
      </c>
      <c r="Z8" s="266">
        <v>2</v>
      </c>
      <c r="AA8" s="267">
        <v>2</v>
      </c>
      <c r="AB8" s="261">
        <v>2</v>
      </c>
      <c r="AC8" s="261">
        <v>15</v>
      </c>
      <c r="AD8" s="261"/>
      <c r="AE8" s="267"/>
      <c r="AF8" s="267"/>
      <c r="AG8" s="268"/>
      <c r="AH8" s="269">
        <v>-0.77281044862980153</v>
      </c>
      <c r="AI8" s="262"/>
      <c r="AJ8" s="264">
        <v>-0.77321822022994513</v>
      </c>
      <c r="AK8" s="348">
        <v>3</v>
      </c>
      <c r="AL8" s="259">
        <v>15</v>
      </c>
      <c r="AM8" s="262">
        <v>-0.77281044862980153</v>
      </c>
      <c r="AN8" s="264">
        <v>-0.77321822022994513</v>
      </c>
      <c r="AO8" s="587">
        <f t="shared" si="7"/>
        <v>0</v>
      </c>
      <c r="AP8" s="587">
        <f t="shared" si="8"/>
        <v>0</v>
      </c>
      <c r="AQ8" s="587">
        <f t="shared" si="9"/>
        <v>0</v>
      </c>
      <c r="AR8" s="587">
        <f t="shared" si="10"/>
        <v>0</v>
      </c>
      <c r="AS8" s="587">
        <f t="shared" si="11"/>
        <v>0</v>
      </c>
      <c r="AT8" s="587">
        <f t="shared" si="12"/>
        <v>0</v>
      </c>
      <c r="AU8" s="587">
        <f t="shared" si="13"/>
        <v>0</v>
      </c>
      <c r="AV8" s="587">
        <f t="shared" si="14"/>
        <v>0</v>
      </c>
      <c r="AW8" s="587">
        <f t="shared" si="15"/>
        <v>0</v>
      </c>
      <c r="AX8" s="587">
        <f t="shared" si="16"/>
        <v>0</v>
      </c>
      <c r="AY8" s="587">
        <f t="shared" si="17"/>
        <v>0</v>
      </c>
      <c r="AZ8" s="587">
        <f t="shared" si="18"/>
        <v>0</v>
      </c>
      <c r="BA8" s="587">
        <f t="shared" si="19"/>
        <v>0</v>
      </c>
      <c r="BB8" s="587">
        <f t="shared" si="20"/>
        <v>0</v>
      </c>
      <c r="BC8" s="587">
        <f t="shared" si="21"/>
        <v>0</v>
      </c>
      <c r="BD8" s="587">
        <f t="shared" si="22"/>
        <v>0</v>
      </c>
    </row>
    <row r="9" spans="1:56" s="83" customFormat="1" ht="10.5" customHeight="1">
      <c r="A9" s="168" t="s">
        <v>7</v>
      </c>
      <c r="B9" s="396" t="s">
        <v>7</v>
      </c>
      <c r="C9" s="349">
        <v>277</v>
      </c>
      <c r="D9" s="569">
        <v>235</v>
      </c>
      <c r="E9" s="569">
        <v>230</v>
      </c>
      <c r="F9" s="569">
        <v>247</v>
      </c>
      <c r="G9" s="569">
        <v>255</v>
      </c>
      <c r="H9" s="454"/>
      <c r="I9" s="454"/>
      <c r="J9" s="454"/>
      <c r="K9" s="271">
        <v>0.17952012352822044</v>
      </c>
      <c r="L9" s="272">
        <v>8.5126177949940596E-2</v>
      </c>
      <c r="M9" s="748">
        <v>0.18623413699983415</v>
      </c>
      <c r="N9" s="397">
        <v>0.11602485072316004</v>
      </c>
      <c r="O9" s="382">
        <v>277</v>
      </c>
      <c r="P9" s="454">
        <v>255</v>
      </c>
      <c r="Q9" s="350">
        <v>8.5126177949940596E-2</v>
      </c>
      <c r="R9" s="397">
        <v>0.11602485072316004</v>
      </c>
      <c r="T9" s="603">
        <f t="shared" si="4"/>
        <v>-7.9671927290128619E-4</v>
      </c>
      <c r="U9" s="603">
        <f t="shared" si="23"/>
        <v>1.1483318539809717E-3</v>
      </c>
      <c r="V9" s="603">
        <f t="shared" si="2"/>
        <v>1.1483318539809717E-3</v>
      </c>
      <c r="W9" s="603">
        <f t="shared" si="5"/>
        <v>0</v>
      </c>
      <c r="X9" s="603">
        <f t="shared" si="6"/>
        <v>0</v>
      </c>
      <c r="Y9" s="349">
        <v>277</v>
      </c>
      <c r="Z9" s="270">
        <v>235</v>
      </c>
      <c r="AA9" s="270">
        <v>230</v>
      </c>
      <c r="AB9" s="270">
        <v>247</v>
      </c>
      <c r="AC9" s="270">
        <v>255</v>
      </c>
      <c r="AD9" s="270"/>
      <c r="AE9" s="270"/>
      <c r="AF9" s="270"/>
      <c r="AG9" s="271">
        <v>0.17952012352822044</v>
      </c>
      <c r="AH9" s="272">
        <v>8.5126177949940596E-2</v>
      </c>
      <c r="AI9" s="273">
        <v>0.18623413699983415</v>
      </c>
      <c r="AJ9" s="274">
        <v>0.11602485072316004</v>
      </c>
      <c r="AK9" s="349">
        <v>277</v>
      </c>
      <c r="AL9" s="270">
        <v>255</v>
      </c>
      <c r="AM9" s="273">
        <v>8.5126177949940596E-2</v>
      </c>
      <c r="AN9" s="274">
        <v>0.11602485072316004</v>
      </c>
      <c r="AO9" s="587">
        <f t="shared" si="7"/>
        <v>0</v>
      </c>
      <c r="AP9" s="587">
        <f t="shared" si="8"/>
        <v>0</v>
      </c>
      <c r="AQ9" s="587">
        <f t="shared" si="9"/>
        <v>0</v>
      </c>
      <c r="AR9" s="587">
        <f t="shared" si="10"/>
        <v>0</v>
      </c>
      <c r="AS9" s="587">
        <f t="shared" si="11"/>
        <v>0</v>
      </c>
      <c r="AT9" s="587">
        <f t="shared" si="12"/>
        <v>0</v>
      </c>
      <c r="AU9" s="587">
        <f t="shared" si="13"/>
        <v>0</v>
      </c>
      <c r="AV9" s="587">
        <f t="shared" si="14"/>
        <v>0</v>
      </c>
      <c r="AW9" s="587">
        <f t="shared" si="15"/>
        <v>0</v>
      </c>
      <c r="AX9" s="587">
        <f t="shared" si="16"/>
        <v>0</v>
      </c>
      <c r="AY9" s="587">
        <f t="shared" si="17"/>
        <v>0</v>
      </c>
      <c r="AZ9" s="587">
        <f t="shared" si="18"/>
        <v>0</v>
      </c>
      <c r="BA9" s="587">
        <f t="shared" si="19"/>
        <v>0</v>
      </c>
      <c r="BB9" s="587">
        <f t="shared" si="20"/>
        <v>0</v>
      </c>
      <c r="BC9" s="587">
        <f t="shared" si="21"/>
        <v>0</v>
      </c>
      <c r="BD9" s="587">
        <f t="shared" si="22"/>
        <v>0</v>
      </c>
    </row>
    <row r="10" spans="1:56" s="83" customFormat="1" ht="10.5" customHeight="1">
      <c r="A10" s="167" t="s">
        <v>3</v>
      </c>
      <c r="B10" s="388" t="s">
        <v>3</v>
      </c>
      <c r="C10" s="265">
        <v>-24</v>
      </c>
      <c r="D10" s="318">
        <v>-23</v>
      </c>
      <c r="E10" s="320">
        <v>-24</v>
      </c>
      <c r="F10" s="538">
        <v>-24</v>
      </c>
      <c r="G10" s="538">
        <v>-26</v>
      </c>
      <c r="H10" s="450"/>
      <c r="I10" s="450"/>
      <c r="J10" s="450"/>
      <c r="K10" s="268">
        <v>1.8622221150649043E-2</v>
      </c>
      <c r="L10" s="269">
        <v>-6.9526751682875143E-2</v>
      </c>
      <c r="M10" s="378">
        <v>2.5732205399305652E-2</v>
      </c>
      <c r="N10" s="379">
        <v>-3.698989374941597E-2</v>
      </c>
      <c r="O10" s="380">
        <v>-24</v>
      </c>
      <c r="P10" s="448">
        <v>-26</v>
      </c>
      <c r="Q10" s="323">
        <v>-6.9526751682875143E-2</v>
      </c>
      <c r="R10" s="379">
        <v>-3.698989374941597E-2</v>
      </c>
      <c r="T10" s="603">
        <f t="shared" si="4"/>
        <v>2.4856039718916173E-2</v>
      </c>
      <c r="U10" s="603">
        <f t="shared" si="23"/>
        <v>-7.3963252402017843E-3</v>
      </c>
      <c r="V10" s="603">
        <f t="shared" si="2"/>
        <v>-7.3963252402017843E-3</v>
      </c>
      <c r="W10" s="603">
        <f t="shared" si="5"/>
        <v>0</v>
      </c>
      <c r="X10" s="603">
        <f t="shared" si="6"/>
        <v>0</v>
      </c>
      <c r="Y10" s="265">
        <v>-24</v>
      </c>
      <c r="Z10" s="266">
        <v>-23</v>
      </c>
      <c r="AA10" s="267">
        <v>-24</v>
      </c>
      <c r="AB10" s="261">
        <v>-24</v>
      </c>
      <c r="AC10" s="261">
        <v>-26</v>
      </c>
      <c r="AD10" s="261"/>
      <c r="AE10" s="267"/>
      <c r="AF10" s="267"/>
      <c r="AG10" s="268">
        <v>1.8622221150649043E-2</v>
      </c>
      <c r="AH10" s="269">
        <v>-6.9526751682875143E-2</v>
      </c>
      <c r="AI10" s="262">
        <v>2.5732205399305652E-2</v>
      </c>
      <c r="AJ10" s="264">
        <v>-3.698989374941597E-2</v>
      </c>
      <c r="AK10" s="348">
        <v>-24</v>
      </c>
      <c r="AL10" s="259">
        <v>-26</v>
      </c>
      <c r="AM10" s="262">
        <v>-6.9526751682875143E-2</v>
      </c>
      <c r="AN10" s="264">
        <v>-3.698989374941597E-2</v>
      </c>
      <c r="AO10" s="587">
        <f t="shared" si="7"/>
        <v>0</v>
      </c>
      <c r="AP10" s="587">
        <f t="shared" si="8"/>
        <v>0</v>
      </c>
      <c r="AQ10" s="587">
        <f t="shared" si="9"/>
        <v>0</v>
      </c>
      <c r="AR10" s="587">
        <f t="shared" si="10"/>
        <v>0</v>
      </c>
      <c r="AS10" s="587">
        <f t="shared" si="11"/>
        <v>0</v>
      </c>
      <c r="AT10" s="587">
        <f t="shared" si="12"/>
        <v>0</v>
      </c>
      <c r="AU10" s="587">
        <f t="shared" si="13"/>
        <v>0</v>
      </c>
      <c r="AV10" s="587">
        <f t="shared" si="14"/>
        <v>0</v>
      </c>
      <c r="AW10" s="587">
        <f t="shared" si="15"/>
        <v>0</v>
      </c>
      <c r="AX10" s="587">
        <f t="shared" si="16"/>
        <v>0</v>
      </c>
      <c r="AY10" s="587">
        <f t="shared" si="17"/>
        <v>0</v>
      </c>
      <c r="AZ10" s="587">
        <f t="shared" si="18"/>
        <v>0</v>
      </c>
      <c r="BA10" s="587">
        <f t="shared" si="19"/>
        <v>0</v>
      </c>
      <c r="BB10" s="587">
        <f t="shared" si="20"/>
        <v>0</v>
      </c>
      <c r="BC10" s="587">
        <f t="shared" si="21"/>
        <v>0</v>
      </c>
      <c r="BD10" s="587">
        <f t="shared" si="22"/>
        <v>0</v>
      </c>
    </row>
    <row r="11" spans="1:56" s="83" customFormat="1" ht="10.5" customHeight="1">
      <c r="A11" s="167" t="s">
        <v>73</v>
      </c>
      <c r="B11" s="388" t="s">
        <v>78</v>
      </c>
      <c r="C11" s="265">
        <v>-101</v>
      </c>
      <c r="D11" s="318">
        <v>-97</v>
      </c>
      <c r="E11" s="320">
        <v>-102</v>
      </c>
      <c r="F11" s="538">
        <v>-105</v>
      </c>
      <c r="G11" s="538">
        <v>-105</v>
      </c>
      <c r="H11" s="450"/>
      <c r="I11" s="450"/>
      <c r="J11" s="450"/>
      <c r="K11" s="268">
        <v>4.3817713122758173E-2</v>
      </c>
      <c r="L11" s="269">
        <v>-3.9855683513121964E-2</v>
      </c>
      <c r="M11" s="378">
        <v>4.9228998310814287E-2</v>
      </c>
      <c r="N11" s="379">
        <v>-1.1308219999031532E-2</v>
      </c>
      <c r="O11" s="380">
        <v>-101</v>
      </c>
      <c r="P11" s="448">
        <v>-105</v>
      </c>
      <c r="Q11" s="323">
        <v>-3.9855683513121964E-2</v>
      </c>
      <c r="R11" s="379">
        <v>-1.1308219999031532E-2</v>
      </c>
      <c r="T11" s="603">
        <f t="shared" si="4"/>
        <v>-2.580599720696318E-3</v>
      </c>
      <c r="U11" s="603">
        <f t="shared" si="23"/>
        <v>1.7604454178838658E-3</v>
      </c>
      <c r="V11" s="603">
        <f t="shared" si="2"/>
        <v>1.7604454178838658E-3</v>
      </c>
      <c r="W11" s="603">
        <f t="shared" si="5"/>
        <v>0</v>
      </c>
      <c r="X11" s="603">
        <f t="shared" si="6"/>
        <v>0</v>
      </c>
      <c r="Y11" s="265">
        <v>-101</v>
      </c>
      <c r="Z11" s="266">
        <v>-97</v>
      </c>
      <c r="AA11" s="267">
        <v>-102</v>
      </c>
      <c r="AB11" s="261">
        <v>-105</v>
      </c>
      <c r="AC11" s="261">
        <v>-105</v>
      </c>
      <c r="AD11" s="261"/>
      <c r="AE11" s="267"/>
      <c r="AF11" s="267"/>
      <c r="AG11" s="268">
        <v>4.3817713122758173E-2</v>
      </c>
      <c r="AH11" s="269">
        <v>-3.9855683513121964E-2</v>
      </c>
      <c r="AI11" s="262">
        <v>4.9228998310814287E-2</v>
      </c>
      <c r="AJ11" s="264">
        <v>-1.1308219999031532E-2</v>
      </c>
      <c r="AK11" s="348">
        <v>-101</v>
      </c>
      <c r="AL11" s="259">
        <v>-105</v>
      </c>
      <c r="AM11" s="262">
        <v>-3.9855683513121964E-2</v>
      </c>
      <c r="AN11" s="264">
        <v>-1.1308219999031532E-2</v>
      </c>
      <c r="AO11" s="587">
        <f t="shared" si="7"/>
        <v>0</v>
      </c>
      <c r="AP11" s="587">
        <f t="shared" si="8"/>
        <v>0</v>
      </c>
      <c r="AQ11" s="587">
        <f t="shared" si="9"/>
        <v>0</v>
      </c>
      <c r="AR11" s="587">
        <f t="shared" si="10"/>
        <v>0</v>
      </c>
      <c r="AS11" s="587">
        <f t="shared" si="11"/>
        <v>0</v>
      </c>
      <c r="AT11" s="587">
        <f t="shared" si="12"/>
        <v>0</v>
      </c>
      <c r="AU11" s="587">
        <f t="shared" si="13"/>
        <v>0</v>
      </c>
      <c r="AV11" s="587">
        <f t="shared" si="14"/>
        <v>0</v>
      </c>
      <c r="AW11" s="587">
        <f t="shared" si="15"/>
        <v>0</v>
      </c>
      <c r="AX11" s="587">
        <f t="shared" si="16"/>
        <v>0</v>
      </c>
      <c r="AY11" s="587">
        <f t="shared" si="17"/>
        <v>0</v>
      </c>
      <c r="AZ11" s="587">
        <f t="shared" si="18"/>
        <v>0</v>
      </c>
      <c r="BA11" s="587">
        <f t="shared" si="19"/>
        <v>0</v>
      </c>
      <c r="BB11" s="587">
        <f t="shared" si="20"/>
        <v>0</v>
      </c>
      <c r="BC11" s="587">
        <f t="shared" si="21"/>
        <v>0</v>
      </c>
      <c r="BD11" s="587">
        <f t="shared" si="22"/>
        <v>0</v>
      </c>
    </row>
    <row r="12" spans="1:56" s="83" customFormat="1" ht="10.5" customHeight="1">
      <c r="A12" s="168" t="s">
        <v>22</v>
      </c>
      <c r="B12" s="396" t="s">
        <v>22</v>
      </c>
      <c r="C12" s="276">
        <v>-126</v>
      </c>
      <c r="D12" s="568">
        <v>-121</v>
      </c>
      <c r="E12" s="556">
        <v>-127</v>
      </c>
      <c r="F12" s="569">
        <v>-129</v>
      </c>
      <c r="G12" s="569">
        <v>-132</v>
      </c>
      <c r="H12" s="453"/>
      <c r="I12" s="453"/>
      <c r="J12" s="453"/>
      <c r="K12" s="271">
        <v>3.8865750029856594E-2</v>
      </c>
      <c r="L12" s="272">
        <v>-4.5273748587337348E-2</v>
      </c>
      <c r="M12" s="748">
        <v>4.4600762846468189E-2</v>
      </c>
      <c r="N12" s="397">
        <v>-1.5993048947441135E-2</v>
      </c>
      <c r="O12" s="383">
        <v>-126</v>
      </c>
      <c r="P12" s="749">
        <v>-132</v>
      </c>
      <c r="Q12" s="350">
        <v>-4.5273748587337348E-2</v>
      </c>
      <c r="R12" s="397">
        <v>-1.5993048947441135E-2</v>
      </c>
      <c r="T12" s="603">
        <f t="shared" si="4"/>
        <v>2.4565640197301841E-3</v>
      </c>
      <c r="U12" s="603">
        <f t="shared" si="23"/>
        <v>-1.8079686720810784E-4</v>
      </c>
      <c r="V12" s="603">
        <f t="shared" si="2"/>
        <v>-1.8079686720810784E-4</v>
      </c>
      <c r="W12" s="603">
        <f t="shared" si="5"/>
        <v>0</v>
      </c>
      <c r="X12" s="603">
        <f t="shared" si="6"/>
        <v>0</v>
      </c>
      <c r="Y12" s="276">
        <v>-126</v>
      </c>
      <c r="Z12" s="277">
        <v>-121</v>
      </c>
      <c r="AA12" s="278">
        <v>-127</v>
      </c>
      <c r="AB12" s="270">
        <v>-129</v>
      </c>
      <c r="AC12" s="270">
        <v>-132</v>
      </c>
      <c r="AD12" s="270"/>
      <c r="AE12" s="278"/>
      <c r="AF12" s="278"/>
      <c r="AG12" s="271">
        <v>3.8865750029856594E-2</v>
      </c>
      <c r="AH12" s="272">
        <v>-4.5273748587337348E-2</v>
      </c>
      <c r="AI12" s="273">
        <v>4.4600762846468189E-2</v>
      </c>
      <c r="AJ12" s="274">
        <v>-1.5993048947441135E-2</v>
      </c>
      <c r="AK12" s="558">
        <v>-126</v>
      </c>
      <c r="AL12" s="559">
        <v>-132</v>
      </c>
      <c r="AM12" s="273">
        <v>-4.5273748587337348E-2</v>
      </c>
      <c r="AN12" s="274">
        <v>-1.5993048947441135E-2</v>
      </c>
      <c r="AO12" s="587">
        <f t="shared" si="7"/>
        <v>0</v>
      </c>
      <c r="AP12" s="587">
        <f t="shared" si="8"/>
        <v>0</v>
      </c>
      <c r="AQ12" s="587">
        <f t="shared" si="9"/>
        <v>0</v>
      </c>
      <c r="AR12" s="587">
        <f t="shared" si="10"/>
        <v>0</v>
      </c>
      <c r="AS12" s="587">
        <f t="shared" si="11"/>
        <v>0</v>
      </c>
      <c r="AT12" s="587">
        <f t="shared" si="12"/>
        <v>0</v>
      </c>
      <c r="AU12" s="587">
        <f t="shared" si="13"/>
        <v>0</v>
      </c>
      <c r="AV12" s="587">
        <f t="shared" si="14"/>
        <v>0</v>
      </c>
      <c r="AW12" s="587">
        <f t="shared" si="15"/>
        <v>0</v>
      </c>
      <c r="AX12" s="587">
        <f t="shared" si="16"/>
        <v>0</v>
      </c>
      <c r="AY12" s="587">
        <f t="shared" si="17"/>
        <v>0</v>
      </c>
      <c r="AZ12" s="587">
        <f t="shared" si="18"/>
        <v>0</v>
      </c>
      <c r="BA12" s="587">
        <f t="shared" si="19"/>
        <v>0</v>
      </c>
      <c r="BB12" s="587">
        <f t="shared" si="20"/>
        <v>0</v>
      </c>
      <c r="BC12" s="587">
        <f t="shared" si="21"/>
        <v>0</v>
      </c>
      <c r="BD12" s="587">
        <f t="shared" si="22"/>
        <v>0</v>
      </c>
    </row>
    <row r="13" spans="1:56" s="83" customFormat="1" ht="10.5" customHeight="1">
      <c r="A13" s="168" t="s">
        <v>11</v>
      </c>
      <c r="B13" s="396" t="s">
        <v>11</v>
      </c>
      <c r="C13" s="276">
        <v>151</v>
      </c>
      <c r="D13" s="568">
        <v>114</v>
      </c>
      <c r="E13" s="556">
        <v>103</v>
      </c>
      <c r="F13" s="556">
        <v>118</v>
      </c>
      <c r="G13" s="556">
        <v>123</v>
      </c>
      <c r="H13" s="453"/>
      <c r="I13" s="453"/>
      <c r="J13" s="453"/>
      <c r="K13" s="271">
        <v>0.32879878264090157</v>
      </c>
      <c r="L13" s="272">
        <v>0.22382129807531403</v>
      </c>
      <c r="M13" s="748">
        <v>0.33701300872076723</v>
      </c>
      <c r="N13" s="397">
        <v>0.25620436265637325</v>
      </c>
      <c r="O13" s="383">
        <v>151</v>
      </c>
      <c r="P13" s="749">
        <v>123</v>
      </c>
      <c r="Q13" s="350">
        <v>0.22382129807531403</v>
      </c>
      <c r="R13" s="397">
        <v>0.25620436265637325</v>
      </c>
      <c r="T13" s="603">
        <f t="shared" si="4"/>
        <v>-4.2373791321296261E-3</v>
      </c>
      <c r="U13" s="603">
        <f t="shared" si="23"/>
        <v>3.8209783474501824E-3</v>
      </c>
      <c r="V13" s="603">
        <f t="shared" si="2"/>
        <v>3.8209783474501824E-3</v>
      </c>
      <c r="W13" s="603">
        <f t="shared" si="5"/>
        <v>0</v>
      </c>
      <c r="X13" s="603">
        <f t="shared" si="6"/>
        <v>0</v>
      </c>
      <c r="Y13" s="276">
        <v>151</v>
      </c>
      <c r="Z13" s="277">
        <v>114</v>
      </c>
      <c r="AA13" s="278">
        <v>103</v>
      </c>
      <c r="AB13" s="278">
        <v>118</v>
      </c>
      <c r="AC13" s="278">
        <v>123</v>
      </c>
      <c r="AD13" s="278"/>
      <c r="AE13" s="278"/>
      <c r="AF13" s="278"/>
      <c r="AG13" s="271">
        <v>0.32879878264090157</v>
      </c>
      <c r="AH13" s="272">
        <v>0.22382129807531403</v>
      </c>
      <c r="AI13" s="273">
        <v>0.33701300872076723</v>
      </c>
      <c r="AJ13" s="274">
        <v>0.25620436265637325</v>
      </c>
      <c r="AK13" s="558">
        <v>151</v>
      </c>
      <c r="AL13" s="559">
        <v>123</v>
      </c>
      <c r="AM13" s="273">
        <v>0.22382129807531403</v>
      </c>
      <c r="AN13" s="274">
        <v>0.25620436265637325</v>
      </c>
      <c r="AO13" s="587">
        <f t="shared" si="7"/>
        <v>0</v>
      </c>
      <c r="AP13" s="587">
        <f t="shared" si="8"/>
        <v>0</v>
      </c>
      <c r="AQ13" s="587">
        <f t="shared" si="9"/>
        <v>0</v>
      </c>
      <c r="AR13" s="587">
        <f t="shared" si="10"/>
        <v>0</v>
      </c>
      <c r="AS13" s="587">
        <f t="shared" si="11"/>
        <v>0</v>
      </c>
      <c r="AT13" s="587">
        <f t="shared" si="12"/>
        <v>0</v>
      </c>
      <c r="AU13" s="587">
        <f t="shared" si="13"/>
        <v>0</v>
      </c>
      <c r="AV13" s="587">
        <f t="shared" si="14"/>
        <v>0</v>
      </c>
      <c r="AW13" s="587">
        <f t="shared" si="15"/>
        <v>0</v>
      </c>
      <c r="AX13" s="587">
        <f t="shared" si="16"/>
        <v>0</v>
      </c>
      <c r="AY13" s="587">
        <f t="shared" si="17"/>
        <v>0</v>
      </c>
      <c r="AZ13" s="587">
        <f t="shared" si="18"/>
        <v>0</v>
      </c>
      <c r="BA13" s="587">
        <f t="shared" si="19"/>
        <v>0</v>
      </c>
      <c r="BB13" s="587">
        <f t="shared" si="20"/>
        <v>0</v>
      </c>
      <c r="BC13" s="587">
        <f t="shared" si="21"/>
        <v>0</v>
      </c>
      <c r="BD13" s="587">
        <f t="shared" si="22"/>
        <v>0</v>
      </c>
    </row>
    <row r="14" spans="1:56" s="83" customFormat="1" ht="10.5" customHeight="1">
      <c r="A14" s="167" t="s">
        <v>21</v>
      </c>
      <c r="B14" s="388" t="s">
        <v>21</v>
      </c>
      <c r="C14" s="265">
        <v>28</v>
      </c>
      <c r="D14" s="318">
        <v>-27</v>
      </c>
      <c r="E14" s="320">
        <v>-23</v>
      </c>
      <c r="F14" s="313">
        <v>-14</v>
      </c>
      <c r="G14" s="313">
        <v>-25</v>
      </c>
      <c r="H14" s="450"/>
      <c r="I14" s="450"/>
      <c r="J14" s="450"/>
      <c r="K14" s="268"/>
      <c r="L14" s="269"/>
      <c r="M14" s="528"/>
      <c r="N14" s="379"/>
      <c r="O14" s="380">
        <v>28</v>
      </c>
      <c r="P14" s="448">
        <v>-25</v>
      </c>
      <c r="Q14" s="323"/>
      <c r="R14" s="379"/>
      <c r="T14" s="603">
        <f t="shared" si="4"/>
        <v>-2.0370370370370372</v>
      </c>
      <c r="U14" s="603">
        <f t="shared" si="23"/>
        <v>-2.12</v>
      </c>
      <c r="V14" s="603">
        <f t="shared" si="2"/>
        <v>-2.12</v>
      </c>
      <c r="W14" s="603">
        <f t="shared" si="5"/>
        <v>0</v>
      </c>
      <c r="X14" s="603">
        <f t="shared" si="6"/>
        <v>0</v>
      </c>
      <c r="Y14" s="265">
        <v>28</v>
      </c>
      <c r="Z14" s="266">
        <v>-27</v>
      </c>
      <c r="AA14" s="267">
        <v>-23</v>
      </c>
      <c r="AB14" s="260">
        <v>-14</v>
      </c>
      <c r="AC14" s="260">
        <v>-25</v>
      </c>
      <c r="AD14" s="260"/>
      <c r="AE14" s="267"/>
      <c r="AF14" s="267"/>
      <c r="AG14" s="268"/>
      <c r="AH14" s="269"/>
      <c r="AI14" s="279"/>
      <c r="AJ14" s="264"/>
      <c r="AK14" s="348">
        <v>28</v>
      </c>
      <c r="AL14" s="259">
        <v>-25</v>
      </c>
      <c r="AM14" s="262"/>
      <c r="AN14" s="264"/>
      <c r="AO14" s="587">
        <f t="shared" si="7"/>
        <v>0</v>
      </c>
      <c r="AP14" s="587">
        <f t="shared" si="8"/>
        <v>0</v>
      </c>
      <c r="AQ14" s="587">
        <f t="shared" si="9"/>
        <v>0</v>
      </c>
      <c r="AR14" s="587">
        <f t="shared" si="10"/>
        <v>0</v>
      </c>
      <c r="AS14" s="587">
        <f t="shared" si="11"/>
        <v>0</v>
      </c>
      <c r="AT14" s="587">
        <f t="shared" si="12"/>
        <v>0</v>
      </c>
      <c r="AU14" s="587">
        <f t="shared" si="13"/>
        <v>0</v>
      </c>
      <c r="AV14" s="587">
        <f t="shared" si="14"/>
        <v>0</v>
      </c>
      <c r="AW14" s="587">
        <f t="shared" si="15"/>
        <v>0</v>
      </c>
      <c r="AX14" s="587">
        <f t="shared" si="16"/>
        <v>0</v>
      </c>
      <c r="AY14" s="587">
        <f t="shared" si="17"/>
        <v>0</v>
      </c>
      <c r="AZ14" s="587">
        <f t="shared" si="18"/>
        <v>0</v>
      </c>
      <c r="BA14" s="587">
        <f t="shared" si="19"/>
        <v>0</v>
      </c>
      <c r="BB14" s="587">
        <f t="shared" si="20"/>
        <v>0</v>
      </c>
      <c r="BC14" s="587">
        <f t="shared" si="21"/>
        <v>0</v>
      </c>
      <c r="BD14" s="587">
        <f t="shared" si="22"/>
        <v>0</v>
      </c>
    </row>
    <row r="15" spans="1:56" s="83" customFormat="1" ht="10.5" hidden="1" customHeight="1" outlineLevel="1">
      <c r="A15" s="167" t="s">
        <v>101</v>
      </c>
      <c r="B15" s="388" t="s">
        <v>101</v>
      </c>
      <c r="C15" s="265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0"/>
      <c r="I15" s="450"/>
      <c r="J15" s="450"/>
      <c r="K15" s="268" t="e">
        <v>#N/A</v>
      </c>
      <c r="L15" s="269" t="e">
        <v>#N/A</v>
      </c>
      <c r="M15" s="528" t="e">
        <v>#N/A</v>
      </c>
      <c r="N15" s="379" t="e">
        <v>#N/A</v>
      </c>
      <c r="O15" s="380" t="e">
        <v>#N/A</v>
      </c>
      <c r="P15" s="448" t="e">
        <v>#N/A</v>
      </c>
      <c r="Q15" s="323" t="e">
        <v>#N/A</v>
      </c>
      <c r="R15" s="379" t="e">
        <v>#N/A</v>
      </c>
      <c r="T15" s="603" t="e">
        <f t="shared" si="4"/>
        <v>#N/A</v>
      </c>
      <c r="U15" s="603" t="e">
        <f t="shared" si="23"/>
        <v>#N/A</v>
      </c>
      <c r="V15" s="603" t="e">
        <f t="shared" si="2"/>
        <v>#N/A</v>
      </c>
      <c r="W15" s="603" t="e">
        <f t="shared" si="5"/>
        <v>#N/A</v>
      </c>
      <c r="X15" s="603" t="e">
        <f t="shared" si="6"/>
        <v>#N/A</v>
      </c>
      <c r="Y15" s="265" t="e">
        <v>#N/A</v>
      </c>
      <c r="Z15" s="266" t="e">
        <v>#N/A</v>
      </c>
      <c r="AA15" s="267" t="e">
        <v>#N/A</v>
      </c>
      <c r="AB15" s="260" t="e">
        <v>#N/A</v>
      </c>
      <c r="AC15" s="260" t="e">
        <v>#N/A</v>
      </c>
      <c r="AD15" s="260"/>
      <c r="AE15" s="267"/>
      <c r="AF15" s="267"/>
      <c r="AG15" s="268" t="e">
        <v>#N/A</v>
      </c>
      <c r="AH15" s="269" t="e">
        <v>#N/A</v>
      </c>
      <c r="AI15" s="279" t="e">
        <v>#N/A</v>
      </c>
      <c r="AJ15" s="264" t="e">
        <v>#N/A</v>
      </c>
      <c r="AK15" s="348" t="e">
        <v>#N/A</v>
      </c>
      <c r="AL15" s="259" t="e">
        <v>#N/A</v>
      </c>
      <c r="AM15" s="262" t="e">
        <v>#N/A</v>
      </c>
      <c r="AN15" s="264" t="e">
        <v>#N/A</v>
      </c>
      <c r="AO15" s="587" t="e">
        <f t="shared" si="7"/>
        <v>#N/A</v>
      </c>
      <c r="AP15" s="587" t="e">
        <f t="shared" si="8"/>
        <v>#N/A</v>
      </c>
      <c r="AQ15" s="587" t="e">
        <f t="shared" si="9"/>
        <v>#N/A</v>
      </c>
      <c r="AR15" s="587" t="e">
        <f t="shared" si="10"/>
        <v>#N/A</v>
      </c>
      <c r="AS15" s="587" t="e">
        <f t="shared" si="11"/>
        <v>#N/A</v>
      </c>
      <c r="AT15" s="587">
        <f t="shared" si="12"/>
        <v>0</v>
      </c>
      <c r="AU15" s="587">
        <f t="shared" si="13"/>
        <v>0</v>
      </c>
      <c r="AV15" s="587">
        <f t="shared" si="14"/>
        <v>0</v>
      </c>
      <c r="AW15" s="587" t="e">
        <f t="shared" si="15"/>
        <v>#N/A</v>
      </c>
      <c r="AX15" s="587" t="e">
        <f t="shared" si="16"/>
        <v>#N/A</v>
      </c>
      <c r="AY15" s="587" t="e">
        <f t="shared" si="17"/>
        <v>#N/A</v>
      </c>
      <c r="AZ15" s="587" t="e">
        <f t="shared" si="18"/>
        <v>#N/A</v>
      </c>
      <c r="BA15" s="587" t="e">
        <f t="shared" si="19"/>
        <v>#N/A</v>
      </c>
      <c r="BB15" s="587" t="e">
        <f t="shared" si="20"/>
        <v>#N/A</v>
      </c>
      <c r="BC15" s="587" t="e">
        <f t="shared" si="21"/>
        <v>#N/A</v>
      </c>
      <c r="BD15" s="587" t="e">
        <f t="shared" si="22"/>
        <v>#N/A</v>
      </c>
    </row>
    <row r="16" spans="1:56" s="83" customFormat="1" ht="10.5" customHeight="1" collapsed="1">
      <c r="A16" s="168" t="s">
        <v>4</v>
      </c>
      <c r="B16" s="403" t="s">
        <v>4</v>
      </c>
      <c r="C16" s="280">
        <v>179</v>
      </c>
      <c r="D16" s="570">
        <v>87</v>
      </c>
      <c r="E16" s="571">
        <v>80</v>
      </c>
      <c r="F16" s="572">
        <v>104</v>
      </c>
      <c r="G16" s="572">
        <v>98</v>
      </c>
      <c r="H16" s="457"/>
      <c r="I16" s="457"/>
      <c r="J16" s="457"/>
      <c r="K16" s="283">
        <v>1.0515546633195911</v>
      </c>
      <c r="L16" s="555">
        <v>0.82211670180094787</v>
      </c>
      <c r="M16" s="750">
        <v>1.0650736505956755</v>
      </c>
      <c r="N16" s="476">
        <v>0.86512495323661609</v>
      </c>
      <c r="O16" s="404">
        <v>179</v>
      </c>
      <c r="P16" s="751">
        <v>98</v>
      </c>
      <c r="Q16" s="351">
        <v>0.82211670180094787</v>
      </c>
      <c r="R16" s="408">
        <v>0.86512495323661609</v>
      </c>
      <c r="T16" s="603">
        <f t="shared" si="4"/>
        <v>5.9166010482250009E-3</v>
      </c>
      <c r="U16" s="603">
        <f t="shared" si="23"/>
        <v>4.4139104439501198E-3</v>
      </c>
      <c r="V16" s="603">
        <f t="shared" si="2"/>
        <v>4.4139104439501198E-3</v>
      </c>
      <c r="W16" s="603">
        <f t="shared" si="5"/>
        <v>0</v>
      </c>
      <c r="X16" s="603">
        <f t="shared" si="6"/>
        <v>0</v>
      </c>
      <c r="Y16" s="280">
        <v>179</v>
      </c>
      <c r="Z16" s="281">
        <v>87</v>
      </c>
      <c r="AA16" s="250">
        <v>80</v>
      </c>
      <c r="AB16" s="282">
        <v>104</v>
      </c>
      <c r="AC16" s="282">
        <v>98</v>
      </c>
      <c r="AD16" s="282"/>
      <c r="AE16" s="250"/>
      <c r="AF16" s="250"/>
      <c r="AG16" s="283">
        <v>1.0515546633195911</v>
      </c>
      <c r="AH16" s="555">
        <v>0.82211670180094787</v>
      </c>
      <c r="AI16" s="284">
        <v>1.0650736505956755</v>
      </c>
      <c r="AJ16" s="285">
        <v>0.86512495323661609</v>
      </c>
      <c r="AK16" s="560">
        <v>179</v>
      </c>
      <c r="AL16" s="561">
        <v>98</v>
      </c>
      <c r="AM16" s="284">
        <v>0.82211670180094787</v>
      </c>
      <c r="AN16" s="303">
        <v>0.86512495323661609</v>
      </c>
      <c r="AO16" s="587">
        <f t="shared" si="7"/>
        <v>0</v>
      </c>
      <c r="AP16" s="587">
        <f t="shared" si="8"/>
        <v>0</v>
      </c>
      <c r="AQ16" s="587">
        <f t="shared" si="9"/>
        <v>0</v>
      </c>
      <c r="AR16" s="587">
        <f t="shared" si="10"/>
        <v>0</v>
      </c>
      <c r="AS16" s="587">
        <f t="shared" si="11"/>
        <v>0</v>
      </c>
      <c r="AT16" s="587">
        <f t="shared" si="12"/>
        <v>0</v>
      </c>
      <c r="AU16" s="587">
        <f t="shared" si="13"/>
        <v>0</v>
      </c>
      <c r="AV16" s="587">
        <f t="shared" si="14"/>
        <v>0</v>
      </c>
      <c r="AW16" s="587">
        <f t="shared" si="15"/>
        <v>0</v>
      </c>
      <c r="AX16" s="587">
        <f t="shared" si="16"/>
        <v>0</v>
      </c>
      <c r="AY16" s="587">
        <f t="shared" si="17"/>
        <v>0</v>
      </c>
      <c r="AZ16" s="587">
        <f t="shared" si="18"/>
        <v>0</v>
      </c>
      <c r="BA16" s="587">
        <f t="shared" si="19"/>
        <v>0</v>
      </c>
      <c r="BB16" s="587">
        <f t="shared" si="20"/>
        <v>0</v>
      </c>
      <c r="BC16" s="587">
        <f t="shared" si="21"/>
        <v>0</v>
      </c>
      <c r="BD16" s="587">
        <f t="shared" si="22"/>
        <v>0</v>
      </c>
    </row>
    <row r="17" spans="1:56" s="83" customFormat="1" ht="10.5" customHeight="1">
      <c r="A17" s="167" t="s">
        <v>8</v>
      </c>
      <c r="B17" s="388" t="s">
        <v>8</v>
      </c>
      <c r="C17" s="287">
        <v>45.5</v>
      </c>
      <c r="D17" s="538">
        <v>51.5</v>
      </c>
      <c r="E17" s="538">
        <v>55.2</v>
      </c>
      <c r="F17" s="538">
        <v>52.2</v>
      </c>
      <c r="G17" s="538">
        <v>51.8</v>
      </c>
      <c r="H17" s="436"/>
      <c r="I17" s="436"/>
      <c r="J17" s="436"/>
      <c r="K17" s="323">
        <v>0</v>
      </c>
      <c r="L17" s="324">
        <v>0</v>
      </c>
      <c r="M17" s="378">
        <v>0</v>
      </c>
      <c r="N17" s="379">
        <v>0</v>
      </c>
      <c r="O17" s="381">
        <v>45.5</v>
      </c>
      <c r="P17" s="437">
        <v>51.8</v>
      </c>
      <c r="Q17" s="323">
        <v>0</v>
      </c>
      <c r="R17" s="483">
        <v>0</v>
      </c>
      <c r="T17" s="603"/>
      <c r="U17" s="603"/>
      <c r="V17" s="603"/>
      <c r="W17" s="603"/>
      <c r="X17" s="164"/>
      <c r="Y17" s="287">
        <v>45.5</v>
      </c>
      <c r="Z17" s="261">
        <v>51.5</v>
      </c>
      <c r="AA17" s="261">
        <v>55.2</v>
      </c>
      <c r="AB17" s="261">
        <v>52.2</v>
      </c>
      <c r="AC17" s="261">
        <v>51.8</v>
      </c>
      <c r="AD17" s="261"/>
      <c r="AE17" s="261"/>
      <c r="AF17" s="261"/>
      <c r="AG17" s="262">
        <v>0</v>
      </c>
      <c r="AH17" s="264">
        <v>0</v>
      </c>
      <c r="AI17" s="262">
        <v>0</v>
      </c>
      <c r="AJ17" s="264">
        <v>0</v>
      </c>
      <c r="AK17" s="287">
        <v>45.5</v>
      </c>
      <c r="AL17" s="261">
        <v>51.8</v>
      </c>
      <c r="AM17" s="262">
        <v>0</v>
      </c>
      <c r="AN17" s="290">
        <v>0</v>
      </c>
      <c r="AO17" s="587">
        <f t="shared" si="7"/>
        <v>0</v>
      </c>
      <c r="AP17" s="587">
        <f t="shared" si="8"/>
        <v>0</v>
      </c>
      <c r="AQ17" s="587">
        <f t="shared" si="9"/>
        <v>0</v>
      </c>
      <c r="AR17" s="587">
        <f t="shared" si="10"/>
        <v>0</v>
      </c>
      <c r="AS17" s="587">
        <f t="shared" si="11"/>
        <v>0</v>
      </c>
      <c r="AT17" s="587">
        <f t="shared" si="12"/>
        <v>0</v>
      </c>
      <c r="AU17" s="587">
        <f t="shared" si="13"/>
        <v>0</v>
      </c>
      <c r="AV17" s="587">
        <f t="shared" si="14"/>
        <v>0</v>
      </c>
      <c r="AW17" s="587">
        <f t="shared" si="15"/>
        <v>0</v>
      </c>
      <c r="AX17" s="587">
        <f t="shared" si="16"/>
        <v>0</v>
      </c>
      <c r="AY17" s="587">
        <f t="shared" si="17"/>
        <v>0</v>
      </c>
      <c r="AZ17" s="587">
        <f t="shared" si="18"/>
        <v>0</v>
      </c>
      <c r="BA17" s="587">
        <f t="shared" si="19"/>
        <v>0</v>
      </c>
      <c r="BB17" s="587">
        <f t="shared" si="20"/>
        <v>0</v>
      </c>
      <c r="BC17" s="587">
        <f t="shared" si="21"/>
        <v>0</v>
      </c>
      <c r="BD17" s="587">
        <f t="shared" si="22"/>
        <v>0</v>
      </c>
    </row>
    <row r="18" spans="1:56" s="83" customFormat="1" ht="10.5" customHeight="1">
      <c r="A18" s="167" t="s">
        <v>5</v>
      </c>
      <c r="B18" s="388" t="s">
        <v>92</v>
      </c>
      <c r="C18" s="287">
        <v>14.987203733148908</v>
      </c>
      <c r="D18" s="538">
        <v>7.2028556569074471</v>
      </c>
      <c r="E18" s="538">
        <v>6.3011971302542875</v>
      </c>
      <c r="F18" s="538">
        <v>8.1076113108048187</v>
      </c>
      <c r="G18" s="538">
        <v>7.7618298474735727</v>
      </c>
      <c r="H18" s="436"/>
      <c r="I18" s="436"/>
      <c r="J18" s="436"/>
      <c r="K18" s="323">
        <v>0</v>
      </c>
      <c r="L18" s="324">
        <v>0</v>
      </c>
      <c r="M18" s="752">
        <v>0</v>
      </c>
      <c r="N18" s="753">
        <v>0</v>
      </c>
      <c r="O18" s="381">
        <v>15.105991382296411</v>
      </c>
      <c r="P18" s="315">
        <v>7.8208364273553519</v>
      </c>
      <c r="Q18" s="323">
        <v>0</v>
      </c>
      <c r="R18" s="483">
        <v>0</v>
      </c>
      <c r="T18" s="603"/>
      <c r="U18" s="603"/>
      <c r="V18" s="603"/>
      <c r="W18" s="603"/>
      <c r="X18" s="164"/>
      <c r="Y18" s="297"/>
      <c r="Z18" s="298"/>
      <c r="AA18" s="298"/>
      <c r="AB18" s="298"/>
      <c r="AC18" s="298"/>
      <c r="AD18" s="298"/>
      <c r="AE18" s="261"/>
      <c r="AF18" s="261"/>
      <c r="AG18" s="262"/>
      <c r="AH18" s="264"/>
      <c r="AI18" s="262"/>
      <c r="AJ18" s="264"/>
      <c r="AK18" s="297"/>
      <c r="AL18" s="298"/>
      <c r="AM18" s="262"/>
      <c r="AN18" s="290"/>
      <c r="AO18" s="587">
        <f t="shared" si="7"/>
        <v>14.987203733148908</v>
      </c>
      <c r="AP18" s="587">
        <f t="shared" si="8"/>
        <v>7.2028556569074471</v>
      </c>
      <c r="AQ18" s="587">
        <f t="shared" si="9"/>
        <v>6.3011971302542875</v>
      </c>
      <c r="AR18" s="587">
        <f t="shared" si="10"/>
        <v>8.1076113108048187</v>
      </c>
      <c r="AS18" s="587">
        <f t="shared" si="11"/>
        <v>7.7618298474735727</v>
      </c>
      <c r="AT18" s="587">
        <f t="shared" si="12"/>
        <v>0</v>
      </c>
      <c r="AU18" s="587">
        <f t="shared" si="13"/>
        <v>0</v>
      </c>
      <c r="AV18" s="587">
        <f t="shared" si="14"/>
        <v>0</v>
      </c>
      <c r="AW18" s="587">
        <f t="shared" si="15"/>
        <v>0</v>
      </c>
      <c r="AX18" s="587">
        <f t="shared" si="16"/>
        <v>0</v>
      </c>
      <c r="AY18" s="587">
        <f t="shared" si="17"/>
        <v>0</v>
      </c>
      <c r="AZ18" s="587">
        <f t="shared" si="18"/>
        <v>0</v>
      </c>
      <c r="BA18" s="587">
        <f t="shared" si="19"/>
        <v>15.105991382296411</v>
      </c>
      <c r="BB18" s="587">
        <f t="shared" si="20"/>
        <v>7.8208364273553519</v>
      </c>
      <c r="BC18" s="587">
        <f t="shared" si="21"/>
        <v>0</v>
      </c>
      <c r="BD18" s="587">
        <f t="shared" si="22"/>
        <v>0</v>
      </c>
    </row>
    <row r="19" spans="1:56" s="83" customFormat="1" ht="10.5" hidden="1" customHeight="1" outlineLevel="1">
      <c r="A19" s="167" t="s">
        <v>5</v>
      </c>
      <c r="B19" s="388" t="s">
        <v>5</v>
      </c>
      <c r="C19" s="287"/>
      <c r="D19" s="538"/>
      <c r="E19" s="538"/>
      <c r="F19" s="538"/>
      <c r="G19" s="538"/>
      <c r="H19" s="436"/>
      <c r="I19" s="436"/>
      <c r="J19" s="436"/>
      <c r="K19" s="323"/>
      <c r="L19" s="324"/>
      <c r="M19" s="752"/>
      <c r="N19" s="753"/>
      <c r="O19" s="381"/>
      <c r="P19" s="437"/>
      <c r="Q19" s="323"/>
      <c r="R19" s="483"/>
      <c r="T19" s="603"/>
      <c r="U19" s="603"/>
      <c r="V19" s="603"/>
      <c r="W19" s="603"/>
      <c r="X19" s="164"/>
      <c r="Y19" s="297"/>
      <c r="Z19" s="298"/>
      <c r="AA19" s="298"/>
      <c r="AB19" s="298"/>
      <c r="AC19" s="298"/>
      <c r="AD19" s="298"/>
      <c r="AE19" s="261"/>
      <c r="AF19" s="261"/>
      <c r="AG19" s="262"/>
      <c r="AH19" s="264"/>
      <c r="AI19" s="262"/>
      <c r="AJ19" s="264"/>
      <c r="AK19" s="297"/>
      <c r="AL19" s="298"/>
      <c r="AM19" s="262"/>
      <c r="AN19" s="290"/>
      <c r="AO19" s="587">
        <f t="shared" si="7"/>
        <v>0</v>
      </c>
      <c r="AP19" s="587">
        <f t="shared" si="8"/>
        <v>0</v>
      </c>
      <c r="AQ19" s="587">
        <f t="shared" si="9"/>
        <v>0</v>
      </c>
      <c r="AR19" s="587">
        <f t="shared" si="10"/>
        <v>0</v>
      </c>
      <c r="AS19" s="587">
        <f t="shared" si="11"/>
        <v>0</v>
      </c>
      <c r="AT19" s="587">
        <f t="shared" si="12"/>
        <v>0</v>
      </c>
      <c r="AU19" s="587">
        <f t="shared" si="13"/>
        <v>0</v>
      </c>
      <c r="AV19" s="587">
        <f t="shared" si="14"/>
        <v>0</v>
      </c>
      <c r="AW19" s="587">
        <f t="shared" si="15"/>
        <v>0</v>
      </c>
      <c r="AX19" s="587">
        <f t="shared" si="16"/>
        <v>0</v>
      </c>
      <c r="AY19" s="587">
        <f t="shared" si="17"/>
        <v>0</v>
      </c>
      <c r="AZ19" s="587">
        <f t="shared" si="18"/>
        <v>0</v>
      </c>
      <c r="BA19" s="587">
        <f t="shared" si="19"/>
        <v>0</v>
      </c>
      <c r="BB19" s="587">
        <f t="shared" si="20"/>
        <v>0</v>
      </c>
      <c r="BC19" s="587">
        <f t="shared" si="21"/>
        <v>0</v>
      </c>
      <c r="BD19" s="587">
        <f t="shared" si="22"/>
        <v>0</v>
      </c>
    </row>
    <row r="20" spans="1:56" s="83" customFormat="1" ht="10.5" customHeight="1" collapsed="1">
      <c r="A20" s="167" t="s">
        <v>26</v>
      </c>
      <c r="B20" s="388" t="s">
        <v>26</v>
      </c>
      <c r="C20" s="289">
        <v>3609</v>
      </c>
      <c r="D20" s="313">
        <v>3667</v>
      </c>
      <c r="E20" s="313">
        <v>3713</v>
      </c>
      <c r="F20" s="313">
        <v>3999</v>
      </c>
      <c r="G20" s="313">
        <v>3826</v>
      </c>
      <c r="H20" s="437"/>
      <c r="I20" s="437"/>
      <c r="J20" s="437"/>
      <c r="K20" s="268">
        <v>-1.5604515363036864E-2</v>
      </c>
      <c r="L20" s="269">
        <v>-5.6634131736735704E-2</v>
      </c>
      <c r="M20" s="378">
        <v>-1.013160002295177E-2</v>
      </c>
      <c r="N20" s="379">
        <v>-5.1941456737200853E-2</v>
      </c>
      <c r="O20" s="381">
        <v>3609</v>
      </c>
      <c r="P20" s="437">
        <v>3826</v>
      </c>
      <c r="Q20" s="323">
        <v>-5.6634131736735704E-2</v>
      </c>
      <c r="R20" s="379">
        <v>-5.1941456737200853E-2</v>
      </c>
      <c r="T20" s="603">
        <f>((C20-D20)/D20)-K20</f>
        <v>-2.1222856933291942E-4</v>
      </c>
      <c r="U20" s="603">
        <f>((C20-G20)/G20)-L20</f>
        <v>-8.3066381403346101E-5</v>
      </c>
      <c r="V20" s="603">
        <f>((O20-P20)/P20)-Q20</f>
        <v>-8.3066381403346101E-5</v>
      </c>
      <c r="W20" s="603">
        <f>C20-O20</f>
        <v>0</v>
      </c>
      <c r="X20" s="643">
        <f>G20-P20</f>
        <v>0</v>
      </c>
      <c r="Y20" s="289"/>
      <c r="Z20" s="260"/>
      <c r="AA20" s="260"/>
      <c r="AB20" s="260"/>
      <c r="AC20" s="260"/>
      <c r="AD20" s="260"/>
      <c r="AE20" s="260"/>
      <c r="AF20" s="260"/>
      <c r="AG20" s="268"/>
      <c r="AH20" s="269"/>
      <c r="AI20" s="262"/>
      <c r="AJ20" s="264"/>
      <c r="AK20" s="289"/>
      <c r="AL20" s="260"/>
      <c r="AM20" s="262"/>
      <c r="AN20" s="264"/>
      <c r="AO20" s="587">
        <f t="shared" si="7"/>
        <v>3609</v>
      </c>
      <c r="AP20" s="587">
        <f t="shared" si="8"/>
        <v>3667</v>
      </c>
      <c r="AQ20" s="587">
        <f t="shared" si="9"/>
        <v>3713</v>
      </c>
      <c r="AR20" s="587">
        <f t="shared" si="10"/>
        <v>3999</v>
      </c>
      <c r="AS20" s="587">
        <f t="shared" si="11"/>
        <v>3826</v>
      </c>
      <c r="AT20" s="587">
        <f t="shared" si="12"/>
        <v>0</v>
      </c>
      <c r="AU20" s="587">
        <f t="shared" si="13"/>
        <v>0</v>
      </c>
      <c r="AV20" s="587">
        <f t="shared" si="14"/>
        <v>0</v>
      </c>
      <c r="AW20" s="587">
        <f t="shared" si="15"/>
        <v>-1.5604515363036864E-2</v>
      </c>
      <c r="AX20" s="587">
        <f t="shared" si="16"/>
        <v>-5.6634131736735704E-2</v>
      </c>
      <c r="AY20" s="587">
        <f t="shared" si="17"/>
        <v>-1.013160002295177E-2</v>
      </c>
      <c r="AZ20" s="587">
        <f t="shared" si="18"/>
        <v>-5.1941456737200853E-2</v>
      </c>
      <c r="BA20" s="587">
        <f t="shared" si="19"/>
        <v>3609</v>
      </c>
      <c r="BB20" s="587">
        <f t="shared" si="20"/>
        <v>3826</v>
      </c>
      <c r="BC20" s="587">
        <f t="shared" si="21"/>
        <v>-5.6634131736735704E-2</v>
      </c>
      <c r="BD20" s="587">
        <f t="shared" si="22"/>
        <v>-5.1941456737200853E-2</v>
      </c>
    </row>
    <row r="21" spans="1:56" s="83" customFormat="1" ht="10.5" customHeight="1">
      <c r="A21" s="167" t="s">
        <v>25</v>
      </c>
      <c r="B21" s="386" t="s">
        <v>80</v>
      </c>
      <c r="C21" s="289">
        <v>20059</v>
      </c>
      <c r="D21" s="313">
        <v>20818</v>
      </c>
      <c r="E21" s="313">
        <v>21322</v>
      </c>
      <c r="F21" s="313">
        <v>21396</v>
      </c>
      <c r="G21" s="313">
        <v>20971</v>
      </c>
      <c r="H21" s="437"/>
      <c r="I21" s="437"/>
      <c r="J21" s="437"/>
      <c r="K21" s="268">
        <v>-3.6470621854243879E-2</v>
      </c>
      <c r="L21" s="269">
        <v>-4.350223082893101E-2</v>
      </c>
      <c r="M21" s="378">
        <v>-3.2148112509950422E-2</v>
      </c>
      <c r="N21" s="379">
        <v>-1.1514729350149411E-2</v>
      </c>
      <c r="O21" s="381">
        <v>20059</v>
      </c>
      <c r="P21" s="437">
        <v>20971</v>
      </c>
      <c r="Q21" s="323">
        <v>-4.350223082893101E-2</v>
      </c>
      <c r="R21" s="379">
        <v>-1.1514729350149411E-2</v>
      </c>
      <c r="T21" s="603">
        <f>((C21-D21)/D21)-K21</f>
        <v>1.1788152639496952E-5</v>
      </c>
      <c r="U21" s="603">
        <f t="shared" ref="U21:U30" si="24">((C21-G21)/G21)-L21</f>
        <v>1.3603677149975901E-5</v>
      </c>
      <c r="V21" s="603">
        <f>((O21-P21)/P21)-Q21</f>
        <v>1.3603677149975901E-5</v>
      </c>
      <c r="W21" s="603">
        <f>C21-O21</f>
        <v>0</v>
      </c>
      <c r="X21" s="643">
        <f>G21-P21</f>
        <v>0</v>
      </c>
      <c r="Y21" s="289"/>
      <c r="Z21" s="260"/>
      <c r="AA21" s="260"/>
      <c r="AB21" s="260"/>
      <c r="AC21" s="260"/>
      <c r="AD21" s="260"/>
      <c r="AE21" s="260"/>
      <c r="AF21" s="260"/>
      <c r="AG21" s="268"/>
      <c r="AH21" s="269"/>
      <c r="AI21" s="262"/>
      <c r="AJ21" s="264"/>
      <c r="AK21" s="289"/>
      <c r="AL21" s="260"/>
      <c r="AM21" s="262"/>
      <c r="AN21" s="264"/>
      <c r="AO21" s="587">
        <f t="shared" si="7"/>
        <v>20059</v>
      </c>
      <c r="AP21" s="587">
        <f t="shared" si="8"/>
        <v>20818</v>
      </c>
      <c r="AQ21" s="587">
        <f t="shared" si="9"/>
        <v>21322</v>
      </c>
      <c r="AR21" s="587">
        <f t="shared" si="10"/>
        <v>21396</v>
      </c>
      <c r="AS21" s="587">
        <f t="shared" si="11"/>
        <v>20971</v>
      </c>
      <c r="AT21" s="587">
        <f t="shared" si="12"/>
        <v>0</v>
      </c>
      <c r="AU21" s="587">
        <f t="shared" si="13"/>
        <v>0</v>
      </c>
      <c r="AV21" s="587">
        <f t="shared" si="14"/>
        <v>0</v>
      </c>
      <c r="AW21" s="587">
        <f t="shared" si="15"/>
        <v>-3.6470621854243879E-2</v>
      </c>
      <c r="AX21" s="587">
        <f t="shared" si="16"/>
        <v>-4.350223082893101E-2</v>
      </c>
      <c r="AY21" s="587">
        <f t="shared" si="17"/>
        <v>-3.2148112509950422E-2</v>
      </c>
      <c r="AZ21" s="587">
        <f t="shared" si="18"/>
        <v>-1.1514729350149411E-2</v>
      </c>
      <c r="BA21" s="587">
        <f t="shared" si="19"/>
        <v>20059</v>
      </c>
      <c r="BB21" s="587">
        <f t="shared" si="20"/>
        <v>20971</v>
      </c>
      <c r="BC21" s="587">
        <f t="shared" si="21"/>
        <v>-4.350223082893101E-2</v>
      </c>
      <c r="BD21" s="587">
        <f t="shared" si="22"/>
        <v>-1.1514729350149411E-2</v>
      </c>
    </row>
    <row r="22" spans="1:56" s="83" customFormat="1" ht="10.5" customHeight="1">
      <c r="A22" s="167" t="s">
        <v>12</v>
      </c>
      <c r="B22" s="416" t="s">
        <v>12</v>
      </c>
      <c r="C22" s="292">
        <v>793</v>
      </c>
      <c r="D22" s="314">
        <v>833</v>
      </c>
      <c r="E22" s="314">
        <v>836</v>
      </c>
      <c r="F22" s="314">
        <v>833</v>
      </c>
      <c r="G22" s="314">
        <v>854</v>
      </c>
      <c r="H22" s="438"/>
      <c r="I22" s="438"/>
      <c r="J22" s="438"/>
      <c r="K22" s="551">
        <v>-4.853320535125083E-2</v>
      </c>
      <c r="L22" s="552">
        <v>-7.1450317322779289E-2</v>
      </c>
      <c r="M22" s="754">
        <v>-4.853320535125083E-2</v>
      </c>
      <c r="N22" s="755">
        <v>-7.1450317322779289E-2</v>
      </c>
      <c r="O22" s="381">
        <v>793</v>
      </c>
      <c r="P22" s="470">
        <v>854</v>
      </c>
      <c r="Q22" s="756">
        <v>-7.1450317322779289E-2</v>
      </c>
      <c r="R22" s="755">
        <v>-7.1450317322779289E-2</v>
      </c>
      <c r="T22" s="603">
        <f t="shared" ref="T22:T30" si="25">((C22-D22)/D22)-K22</f>
        <v>5.1399766817759873E-4</v>
      </c>
      <c r="U22" s="603">
        <f t="shared" si="24"/>
        <v>2.1745894207864103E-5</v>
      </c>
      <c r="V22" s="603">
        <f>((O22-P22)/P22)-Q22</f>
        <v>2.1745894207864103E-5</v>
      </c>
      <c r="W22" s="603">
        <f>C22-O22</f>
        <v>0</v>
      </c>
      <c r="X22" s="643">
        <f>G22-P22</f>
        <v>0</v>
      </c>
      <c r="Y22" s="292">
        <v>793</v>
      </c>
      <c r="Z22" s="293">
        <v>833</v>
      </c>
      <c r="AA22" s="293">
        <v>836</v>
      </c>
      <c r="AB22" s="293">
        <v>833</v>
      </c>
      <c r="AC22" s="293">
        <v>854</v>
      </c>
      <c r="AD22" s="293"/>
      <c r="AE22" s="293"/>
      <c r="AF22" s="293"/>
      <c r="AG22" s="551">
        <v>-4.853320535125083E-2</v>
      </c>
      <c r="AH22" s="552">
        <v>-7.1450317322779289E-2</v>
      </c>
      <c r="AI22" s="294">
        <v>-4.853320535125083E-2</v>
      </c>
      <c r="AJ22" s="295">
        <v>-7.1450317322779289E-2</v>
      </c>
      <c r="AK22" s="292">
        <v>793</v>
      </c>
      <c r="AL22" s="293">
        <v>854</v>
      </c>
      <c r="AM22" s="294">
        <v>-7.1450317322779289E-2</v>
      </c>
      <c r="AN22" s="562">
        <v>-7.1450317322779289E-2</v>
      </c>
      <c r="AO22" s="587">
        <f t="shared" si="7"/>
        <v>0</v>
      </c>
      <c r="AP22" s="587">
        <f t="shared" si="8"/>
        <v>0</v>
      </c>
      <c r="AQ22" s="587">
        <f t="shared" si="9"/>
        <v>0</v>
      </c>
      <c r="AR22" s="587">
        <f t="shared" si="10"/>
        <v>0</v>
      </c>
      <c r="AS22" s="587">
        <f t="shared" si="11"/>
        <v>0</v>
      </c>
      <c r="AT22" s="587">
        <f t="shared" si="12"/>
        <v>0</v>
      </c>
      <c r="AU22" s="587">
        <f t="shared" si="13"/>
        <v>0</v>
      </c>
      <c r="AV22" s="587">
        <f t="shared" si="14"/>
        <v>0</v>
      </c>
      <c r="AW22" s="587">
        <f t="shared" si="15"/>
        <v>0</v>
      </c>
      <c r="AX22" s="587">
        <f t="shared" si="16"/>
        <v>0</v>
      </c>
      <c r="AY22" s="587">
        <f t="shared" si="17"/>
        <v>0</v>
      </c>
      <c r="AZ22" s="587">
        <f t="shared" si="18"/>
        <v>0</v>
      </c>
      <c r="BA22" s="587">
        <f t="shared" si="19"/>
        <v>0</v>
      </c>
      <c r="BB22" s="587">
        <f t="shared" si="20"/>
        <v>0</v>
      </c>
      <c r="BC22" s="587">
        <f t="shared" si="21"/>
        <v>0</v>
      </c>
      <c r="BD22" s="587">
        <f t="shared" si="22"/>
        <v>0</v>
      </c>
    </row>
    <row r="23" spans="1:56" s="83" customFormat="1" ht="10.5" customHeight="1">
      <c r="A23" s="168" t="s">
        <v>20</v>
      </c>
      <c r="B23" s="396" t="s">
        <v>20</v>
      </c>
      <c r="C23" s="296"/>
      <c r="D23" s="320"/>
      <c r="E23" s="320"/>
      <c r="F23" s="320"/>
      <c r="G23" s="320"/>
      <c r="H23" s="450"/>
      <c r="I23" s="450"/>
      <c r="J23" s="450"/>
      <c r="K23" s="323"/>
      <c r="L23" s="324"/>
      <c r="M23" s="378"/>
      <c r="N23" s="379"/>
      <c r="O23" s="647"/>
      <c r="P23" s="437"/>
      <c r="Q23" s="319"/>
      <c r="R23" s="483"/>
      <c r="T23" s="603"/>
      <c r="U23" s="603"/>
      <c r="V23" s="603"/>
      <c r="W23" s="603"/>
      <c r="X23" s="164"/>
      <c r="Y23" s="355"/>
      <c r="Z23" s="267"/>
      <c r="AA23" s="267"/>
      <c r="AB23" s="267"/>
      <c r="AC23" s="267"/>
      <c r="AD23" s="267"/>
      <c r="AE23" s="267"/>
      <c r="AF23" s="267"/>
      <c r="AG23" s="262"/>
      <c r="AH23" s="264"/>
      <c r="AI23" s="262"/>
      <c r="AJ23" s="264"/>
      <c r="AK23" s="355"/>
      <c r="AL23" s="267"/>
      <c r="AM23" s="258"/>
      <c r="AN23" s="290"/>
      <c r="AO23" s="587">
        <f t="shared" si="7"/>
        <v>0</v>
      </c>
      <c r="AP23" s="587">
        <f t="shared" si="8"/>
        <v>0</v>
      </c>
      <c r="AQ23" s="587">
        <f t="shared" si="9"/>
        <v>0</v>
      </c>
      <c r="AR23" s="587">
        <f t="shared" si="10"/>
        <v>0</v>
      </c>
      <c r="AS23" s="587">
        <f t="shared" si="11"/>
        <v>0</v>
      </c>
      <c r="AT23" s="587">
        <f t="shared" si="12"/>
        <v>0</v>
      </c>
      <c r="AU23" s="587">
        <f t="shared" si="13"/>
        <v>0</v>
      </c>
      <c r="AV23" s="587">
        <f t="shared" si="14"/>
        <v>0</v>
      </c>
      <c r="AW23" s="587">
        <f t="shared" si="15"/>
        <v>0</v>
      </c>
      <c r="AX23" s="587">
        <f t="shared" si="16"/>
        <v>0</v>
      </c>
      <c r="AY23" s="587">
        <f t="shared" si="17"/>
        <v>0</v>
      </c>
      <c r="AZ23" s="587">
        <f t="shared" si="18"/>
        <v>0</v>
      </c>
      <c r="BA23" s="587">
        <f t="shared" si="19"/>
        <v>0</v>
      </c>
      <c r="BB23" s="587">
        <f t="shared" si="20"/>
        <v>0</v>
      </c>
      <c r="BC23" s="587">
        <f t="shared" si="21"/>
        <v>0</v>
      </c>
      <c r="BD23" s="587">
        <f t="shared" si="22"/>
        <v>0</v>
      </c>
    </row>
    <row r="24" spans="1:56" s="83" customFormat="1" ht="10.5" customHeight="1">
      <c r="A24" s="167" t="s">
        <v>17</v>
      </c>
      <c r="B24" s="388" t="s">
        <v>17</v>
      </c>
      <c r="C24" s="297">
        <v>42.3</v>
      </c>
      <c r="D24" s="315">
        <v>42.4</v>
      </c>
      <c r="E24" s="315">
        <v>43.4</v>
      </c>
      <c r="F24" s="315">
        <v>42.999999999999993</v>
      </c>
      <c r="G24" s="315">
        <v>43.099999999999994</v>
      </c>
      <c r="H24" s="441"/>
      <c r="I24" s="441"/>
      <c r="J24" s="441"/>
      <c r="K24" s="268">
        <v>-2.5655830629109921E-3</v>
      </c>
      <c r="L24" s="269">
        <v>-1.8179151201135113E-2</v>
      </c>
      <c r="M24" s="378">
        <v>3.9356087050368416E-3</v>
      </c>
      <c r="N24" s="379">
        <v>1.4879630217416118E-2</v>
      </c>
      <c r="O24" s="581">
        <v>42.3</v>
      </c>
      <c r="P24" s="471">
        <v>43.099999999999994</v>
      </c>
      <c r="Q24" s="323">
        <v>-1.8179151201135113E-2</v>
      </c>
      <c r="R24" s="379">
        <v>1.4879630217416118E-2</v>
      </c>
      <c r="T24" s="603">
        <f>((C24-D24)/D24)-K24</f>
        <v>2.0709249687322255E-4</v>
      </c>
      <c r="U24" s="603">
        <f>((C24-G24)/G24)-L24</f>
        <v>-3.8233371765832719E-4</v>
      </c>
      <c r="V24" s="603">
        <f>((O24-P24)/P24)-Q24</f>
        <v>-3.8233371765832719E-4</v>
      </c>
      <c r="W24" s="603">
        <f>C24-O24</f>
        <v>0</v>
      </c>
      <c r="X24" s="643">
        <f>G24-P24</f>
        <v>0</v>
      </c>
      <c r="Y24" s="297">
        <v>42.3</v>
      </c>
      <c r="Z24" s="298">
        <v>42.4</v>
      </c>
      <c r="AA24" s="298">
        <v>43.4</v>
      </c>
      <c r="AB24" s="298">
        <v>42.999999999999993</v>
      </c>
      <c r="AC24" s="298">
        <v>43.099999999999994</v>
      </c>
      <c r="AD24" s="298"/>
      <c r="AE24" s="298"/>
      <c r="AF24" s="298"/>
      <c r="AG24" s="268">
        <v>-2.5655830629109921E-3</v>
      </c>
      <c r="AH24" s="269">
        <v>-1.8179151201135113E-2</v>
      </c>
      <c r="AI24" s="262">
        <v>3.9356087050368416E-3</v>
      </c>
      <c r="AJ24" s="264">
        <v>1.4879630217416118E-2</v>
      </c>
      <c r="AK24" s="297">
        <v>42.3</v>
      </c>
      <c r="AL24" s="298">
        <v>43.099999999999994</v>
      </c>
      <c r="AM24" s="262">
        <v>-1.8179151201135113E-2</v>
      </c>
      <c r="AN24" s="264">
        <v>1.4879630217416118E-2</v>
      </c>
      <c r="AO24" s="587">
        <f t="shared" si="7"/>
        <v>0</v>
      </c>
      <c r="AP24" s="587">
        <f t="shared" si="8"/>
        <v>0</v>
      </c>
      <c r="AQ24" s="587">
        <f t="shared" si="9"/>
        <v>0</v>
      </c>
      <c r="AR24" s="587">
        <f t="shared" si="10"/>
        <v>0</v>
      </c>
      <c r="AS24" s="587">
        <f t="shared" si="11"/>
        <v>0</v>
      </c>
      <c r="AT24" s="587">
        <f t="shared" si="12"/>
        <v>0</v>
      </c>
      <c r="AU24" s="587">
        <f t="shared" si="13"/>
        <v>0</v>
      </c>
      <c r="AV24" s="587">
        <f t="shared" si="14"/>
        <v>0</v>
      </c>
      <c r="AW24" s="587">
        <f t="shared" si="15"/>
        <v>0</v>
      </c>
      <c r="AX24" s="587">
        <f t="shared" si="16"/>
        <v>0</v>
      </c>
      <c r="AY24" s="587">
        <f t="shared" si="17"/>
        <v>0</v>
      </c>
      <c r="AZ24" s="587">
        <f t="shared" si="18"/>
        <v>0</v>
      </c>
      <c r="BA24" s="587">
        <f t="shared" si="19"/>
        <v>0</v>
      </c>
      <c r="BB24" s="587">
        <f t="shared" si="20"/>
        <v>0</v>
      </c>
      <c r="BC24" s="587">
        <f t="shared" si="21"/>
        <v>0</v>
      </c>
      <c r="BD24" s="587">
        <f t="shared" si="22"/>
        <v>0</v>
      </c>
    </row>
    <row r="25" spans="1:56" s="83" customFormat="1" ht="10.5" customHeight="1">
      <c r="A25" s="167" t="s">
        <v>18</v>
      </c>
      <c r="B25" s="388" t="s">
        <v>18</v>
      </c>
      <c r="C25" s="297">
        <v>0.2</v>
      </c>
      <c r="D25" s="315">
        <v>0.2</v>
      </c>
      <c r="E25" s="315">
        <v>0.2</v>
      </c>
      <c r="F25" s="315">
        <v>0.2</v>
      </c>
      <c r="G25" s="315">
        <v>0.2</v>
      </c>
      <c r="H25" s="441"/>
      <c r="I25" s="441"/>
      <c r="J25" s="441"/>
      <c r="K25" s="268">
        <v>-2.0234054417820335E-3</v>
      </c>
      <c r="L25" s="269">
        <v>-7.4942417227613412E-2</v>
      </c>
      <c r="M25" s="378">
        <v>1.8848447359162579E-2</v>
      </c>
      <c r="N25" s="379">
        <v>-3.516905196539466E-2</v>
      </c>
      <c r="O25" s="581">
        <v>0.2</v>
      </c>
      <c r="P25" s="471">
        <v>0.2</v>
      </c>
      <c r="Q25" s="323">
        <v>-7.4942417227613412E-2</v>
      </c>
      <c r="R25" s="379">
        <v>-3.516905196539466E-2</v>
      </c>
      <c r="S25" s="83" t="s">
        <v>70</v>
      </c>
      <c r="T25" s="603">
        <f t="shared" si="25"/>
        <v>2.0234054417820335E-3</v>
      </c>
      <c r="U25" s="603">
        <f t="shared" si="24"/>
        <v>7.4942417227613412E-2</v>
      </c>
      <c r="V25" s="603">
        <f t="shared" ref="V25:V30" si="26">((O25-P25)/P25)-Q25</f>
        <v>7.4942417227613412E-2</v>
      </c>
      <c r="W25" s="603">
        <f t="shared" ref="W25:W30" si="27">C25-O25</f>
        <v>0</v>
      </c>
      <c r="X25" s="643">
        <f t="shared" ref="X25:X30" si="28">G25-P25</f>
        <v>0</v>
      </c>
      <c r="Y25" s="297">
        <v>0.2</v>
      </c>
      <c r="Z25" s="298">
        <v>0.2</v>
      </c>
      <c r="AA25" s="298">
        <v>0.2</v>
      </c>
      <c r="AB25" s="298">
        <v>0.2</v>
      </c>
      <c r="AC25" s="298">
        <v>0.2</v>
      </c>
      <c r="AD25" s="298"/>
      <c r="AE25" s="298"/>
      <c r="AF25" s="298"/>
      <c r="AG25" s="268">
        <v>-2.0234054417820335E-3</v>
      </c>
      <c r="AH25" s="269">
        <v>-7.4942417227613412E-2</v>
      </c>
      <c r="AI25" s="262">
        <v>1.8848447359162579E-2</v>
      </c>
      <c r="AJ25" s="264">
        <v>-3.516905196539466E-2</v>
      </c>
      <c r="AK25" s="297">
        <v>0.2</v>
      </c>
      <c r="AL25" s="298">
        <v>0.2</v>
      </c>
      <c r="AM25" s="262">
        <v>-7.4942417227613412E-2</v>
      </c>
      <c r="AN25" s="264">
        <v>-3.516905196539466E-2</v>
      </c>
      <c r="AO25" s="587">
        <f t="shared" si="7"/>
        <v>0</v>
      </c>
      <c r="AP25" s="587">
        <f t="shared" si="8"/>
        <v>0</v>
      </c>
      <c r="AQ25" s="587">
        <f t="shared" si="9"/>
        <v>0</v>
      </c>
      <c r="AR25" s="587">
        <f t="shared" si="10"/>
        <v>0</v>
      </c>
      <c r="AS25" s="587">
        <f t="shared" si="11"/>
        <v>0</v>
      </c>
      <c r="AT25" s="587">
        <f t="shared" si="12"/>
        <v>0</v>
      </c>
      <c r="AU25" s="587">
        <f t="shared" si="13"/>
        <v>0</v>
      </c>
      <c r="AV25" s="587">
        <f t="shared" si="14"/>
        <v>0</v>
      </c>
      <c r="AW25" s="587">
        <f t="shared" si="15"/>
        <v>0</v>
      </c>
      <c r="AX25" s="587">
        <f t="shared" si="16"/>
        <v>0</v>
      </c>
      <c r="AY25" s="587">
        <f t="shared" si="17"/>
        <v>0</v>
      </c>
      <c r="AZ25" s="587">
        <f t="shared" si="18"/>
        <v>0</v>
      </c>
      <c r="BA25" s="587">
        <f t="shared" si="19"/>
        <v>0</v>
      </c>
      <c r="BB25" s="587">
        <f t="shared" si="20"/>
        <v>0</v>
      </c>
      <c r="BC25" s="587">
        <f t="shared" si="21"/>
        <v>0</v>
      </c>
      <c r="BD25" s="587">
        <f t="shared" si="22"/>
        <v>0</v>
      </c>
    </row>
    <row r="26" spans="1:56" s="83" customFormat="1" ht="10.5" customHeight="1">
      <c r="A26" s="167" t="s">
        <v>19</v>
      </c>
      <c r="B26" s="388" t="s">
        <v>19</v>
      </c>
      <c r="C26" s="297">
        <v>0.6</v>
      </c>
      <c r="D26" s="315">
        <v>0.6</v>
      </c>
      <c r="E26" s="315">
        <v>0.6</v>
      </c>
      <c r="F26" s="315">
        <v>0.7</v>
      </c>
      <c r="G26" s="315">
        <v>0.7</v>
      </c>
      <c r="H26" s="441"/>
      <c r="I26" s="441"/>
      <c r="J26" s="441"/>
      <c r="K26" s="268">
        <v>-2.9941136327075513E-2</v>
      </c>
      <c r="L26" s="269">
        <v>-0.10812782533587861</v>
      </c>
      <c r="M26" s="378">
        <v>-2.402905206522632E-2</v>
      </c>
      <c r="N26" s="379">
        <v>-9.5346648962532976E-2</v>
      </c>
      <c r="O26" s="581">
        <v>0.6</v>
      </c>
      <c r="P26" s="471">
        <v>0.7</v>
      </c>
      <c r="Q26" s="323">
        <v>-0.10812782533587861</v>
      </c>
      <c r="R26" s="379">
        <v>-9.5346648962532976E-2</v>
      </c>
      <c r="T26" s="603">
        <f>((C26-D26)/D26)-K26</f>
        <v>2.9941136327075513E-2</v>
      </c>
      <c r="U26" s="603">
        <f t="shared" si="24"/>
        <v>-3.4729317521264208E-2</v>
      </c>
      <c r="V26" s="603">
        <f t="shared" si="26"/>
        <v>-3.4729317521264208E-2</v>
      </c>
      <c r="W26" s="603">
        <f t="shared" si="27"/>
        <v>0</v>
      </c>
      <c r="X26" s="643">
        <f t="shared" si="28"/>
        <v>0</v>
      </c>
      <c r="Y26" s="297">
        <v>0.6</v>
      </c>
      <c r="Z26" s="298">
        <v>0.6</v>
      </c>
      <c r="AA26" s="298">
        <v>0.6</v>
      </c>
      <c r="AB26" s="298">
        <v>0.7</v>
      </c>
      <c r="AC26" s="298">
        <v>0.7</v>
      </c>
      <c r="AD26" s="298"/>
      <c r="AE26" s="298"/>
      <c r="AF26" s="298"/>
      <c r="AG26" s="268">
        <v>-2.9941136327075513E-2</v>
      </c>
      <c r="AH26" s="269">
        <v>-0.10812782533587861</v>
      </c>
      <c r="AI26" s="262">
        <v>-2.402905206522632E-2</v>
      </c>
      <c r="AJ26" s="264">
        <v>-9.5346648962532976E-2</v>
      </c>
      <c r="AK26" s="297">
        <v>0.6</v>
      </c>
      <c r="AL26" s="298">
        <v>0.7</v>
      </c>
      <c r="AM26" s="262">
        <v>-0.10812782533587861</v>
      </c>
      <c r="AN26" s="264">
        <v>-9.5346648962532976E-2</v>
      </c>
      <c r="AO26" s="587">
        <f t="shared" si="7"/>
        <v>0</v>
      </c>
      <c r="AP26" s="587">
        <f t="shared" si="8"/>
        <v>0</v>
      </c>
      <c r="AQ26" s="587">
        <f t="shared" si="9"/>
        <v>0</v>
      </c>
      <c r="AR26" s="587">
        <f t="shared" si="10"/>
        <v>0</v>
      </c>
      <c r="AS26" s="587">
        <f t="shared" si="11"/>
        <v>0</v>
      </c>
      <c r="AT26" s="587">
        <f t="shared" si="12"/>
        <v>0</v>
      </c>
      <c r="AU26" s="587">
        <f t="shared" si="13"/>
        <v>0</v>
      </c>
      <c r="AV26" s="587">
        <f t="shared" si="14"/>
        <v>0</v>
      </c>
      <c r="AW26" s="587">
        <f t="shared" si="15"/>
        <v>0</v>
      </c>
      <c r="AX26" s="587">
        <f t="shared" si="16"/>
        <v>0</v>
      </c>
      <c r="AY26" s="587">
        <f t="shared" si="17"/>
        <v>0</v>
      </c>
      <c r="AZ26" s="587">
        <f t="shared" si="18"/>
        <v>0</v>
      </c>
      <c r="BA26" s="587">
        <f t="shared" si="19"/>
        <v>0</v>
      </c>
      <c r="BB26" s="587">
        <f t="shared" si="20"/>
        <v>0</v>
      </c>
      <c r="BC26" s="587">
        <f t="shared" si="21"/>
        <v>0</v>
      </c>
      <c r="BD26" s="587">
        <f t="shared" si="22"/>
        <v>0</v>
      </c>
    </row>
    <row r="27" spans="1:56" s="83" customFormat="1" ht="10.5" customHeight="1">
      <c r="A27" s="168" t="s">
        <v>23</v>
      </c>
      <c r="B27" s="396" t="s">
        <v>23</v>
      </c>
      <c r="C27" s="299">
        <v>43.1</v>
      </c>
      <c r="D27" s="316">
        <v>43.2</v>
      </c>
      <c r="E27" s="316">
        <v>44.2</v>
      </c>
      <c r="F27" s="316">
        <v>43.9</v>
      </c>
      <c r="G27" s="316">
        <v>44</v>
      </c>
      <c r="H27" s="444"/>
      <c r="I27" s="444"/>
      <c r="J27" s="444"/>
      <c r="K27" s="271">
        <v>-2.9547787544265125E-3</v>
      </c>
      <c r="L27" s="272">
        <v>-1.9814944391790879E-2</v>
      </c>
      <c r="M27" s="748">
        <v>3.5995658969714128E-3</v>
      </c>
      <c r="N27" s="397">
        <v>1.2932126981510805E-2</v>
      </c>
      <c r="O27" s="428">
        <v>43.1</v>
      </c>
      <c r="P27" s="714">
        <v>44</v>
      </c>
      <c r="Q27" s="350">
        <v>-1.9814944391790879E-2</v>
      </c>
      <c r="R27" s="397">
        <v>1.2932126981510805E-2</v>
      </c>
      <c r="T27" s="603">
        <f t="shared" si="25"/>
        <v>6.3996393961166485E-4</v>
      </c>
      <c r="U27" s="603">
        <f t="shared" si="24"/>
        <v>-6.3960106275454467E-4</v>
      </c>
      <c r="V27" s="603">
        <f t="shared" si="26"/>
        <v>-6.3960106275454467E-4</v>
      </c>
      <c r="W27" s="603">
        <f t="shared" si="27"/>
        <v>0</v>
      </c>
      <c r="X27" s="643">
        <f t="shared" si="28"/>
        <v>0</v>
      </c>
      <c r="Y27" s="299">
        <v>43.1</v>
      </c>
      <c r="Z27" s="300">
        <v>43.2</v>
      </c>
      <c r="AA27" s="300">
        <v>44.2</v>
      </c>
      <c r="AB27" s="300">
        <v>43.9</v>
      </c>
      <c r="AC27" s="300">
        <v>44</v>
      </c>
      <c r="AD27" s="300"/>
      <c r="AE27" s="300"/>
      <c r="AF27" s="300"/>
      <c r="AG27" s="271">
        <v>-2.9547787544265125E-3</v>
      </c>
      <c r="AH27" s="272">
        <v>-1.9814944391790879E-2</v>
      </c>
      <c r="AI27" s="273">
        <v>3.5995658969714128E-3</v>
      </c>
      <c r="AJ27" s="274">
        <v>1.2932126981510805E-2</v>
      </c>
      <c r="AK27" s="299">
        <v>43.1</v>
      </c>
      <c r="AL27" s="300">
        <v>44</v>
      </c>
      <c r="AM27" s="273">
        <v>-1.9814944391790879E-2</v>
      </c>
      <c r="AN27" s="264">
        <v>1.2932126981510805E-2</v>
      </c>
      <c r="AO27" s="587">
        <f t="shared" si="7"/>
        <v>0</v>
      </c>
      <c r="AP27" s="587">
        <f t="shared" si="8"/>
        <v>0</v>
      </c>
      <c r="AQ27" s="587">
        <f t="shared" si="9"/>
        <v>0</v>
      </c>
      <c r="AR27" s="587">
        <f t="shared" si="10"/>
        <v>0</v>
      </c>
      <c r="AS27" s="587">
        <f t="shared" si="11"/>
        <v>0</v>
      </c>
      <c r="AT27" s="587">
        <f t="shared" si="12"/>
        <v>0</v>
      </c>
      <c r="AU27" s="587">
        <f t="shared" si="13"/>
        <v>0</v>
      </c>
      <c r="AV27" s="587">
        <f t="shared" si="14"/>
        <v>0</v>
      </c>
      <c r="AW27" s="587">
        <f t="shared" si="15"/>
        <v>0</v>
      </c>
      <c r="AX27" s="587">
        <f t="shared" si="16"/>
        <v>0</v>
      </c>
      <c r="AY27" s="587">
        <f t="shared" si="17"/>
        <v>0</v>
      </c>
      <c r="AZ27" s="587">
        <f t="shared" si="18"/>
        <v>0</v>
      </c>
      <c r="BA27" s="587">
        <f t="shared" si="19"/>
        <v>0</v>
      </c>
      <c r="BB27" s="587">
        <f t="shared" si="20"/>
        <v>0</v>
      </c>
      <c r="BC27" s="587">
        <f t="shared" si="21"/>
        <v>0</v>
      </c>
      <c r="BD27" s="587">
        <f t="shared" si="22"/>
        <v>0</v>
      </c>
    </row>
    <row r="28" spans="1:56" s="83" customFormat="1" ht="10.5" customHeight="1">
      <c r="A28" s="167" t="s">
        <v>15</v>
      </c>
      <c r="B28" s="388" t="s">
        <v>15</v>
      </c>
      <c r="C28" s="297">
        <v>17.100000000000001</v>
      </c>
      <c r="D28" s="315">
        <v>17.5</v>
      </c>
      <c r="E28" s="315">
        <v>17.599999999999998</v>
      </c>
      <c r="F28" s="315">
        <v>17</v>
      </c>
      <c r="G28" s="315">
        <v>17.299999999999997</v>
      </c>
      <c r="H28" s="441"/>
      <c r="I28" s="441"/>
      <c r="J28" s="441"/>
      <c r="K28" s="268">
        <v>-2.2389723846237497E-2</v>
      </c>
      <c r="L28" s="269">
        <v>-7.963269550744001E-3</v>
      </c>
      <c r="M28" s="378">
        <v>-1.1423820779139504E-2</v>
      </c>
      <c r="N28" s="379">
        <v>2.9742494997598623E-2</v>
      </c>
      <c r="O28" s="581">
        <v>17.100000000000001</v>
      </c>
      <c r="P28" s="471">
        <v>17.299999999999997</v>
      </c>
      <c r="Q28" s="323">
        <v>-7.963269550744001E-3</v>
      </c>
      <c r="R28" s="379">
        <v>2.9742494997598623E-2</v>
      </c>
      <c r="T28" s="603">
        <f t="shared" si="25"/>
        <v>-4.6741901090528032E-4</v>
      </c>
      <c r="U28" s="603">
        <f t="shared" si="24"/>
        <v>-3.5974240908742509E-3</v>
      </c>
      <c r="V28" s="603">
        <f t="shared" si="26"/>
        <v>-3.5974240908742509E-3</v>
      </c>
      <c r="W28" s="603">
        <f t="shared" si="27"/>
        <v>0</v>
      </c>
      <c r="X28" s="643">
        <f t="shared" si="28"/>
        <v>0</v>
      </c>
      <c r="Y28" s="297">
        <v>17.100000000000001</v>
      </c>
      <c r="Z28" s="298">
        <v>17.5</v>
      </c>
      <c r="AA28" s="298">
        <v>17.599999999999998</v>
      </c>
      <c r="AB28" s="298">
        <v>17</v>
      </c>
      <c r="AC28" s="298">
        <v>17.299999999999997</v>
      </c>
      <c r="AD28" s="298"/>
      <c r="AE28" s="298"/>
      <c r="AF28" s="298"/>
      <c r="AG28" s="268">
        <v>-2.2389723846237497E-2</v>
      </c>
      <c r="AH28" s="269">
        <v>-7.963269550744001E-3</v>
      </c>
      <c r="AI28" s="262">
        <v>-1.1423820779139504E-2</v>
      </c>
      <c r="AJ28" s="264">
        <v>2.9742494997598623E-2</v>
      </c>
      <c r="AK28" s="297">
        <v>17.100000000000001</v>
      </c>
      <c r="AL28" s="298">
        <v>17.299999999999997</v>
      </c>
      <c r="AM28" s="262">
        <v>-7.963269550744001E-3</v>
      </c>
      <c r="AN28" s="264">
        <v>2.9742494997598623E-2</v>
      </c>
      <c r="AO28" s="587">
        <f t="shared" si="7"/>
        <v>0</v>
      </c>
      <c r="AP28" s="587">
        <f t="shared" si="8"/>
        <v>0</v>
      </c>
      <c r="AQ28" s="587">
        <f t="shared" si="9"/>
        <v>0</v>
      </c>
      <c r="AR28" s="587">
        <f t="shared" si="10"/>
        <v>0</v>
      </c>
      <c r="AS28" s="587">
        <f t="shared" si="11"/>
        <v>0</v>
      </c>
      <c r="AT28" s="587">
        <f t="shared" si="12"/>
        <v>0</v>
      </c>
      <c r="AU28" s="587">
        <f t="shared" si="13"/>
        <v>0</v>
      </c>
      <c r="AV28" s="587">
        <f t="shared" si="14"/>
        <v>0</v>
      </c>
      <c r="AW28" s="587">
        <f t="shared" si="15"/>
        <v>0</v>
      </c>
      <c r="AX28" s="587">
        <f t="shared" si="16"/>
        <v>0</v>
      </c>
      <c r="AY28" s="587">
        <f t="shared" si="17"/>
        <v>0</v>
      </c>
      <c r="AZ28" s="587">
        <f t="shared" si="18"/>
        <v>0</v>
      </c>
      <c r="BA28" s="587">
        <f t="shared" si="19"/>
        <v>0</v>
      </c>
      <c r="BB28" s="587">
        <f t="shared" si="20"/>
        <v>0</v>
      </c>
      <c r="BC28" s="587">
        <f t="shared" si="21"/>
        <v>0</v>
      </c>
      <c r="BD28" s="587">
        <f t="shared" si="22"/>
        <v>0</v>
      </c>
    </row>
    <row r="29" spans="1:56" s="83" customFormat="1" ht="10.5" customHeight="1">
      <c r="A29" s="167" t="s">
        <v>14</v>
      </c>
      <c r="B29" s="388" t="s">
        <v>14</v>
      </c>
      <c r="C29" s="297">
        <v>0.2</v>
      </c>
      <c r="D29" s="315">
        <v>0.2</v>
      </c>
      <c r="E29" s="315">
        <v>0.1</v>
      </c>
      <c r="F29" s="315">
        <v>0.2</v>
      </c>
      <c r="G29" s="315">
        <v>0.1</v>
      </c>
      <c r="H29" s="441"/>
      <c r="I29" s="441"/>
      <c r="J29" s="441"/>
      <c r="K29" s="268">
        <v>-0.11479077673761706</v>
      </c>
      <c r="L29" s="269">
        <v>3.2606935792663494E-2</v>
      </c>
      <c r="M29" s="378">
        <v>-0.10194278991807004</v>
      </c>
      <c r="N29" s="379">
        <v>6.1749432998474685E-2</v>
      </c>
      <c r="O29" s="581">
        <v>0.2</v>
      </c>
      <c r="P29" s="471">
        <v>0.1</v>
      </c>
      <c r="Q29" s="323">
        <v>3.2606935792663494E-2</v>
      </c>
      <c r="R29" s="379">
        <v>6.1749432998474685E-2</v>
      </c>
      <c r="T29" s="603">
        <f t="shared" si="25"/>
        <v>0.11479077673761706</v>
      </c>
      <c r="U29" s="603">
        <f t="shared" si="24"/>
        <v>0.96739306420733651</v>
      </c>
      <c r="V29" s="603">
        <f t="shared" si="26"/>
        <v>0.96739306420733651</v>
      </c>
      <c r="W29" s="603">
        <f t="shared" si="27"/>
        <v>0</v>
      </c>
      <c r="X29" s="643">
        <f t="shared" si="28"/>
        <v>0</v>
      </c>
      <c r="Y29" s="297">
        <v>0.2</v>
      </c>
      <c r="Z29" s="298">
        <v>0.2</v>
      </c>
      <c r="AA29" s="298">
        <v>0.1</v>
      </c>
      <c r="AB29" s="298">
        <v>0.2</v>
      </c>
      <c r="AC29" s="298">
        <v>0.1</v>
      </c>
      <c r="AD29" s="298"/>
      <c r="AE29" s="298"/>
      <c r="AF29" s="298"/>
      <c r="AG29" s="268">
        <v>-0.11479077673761706</v>
      </c>
      <c r="AH29" s="269">
        <v>3.2606935792663494E-2</v>
      </c>
      <c r="AI29" s="262">
        <v>-0.10194278991807004</v>
      </c>
      <c r="AJ29" s="264">
        <v>6.1749432998474685E-2</v>
      </c>
      <c r="AK29" s="297">
        <v>0.2</v>
      </c>
      <c r="AL29" s="298">
        <v>0.1</v>
      </c>
      <c r="AM29" s="262">
        <v>3.2606935792663494E-2</v>
      </c>
      <c r="AN29" s="264">
        <v>6.1749432998474685E-2</v>
      </c>
      <c r="AO29" s="587">
        <f t="shared" si="7"/>
        <v>0</v>
      </c>
      <c r="AP29" s="587">
        <f t="shared" si="8"/>
        <v>0</v>
      </c>
      <c r="AQ29" s="587">
        <f t="shared" si="9"/>
        <v>0</v>
      </c>
      <c r="AR29" s="587">
        <f t="shared" si="10"/>
        <v>0</v>
      </c>
      <c r="AS29" s="587">
        <f t="shared" si="11"/>
        <v>0</v>
      </c>
      <c r="AT29" s="587">
        <f t="shared" si="12"/>
        <v>0</v>
      </c>
      <c r="AU29" s="587">
        <f t="shared" si="13"/>
        <v>0</v>
      </c>
      <c r="AV29" s="587">
        <f t="shared" si="14"/>
        <v>0</v>
      </c>
      <c r="AW29" s="587">
        <f t="shared" si="15"/>
        <v>0</v>
      </c>
      <c r="AX29" s="587">
        <f t="shared" si="16"/>
        <v>0</v>
      </c>
      <c r="AY29" s="587">
        <f t="shared" si="17"/>
        <v>0</v>
      </c>
      <c r="AZ29" s="587">
        <f t="shared" si="18"/>
        <v>0</v>
      </c>
      <c r="BA29" s="587">
        <f t="shared" si="19"/>
        <v>0</v>
      </c>
      <c r="BB29" s="587">
        <f t="shared" si="20"/>
        <v>0</v>
      </c>
      <c r="BC29" s="587">
        <f t="shared" si="21"/>
        <v>0</v>
      </c>
      <c r="BD29" s="587">
        <f t="shared" si="22"/>
        <v>0</v>
      </c>
    </row>
    <row r="30" spans="1:56" s="83" customFormat="1" ht="10.5" customHeight="1">
      <c r="A30" s="168" t="s">
        <v>13</v>
      </c>
      <c r="B30" s="403" t="s">
        <v>13</v>
      </c>
      <c r="C30" s="301">
        <v>17.3</v>
      </c>
      <c r="D30" s="317">
        <v>17.7</v>
      </c>
      <c r="E30" s="317">
        <v>17.7</v>
      </c>
      <c r="F30" s="317">
        <v>17.2</v>
      </c>
      <c r="G30" s="317">
        <v>17.399999999999999</v>
      </c>
      <c r="H30" s="446"/>
      <c r="I30" s="446"/>
      <c r="J30" s="446"/>
      <c r="K30" s="283">
        <v>-2.3290324262789652E-2</v>
      </c>
      <c r="L30" s="555">
        <v>-7.6188511563889394E-3</v>
      </c>
      <c r="M30" s="750">
        <v>-1.2304929963558808E-2</v>
      </c>
      <c r="N30" s="408">
        <v>3.0017308369097329E-2</v>
      </c>
      <c r="O30" s="429">
        <v>17.3</v>
      </c>
      <c r="P30" s="758">
        <v>17.399999999999999</v>
      </c>
      <c r="Q30" s="351">
        <v>-7.6188511563889394E-3</v>
      </c>
      <c r="R30" s="408">
        <v>3.0017308369097329E-2</v>
      </c>
      <c r="T30" s="603">
        <f t="shared" si="25"/>
        <v>6.9145420629255702E-4</v>
      </c>
      <c r="U30" s="603">
        <f t="shared" si="24"/>
        <v>1.8717247196074526E-3</v>
      </c>
      <c r="V30" s="603">
        <f t="shared" si="26"/>
        <v>1.8717247196074526E-3</v>
      </c>
      <c r="W30" s="603">
        <f t="shared" si="27"/>
        <v>0</v>
      </c>
      <c r="X30" s="643">
        <f t="shared" si="28"/>
        <v>0</v>
      </c>
      <c r="Y30" s="301">
        <v>17.3</v>
      </c>
      <c r="Z30" s="302">
        <v>17.7</v>
      </c>
      <c r="AA30" s="302">
        <v>17.7</v>
      </c>
      <c r="AB30" s="302">
        <v>17.2</v>
      </c>
      <c r="AC30" s="302">
        <v>17.399999999999999</v>
      </c>
      <c r="AD30" s="302"/>
      <c r="AE30" s="302"/>
      <c r="AF30" s="302"/>
      <c r="AG30" s="283">
        <v>-2.3290324262789652E-2</v>
      </c>
      <c r="AH30" s="555">
        <v>-7.6188511563889394E-3</v>
      </c>
      <c r="AI30" s="284">
        <v>-1.2304929963558808E-2</v>
      </c>
      <c r="AJ30" s="303">
        <v>3.0017308369097329E-2</v>
      </c>
      <c r="AK30" s="301">
        <v>17.3</v>
      </c>
      <c r="AL30" s="302">
        <v>17.399999999999999</v>
      </c>
      <c r="AM30" s="284">
        <v>-7.6188511563889394E-3</v>
      </c>
      <c r="AN30" s="295">
        <v>3.0017308369097329E-2</v>
      </c>
      <c r="AO30" s="587">
        <f t="shared" si="7"/>
        <v>0</v>
      </c>
      <c r="AP30" s="587">
        <f t="shared" si="8"/>
        <v>0</v>
      </c>
      <c r="AQ30" s="587">
        <f t="shared" si="9"/>
        <v>0</v>
      </c>
      <c r="AR30" s="587">
        <f t="shared" si="10"/>
        <v>0</v>
      </c>
      <c r="AS30" s="587">
        <f t="shared" si="11"/>
        <v>0</v>
      </c>
      <c r="AT30" s="587">
        <f t="shared" si="12"/>
        <v>0</v>
      </c>
      <c r="AU30" s="587">
        <f t="shared" si="13"/>
        <v>0</v>
      </c>
      <c r="AV30" s="587">
        <f t="shared" si="14"/>
        <v>0</v>
      </c>
      <c r="AW30" s="587">
        <f t="shared" si="15"/>
        <v>0</v>
      </c>
      <c r="AX30" s="587">
        <f t="shared" si="16"/>
        <v>0</v>
      </c>
      <c r="AY30" s="587">
        <f t="shared" si="17"/>
        <v>0</v>
      </c>
      <c r="AZ30" s="587">
        <f t="shared" si="18"/>
        <v>0</v>
      </c>
      <c r="BA30" s="587">
        <f t="shared" si="19"/>
        <v>0</v>
      </c>
      <c r="BB30" s="587">
        <f t="shared" si="20"/>
        <v>0</v>
      </c>
      <c r="BC30" s="587">
        <f t="shared" si="21"/>
        <v>0</v>
      </c>
      <c r="BD30" s="587">
        <f t="shared" si="22"/>
        <v>0</v>
      </c>
    </row>
    <row r="31" spans="1:56" s="165" customFormat="1" ht="12" customHeight="1">
      <c r="A31" s="169" t="str">
        <f>+"FXRetailTot"&amp;$A$1</f>
        <v>FXRetailTotGroup</v>
      </c>
      <c r="B31" s="946" t="s">
        <v>130</v>
      </c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342"/>
      <c r="Q31" s="342"/>
      <c r="R31" s="342"/>
      <c r="Y31" s="123"/>
    </row>
    <row r="32" spans="1:56" ht="12" customHeight="1">
      <c r="A32" s="161"/>
      <c r="B32" s="304"/>
      <c r="C32" s="242"/>
      <c r="D32" s="615"/>
      <c r="E32" s="242"/>
      <c r="F32" s="242"/>
      <c r="G32" s="242"/>
      <c r="H32" s="242"/>
      <c r="I32" s="242"/>
      <c r="J32" s="242"/>
      <c r="K32" s="242"/>
      <c r="L32" s="242"/>
      <c r="M32" s="171"/>
      <c r="N32" s="171"/>
      <c r="O32" s="171"/>
      <c r="P32" s="171"/>
      <c r="Q32" s="1"/>
      <c r="R32" s="1"/>
      <c r="S32" s="1"/>
      <c r="T32" s="1"/>
      <c r="U32" s="1"/>
      <c r="V32" s="1"/>
      <c r="W32" s="1"/>
      <c r="X32" s="115"/>
      <c r="Y32" s="115"/>
      <c r="Z32" s="115"/>
      <c r="AA32" s="115"/>
      <c r="AB32" s="115"/>
      <c r="AC32" s="115"/>
      <c r="AD32" s="115"/>
      <c r="AE32" s="115"/>
    </row>
    <row r="33" spans="1:16" ht="12" customHeight="1">
      <c r="A33" s="47"/>
    </row>
    <row r="34" spans="1:16">
      <c r="A34" s="139">
        <v>3</v>
      </c>
      <c r="B34" s="583" t="s">
        <v>88</v>
      </c>
      <c r="C34" s="584">
        <f>(C5+C6+C7+C8-C9)+(C9+C12-C13)+(C13+C14-C16)</f>
        <v>0</v>
      </c>
      <c r="D34" s="584">
        <f>(D5+D6+D7+D8-D9)+(D9+D12-D13)+(D13+D14-D16)</f>
        <v>0</v>
      </c>
      <c r="E34" s="584">
        <f t="shared" ref="E34:J34" si="29">(E5+E6+E7+E8-E9)+(E9+E12-E13)+(E13+E14-E16)</f>
        <v>0</v>
      </c>
      <c r="F34" s="584">
        <f t="shared" si="29"/>
        <v>0</v>
      </c>
      <c r="G34" s="584">
        <f t="shared" si="29"/>
        <v>0</v>
      </c>
      <c r="H34" s="584">
        <f t="shared" si="29"/>
        <v>0</v>
      </c>
      <c r="I34" s="584">
        <f t="shared" si="29"/>
        <v>0</v>
      </c>
      <c r="J34" s="584">
        <f t="shared" si="29"/>
        <v>0</v>
      </c>
      <c r="K34" s="583"/>
      <c r="L34" s="583"/>
      <c r="O34" s="584">
        <f>(O5+O6+O7+O8-O9)+(O9+O12-O13)+(O13+O14-O16)</f>
        <v>0</v>
      </c>
      <c r="P34" s="584">
        <f>(P5+P6+P7+P8-P9)+(P9+P12-P13)+(P13+P14-P16)</f>
        <v>0</v>
      </c>
    </row>
    <row r="35" spans="1:16">
      <c r="B35" s="583" t="s">
        <v>89</v>
      </c>
      <c r="C35" s="584">
        <f>C24+C25+C26-C27+C28+C29-C30</f>
        <v>0</v>
      </c>
      <c r="D35" s="584">
        <f t="shared" ref="D35:J35" si="30">D24+D25+D26-D27+D28+D29-D30</f>
        <v>0</v>
      </c>
      <c r="E35" s="584">
        <f t="shared" si="30"/>
        <v>0</v>
      </c>
      <c r="F35" s="584">
        <f t="shared" si="30"/>
        <v>0</v>
      </c>
      <c r="G35" s="584">
        <f t="shared" si="30"/>
        <v>0</v>
      </c>
      <c r="H35" s="584">
        <f t="shared" si="30"/>
        <v>0</v>
      </c>
      <c r="I35" s="584">
        <f t="shared" si="30"/>
        <v>0</v>
      </c>
      <c r="J35" s="584">
        <f t="shared" si="30"/>
        <v>0</v>
      </c>
      <c r="K35" s="583"/>
      <c r="L35" s="583"/>
      <c r="M35" s="585"/>
      <c r="N35" s="585"/>
      <c r="O35" s="584">
        <f>O24+O25+O26-O27+O28+O29-O30</f>
        <v>0</v>
      </c>
      <c r="P35" s="584">
        <f>P24+P25+P26-P27+P28+P29-P30</f>
        <v>0</v>
      </c>
    </row>
    <row r="36" spans="1:16">
      <c r="B36" s="583"/>
      <c r="C36" s="584"/>
      <c r="D36" s="584"/>
      <c r="E36" s="584"/>
      <c r="F36" s="584"/>
      <c r="G36" s="584"/>
      <c r="H36" s="584"/>
      <c r="I36" s="584"/>
      <c r="J36" s="584"/>
      <c r="K36" s="583"/>
      <c r="L36" s="583"/>
      <c r="M36" s="585"/>
      <c r="N36" s="585"/>
      <c r="O36" s="584"/>
      <c r="P36" s="584"/>
    </row>
    <row r="37" spans="1:16">
      <c r="B37" s="583" t="s">
        <v>90</v>
      </c>
      <c r="C37" s="621">
        <f>C24+C25+C26-C27</f>
        <v>0</v>
      </c>
      <c r="D37" s="621">
        <f>D24+D25+D26-D27</f>
        <v>0</v>
      </c>
      <c r="E37" s="621">
        <f>E24+E25+E26-E27</f>
        <v>0</v>
      </c>
      <c r="F37" s="621">
        <f>F24+F25+F26-F27</f>
        <v>0</v>
      </c>
      <c r="G37" s="621">
        <f>G24+G25+G26-G27</f>
        <v>0</v>
      </c>
      <c r="H37" s="584"/>
      <c r="I37" s="584"/>
      <c r="J37" s="584"/>
      <c r="K37" s="583"/>
      <c r="L37" s="583"/>
      <c r="M37" s="585"/>
      <c r="N37" s="585"/>
      <c r="O37" s="584"/>
      <c r="P37" s="584"/>
    </row>
    <row r="38" spans="1:16">
      <c r="B38" s="583" t="s">
        <v>91</v>
      </c>
      <c r="C38" s="621">
        <f>C28+C29-C30</f>
        <v>0</v>
      </c>
      <c r="D38" s="621">
        <f t="shared" ref="D38:J38" si="31">D28+D29-D30</f>
        <v>0</v>
      </c>
      <c r="E38" s="621">
        <f>E28+E29-E30</f>
        <v>0</v>
      </c>
      <c r="F38" s="621">
        <f t="shared" si="31"/>
        <v>0</v>
      </c>
      <c r="G38" s="621">
        <f t="shared" si="31"/>
        <v>0</v>
      </c>
      <c r="H38" s="584">
        <f t="shared" si="31"/>
        <v>0</v>
      </c>
      <c r="I38" s="584">
        <f t="shared" si="31"/>
        <v>0</v>
      </c>
      <c r="J38" s="584">
        <f t="shared" si="31"/>
        <v>0</v>
      </c>
      <c r="K38" s="583"/>
      <c r="L38" s="583"/>
      <c r="M38" s="585"/>
      <c r="N38" s="585"/>
      <c r="O38" s="584"/>
      <c r="P38" s="584"/>
    </row>
    <row r="39" spans="1:16">
      <c r="C39" s="586"/>
      <c r="D39" s="586"/>
      <c r="E39" s="586"/>
      <c r="F39" s="586"/>
      <c r="G39" s="586"/>
      <c r="H39" s="586"/>
      <c r="I39" s="586"/>
      <c r="J39" s="586"/>
      <c r="K39" s="585"/>
      <c r="L39" s="585"/>
      <c r="M39" s="585"/>
      <c r="N39" s="585"/>
      <c r="O39" s="586"/>
      <c r="P39" s="586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20"/>
    </row>
    <row r="56" spans="1:43" s="174" customFormat="1" ht="18.75" customHeight="1">
      <c r="A56" s="172"/>
      <c r="B56" s="173" t="s">
        <v>65</v>
      </c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2"/>
      <c r="N56" s="223"/>
      <c r="T56" s="173" t="s">
        <v>76</v>
      </c>
      <c r="U56" s="173"/>
      <c r="V56" s="173"/>
      <c r="W56" s="173"/>
      <c r="X56" s="173"/>
      <c r="Y56" s="173"/>
      <c r="AE56" s="173"/>
    </row>
    <row r="57" spans="1:43" s="174" customFormat="1" ht="24" customHeight="1">
      <c r="B57" s="134" t="s">
        <v>1</v>
      </c>
      <c r="C57" s="135" t="e">
        <f>D4</f>
        <v>#REF!</v>
      </c>
      <c r="D57" s="136" t="e">
        <f t="shared" ref="D57:I57" si="32">E4</f>
        <v>#REF!</v>
      </c>
      <c r="E57" s="136" t="e">
        <f t="shared" si="32"/>
        <v>#REF!</v>
      </c>
      <c r="F57" s="136" t="e">
        <f t="shared" si="32"/>
        <v>#REF!</v>
      </c>
      <c r="G57" s="136" t="e">
        <f t="shared" si="32"/>
        <v>#REF!</v>
      </c>
      <c r="H57" s="136" t="e">
        <f t="shared" si="32"/>
        <v>#REF!</v>
      </c>
      <c r="I57" s="136" t="e">
        <f t="shared" si="32"/>
        <v>#REF!</v>
      </c>
      <c r="J57" s="136"/>
      <c r="K57" s="138"/>
      <c r="L57" s="137"/>
      <c r="M57" s="172"/>
      <c r="N57" s="172" t="s">
        <v>95</v>
      </c>
      <c r="T57" s="134" t="s">
        <v>1</v>
      </c>
      <c r="U57" s="135"/>
      <c r="V57" s="609"/>
      <c r="W57" s="609"/>
      <c r="X57" s="136" t="e">
        <f t="shared" ref="X57:AD57" si="33">+C57</f>
        <v>#REF!</v>
      </c>
      <c r="Y57" s="136" t="e">
        <f t="shared" si="33"/>
        <v>#REF!</v>
      </c>
      <c r="Z57" s="136" t="e">
        <f t="shared" si="33"/>
        <v>#REF!</v>
      </c>
      <c r="AA57" s="136" t="e">
        <f t="shared" si="33"/>
        <v>#REF!</v>
      </c>
      <c r="AB57" s="136" t="e">
        <f t="shared" si="33"/>
        <v>#REF!</v>
      </c>
      <c r="AC57" s="136" t="e">
        <f t="shared" si="33"/>
        <v>#REF!</v>
      </c>
      <c r="AD57" s="136" t="e">
        <f t="shared" si="33"/>
        <v>#REF!</v>
      </c>
      <c r="AE57" s="135"/>
      <c r="AF57" s="136"/>
      <c r="AG57" s="136"/>
      <c r="AH57" s="136"/>
      <c r="AI57" s="136"/>
      <c r="AJ57" s="136"/>
      <c r="AK57" s="136"/>
      <c r="AL57" s="138"/>
      <c r="AM57" s="137"/>
      <c r="AN57" s="204"/>
      <c r="AO57" s="204"/>
      <c r="AP57" s="204"/>
      <c r="AQ57" s="204"/>
    </row>
    <row r="58" spans="1:43" s="174" customFormat="1">
      <c r="B58" s="66" t="s">
        <v>6</v>
      </c>
      <c r="C58" s="166">
        <v>130</v>
      </c>
      <c r="D58" s="64">
        <v>129</v>
      </c>
      <c r="E58" s="64">
        <v>126</v>
      </c>
      <c r="F58" s="64">
        <v>126</v>
      </c>
      <c r="G58" s="64">
        <v>119</v>
      </c>
      <c r="H58" s="57">
        <v>116</v>
      </c>
      <c r="I58" s="57">
        <v>119</v>
      </c>
      <c r="J58" s="57"/>
      <c r="K58" s="14"/>
      <c r="L58" s="111"/>
      <c r="T58" s="66" t="s">
        <v>6</v>
      </c>
      <c r="U58" s="114"/>
      <c r="V58" s="132"/>
      <c r="W58" s="132"/>
      <c r="X58" s="88">
        <f t="shared" ref="X58:AD83" si="34">+D5-C58</f>
        <v>1</v>
      </c>
      <c r="Y58" s="64">
        <f t="shared" si="34"/>
        <v>1</v>
      </c>
      <c r="Z58" s="64">
        <f t="shared" si="34"/>
        <v>2</v>
      </c>
      <c r="AA58" s="64">
        <f t="shared" si="34"/>
        <v>2</v>
      </c>
      <c r="AB58" s="64">
        <f t="shared" si="34"/>
        <v>-119</v>
      </c>
      <c r="AC58" s="64">
        <f t="shared" si="34"/>
        <v>-116</v>
      </c>
      <c r="AD58" s="64">
        <f t="shared" si="34"/>
        <v>-119</v>
      </c>
      <c r="AE58" s="114"/>
      <c r="AF58" s="88"/>
      <c r="AG58" s="64"/>
      <c r="AH58" s="64"/>
      <c r="AI58" s="57"/>
      <c r="AJ58" s="57"/>
      <c r="AK58" s="57"/>
      <c r="AL58" s="14"/>
      <c r="AM58" s="111"/>
      <c r="AN58" s="189"/>
      <c r="AO58" s="189"/>
      <c r="AP58" s="189"/>
      <c r="AQ58" s="189"/>
    </row>
    <row r="59" spans="1:43" s="174" customFormat="1">
      <c r="B59" s="66" t="s">
        <v>2</v>
      </c>
      <c r="C59" s="66">
        <v>58</v>
      </c>
      <c r="D59" s="67">
        <v>54</v>
      </c>
      <c r="E59" s="67">
        <v>57</v>
      </c>
      <c r="F59" s="57">
        <v>56</v>
      </c>
      <c r="G59" s="57">
        <v>58</v>
      </c>
      <c r="H59" s="67">
        <v>48</v>
      </c>
      <c r="I59" s="67">
        <v>57</v>
      </c>
      <c r="J59" s="67"/>
      <c r="K59" s="18"/>
      <c r="L59" s="15"/>
      <c r="T59" s="66" t="s">
        <v>2</v>
      </c>
      <c r="U59" s="16"/>
      <c r="V59" s="17"/>
      <c r="W59" s="17"/>
      <c r="X59" s="88">
        <f t="shared" si="34"/>
        <v>2</v>
      </c>
      <c r="Y59" s="67">
        <f t="shared" si="34"/>
        <v>0</v>
      </c>
      <c r="Z59" s="57">
        <f t="shared" si="34"/>
        <v>3</v>
      </c>
      <c r="AA59" s="57">
        <f t="shared" si="34"/>
        <v>1</v>
      </c>
      <c r="AB59" s="57">
        <f t="shared" si="34"/>
        <v>-58</v>
      </c>
      <c r="AC59" s="57">
        <f t="shared" si="34"/>
        <v>-48</v>
      </c>
      <c r="AD59" s="57">
        <f t="shared" si="34"/>
        <v>-57</v>
      </c>
      <c r="AE59" s="12"/>
      <c r="AF59" s="55"/>
      <c r="AG59" s="57"/>
      <c r="AH59" s="57"/>
      <c r="AI59" s="57"/>
      <c r="AJ59" s="67"/>
      <c r="AK59" s="67"/>
      <c r="AL59" s="18"/>
      <c r="AM59" s="15"/>
      <c r="AN59" s="180"/>
      <c r="AO59" s="180"/>
      <c r="AP59" s="180"/>
      <c r="AQ59" s="180"/>
    </row>
    <row r="60" spans="1:43" s="174" customFormat="1">
      <c r="B60" s="66" t="s">
        <v>0</v>
      </c>
      <c r="C60" s="66">
        <v>38</v>
      </c>
      <c r="D60" s="67">
        <v>42</v>
      </c>
      <c r="E60" s="67">
        <v>53</v>
      </c>
      <c r="F60" s="57">
        <v>51</v>
      </c>
      <c r="G60" s="57">
        <v>53</v>
      </c>
      <c r="H60" s="67">
        <v>49</v>
      </c>
      <c r="I60" s="67">
        <v>57</v>
      </c>
      <c r="J60" s="67"/>
      <c r="K60" s="18"/>
      <c r="L60" s="15"/>
      <c r="T60" s="66" t="s">
        <v>0</v>
      </c>
      <c r="U60" s="16"/>
      <c r="V60" s="17"/>
      <c r="W60" s="17"/>
      <c r="X60" s="246">
        <f t="shared" si="34"/>
        <v>4</v>
      </c>
      <c r="Y60" s="67">
        <f t="shared" si="34"/>
        <v>2</v>
      </c>
      <c r="Z60" s="57">
        <f t="shared" si="34"/>
        <v>4</v>
      </c>
      <c r="AA60" s="57">
        <f t="shared" si="34"/>
        <v>4</v>
      </c>
      <c r="AB60" s="57">
        <f t="shared" si="34"/>
        <v>-53</v>
      </c>
      <c r="AC60" s="57">
        <f t="shared" si="34"/>
        <v>-49</v>
      </c>
      <c r="AD60" s="57">
        <f t="shared" si="34"/>
        <v>-57</v>
      </c>
      <c r="AE60" s="12"/>
      <c r="AF60" s="55"/>
      <c r="AG60" s="57"/>
      <c r="AH60" s="57"/>
      <c r="AI60" s="57"/>
      <c r="AJ60" s="67"/>
      <c r="AK60" s="67"/>
      <c r="AL60" s="18"/>
      <c r="AM60" s="15"/>
      <c r="AN60" s="180"/>
      <c r="AO60" s="180"/>
      <c r="AP60" s="180"/>
      <c r="AQ60" s="180"/>
    </row>
    <row r="61" spans="1:43" s="174" customFormat="1">
      <c r="B61" s="66" t="s">
        <v>16</v>
      </c>
      <c r="C61" s="66">
        <v>2</v>
      </c>
      <c r="D61" s="67">
        <v>2</v>
      </c>
      <c r="E61" s="67">
        <v>2</v>
      </c>
      <c r="F61" s="57">
        <v>15</v>
      </c>
      <c r="G61" s="57">
        <v>2</v>
      </c>
      <c r="H61" s="67">
        <v>1</v>
      </c>
      <c r="I61" s="67">
        <v>2</v>
      </c>
      <c r="J61" s="67"/>
      <c r="K61" s="18"/>
      <c r="L61" s="15"/>
      <c r="T61" s="66" t="s">
        <v>16</v>
      </c>
      <c r="U61" s="16"/>
      <c r="V61" s="17"/>
      <c r="W61" s="17"/>
      <c r="X61" s="246">
        <f t="shared" si="34"/>
        <v>0</v>
      </c>
      <c r="Y61" s="67">
        <f t="shared" si="34"/>
        <v>0</v>
      </c>
      <c r="Z61" s="57">
        <f t="shared" si="34"/>
        <v>0</v>
      </c>
      <c r="AA61" s="57">
        <f t="shared" si="34"/>
        <v>0</v>
      </c>
      <c r="AB61" s="57">
        <f t="shared" si="34"/>
        <v>-2</v>
      </c>
      <c r="AC61" s="57">
        <f t="shared" si="34"/>
        <v>-1</v>
      </c>
      <c r="AD61" s="57">
        <f t="shared" si="34"/>
        <v>-2</v>
      </c>
      <c r="AE61" s="12"/>
      <c r="AF61" s="55"/>
      <c r="AG61" s="57"/>
      <c r="AH61" s="57"/>
      <c r="AI61" s="57"/>
      <c r="AJ61" s="67"/>
      <c r="AK61" s="67"/>
      <c r="AL61" s="18"/>
      <c r="AM61" s="15"/>
      <c r="AN61" s="180"/>
      <c r="AO61" s="180"/>
      <c r="AP61" s="180"/>
      <c r="AQ61" s="180"/>
    </row>
    <row r="62" spans="1:43" s="174" customFormat="1">
      <c r="B62" s="74" t="s">
        <v>7</v>
      </c>
      <c r="C62" s="76">
        <v>228</v>
      </c>
      <c r="D62" s="73">
        <v>227</v>
      </c>
      <c r="E62" s="73">
        <v>238</v>
      </c>
      <c r="F62" s="73">
        <v>248</v>
      </c>
      <c r="G62" s="73">
        <v>232</v>
      </c>
      <c r="H62" s="73">
        <v>214</v>
      </c>
      <c r="I62" s="73">
        <v>235</v>
      </c>
      <c r="J62" s="73"/>
      <c r="K62" s="25"/>
      <c r="L62" s="26"/>
      <c r="T62" s="74" t="s">
        <v>7</v>
      </c>
      <c r="U62" s="133"/>
      <c r="V62" s="24"/>
      <c r="W62" s="24"/>
      <c r="X62" s="73">
        <f t="shared" si="34"/>
        <v>7</v>
      </c>
      <c r="Y62" s="73">
        <f t="shared" si="34"/>
        <v>3</v>
      </c>
      <c r="Z62" s="73">
        <f t="shared" si="34"/>
        <v>9</v>
      </c>
      <c r="AA62" s="73">
        <f t="shared" si="34"/>
        <v>7</v>
      </c>
      <c r="AB62" s="73">
        <f t="shared" si="34"/>
        <v>-232</v>
      </c>
      <c r="AC62" s="73">
        <f t="shared" si="34"/>
        <v>-214</v>
      </c>
      <c r="AD62" s="73">
        <f t="shared" si="34"/>
        <v>-235</v>
      </c>
      <c r="AE62" s="133"/>
      <c r="AF62" s="73"/>
      <c r="AG62" s="73"/>
      <c r="AH62" s="73"/>
      <c r="AI62" s="73"/>
      <c r="AJ62" s="73"/>
      <c r="AK62" s="73"/>
      <c r="AL62" s="25"/>
      <c r="AM62" s="26"/>
      <c r="AN62" s="199"/>
      <c r="AO62" s="199"/>
      <c r="AP62" s="199"/>
      <c r="AQ62" s="199"/>
    </row>
    <row r="63" spans="1:43" s="174" customFormat="1">
      <c r="B63" s="66" t="s">
        <v>3</v>
      </c>
      <c r="C63" s="16">
        <v>-23</v>
      </c>
      <c r="D63" s="246">
        <v>-24</v>
      </c>
      <c r="E63" s="67">
        <v>-24</v>
      </c>
      <c r="F63" s="57">
        <v>-26</v>
      </c>
      <c r="G63" s="57">
        <v>-27</v>
      </c>
      <c r="H63" s="67">
        <v>-27</v>
      </c>
      <c r="I63" s="67">
        <v>-27</v>
      </c>
      <c r="J63" s="67"/>
      <c r="K63" s="18"/>
      <c r="L63" s="15"/>
      <c r="T63" s="66" t="s">
        <v>3</v>
      </c>
      <c r="U63" s="16"/>
      <c r="V63" s="17"/>
      <c r="W63" s="17"/>
      <c r="X63" s="246">
        <f t="shared" si="34"/>
        <v>0</v>
      </c>
      <c r="Y63" s="67">
        <f t="shared" si="34"/>
        <v>0</v>
      </c>
      <c r="Z63" s="57">
        <f t="shared" si="34"/>
        <v>0</v>
      </c>
      <c r="AA63" s="57">
        <f t="shared" si="34"/>
        <v>0</v>
      </c>
      <c r="AB63" s="57">
        <f t="shared" si="34"/>
        <v>27</v>
      </c>
      <c r="AC63" s="57">
        <f t="shared" si="34"/>
        <v>27</v>
      </c>
      <c r="AD63" s="57">
        <f t="shared" si="34"/>
        <v>27</v>
      </c>
      <c r="AE63" s="12"/>
      <c r="AF63" s="55"/>
      <c r="AG63" s="57"/>
      <c r="AH63" s="57"/>
      <c r="AI63" s="57"/>
      <c r="AJ63" s="67"/>
      <c r="AK63" s="67"/>
      <c r="AL63" s="18"/>
      <c r="AM63" s="15"/>
      <c r="AN63" s="180"/>
      <c r="AO63" s="180"/>
      <c r="AP63" s="180"/>
      <c r="AQ63" s="180"/>
    </row>
    <row r="64" spans="1:43" s="174" customFormat="1">
      <c r="B64" s="66" t="s">
        <v>78</v>
      </c>
      <c r="C64" s="16">
        <v>-91</v>
      </c>
      <c r="D64" s="246">
        <v>-97</v>
      </c>
      <c r="E64" s="67">
        <v>-99</v>
      </c>
      <c r="F64" s="57">
        <v>-100</v>
      </c>
      <c r="G64" s="57">
        <v>-93</v>
      </c>
      <c r="H64" s="67">
        <v>-94</v>
      </c>
      <c r="I64" s="67">
        <v>-95</v>
      </c>
      <c r="J64" s="67"/>
      <c r="K64" s="18"/>
      <c r="L64" s="15"/>
      <c r="T64" s="66" t="s">
        <v>78</v>
      </c>
      <c r="U64" s="16"/>
      <c r="V64" s="17"/>
      <c r="W64" s="17"/>
      <c r="X64" s="246">
        <f t="shared" si="34"/>
        <v>-6</v>
      </c>
      <c r="Y64" s="67">
        <f t="shared" si="34"/>
        <v>-5</v>
      </c>
      <c r="Z64" s="57">
        <f t="shared" si="34"/>
        <v>-6</v>
      </c>
      <c r="AA64" s="57">
        <f t="shared" si="34"/>
        <v>-5</v>
      </c>
      <c r="AB64" s="57">
        <f t="shared" si="34"/>
        <v>93</v>
      </c>
      <c r="AC64" s="57">
        <f t="shared" si="34"/>
        <v>94</v>
      </c>
      <c r="AD64" s="57">
        <f t="shared" si="34"/>
        <v>95</v>
      </c>
      <c r="AE64" s="12"/>
      <c r="AF64" s="55"/>
      <c r="AG64" s="57"/>
      <c r="AH64" s="57"/>
      <c r="AI64" s="57"/>
      <c r="AJ64" s="67"/>
      <c r="AK64" s="67"/>
      <c r="AL64" s="18"/>
      <c r="AM64" s="15"/>
      <c r="AN64" s="180"/>
      <c r="AO64" s="180"/>
      <c r="AP64" s="180"/>
      <c r="AQ64" s="180"/>
    </row>
    <row r="65" spans="2:43" s="174" customFormat="1">
      <c r="B65" s="74" t="s">
        <v>22</v>
      </c>
      <c r="C65" s="21">
        <v>-115</v>
      </c>
      <c r="D65" s="84">
        <v>-122</v>
      </c>
      <c r="E65" s="75">
        <v>-123</v>
      </c>
      <c r="F65" s="73">
        <v>-126</v>
      </c>
      <c r="G65" s="73">
        <v>-120</v>
      </c>
      <c r="H65" s="75">
        <v>-122</v>
      </c>
      <c r="I65" s="75">
        <v>-124</v>
      </c>
      <c r="J65" s="75"/>
      <c r="K65" s="25"/>
      <c r="L65" s="26"/>
      <c r="T65" s="74" t="s">
        <v>22</v>
      </c>
      <c r="U65" s="21"/>
      <c r="V65" s="22"/>
      <c r="W65" s="22"/>
      <c r="X65" s="84">
        <f t="shared" si="34"/>
        <v>-6</v>
      </c>
      <c r="Y65" s="75">
        <f t="shared" si="34"/>
        <v>-5</v>
      </c>
      <c r="Z65" s="73">
        <f t="shared" si="34"/>
        <v>-6</v>
      </c>
      <c r="AA65" s="73">
        <f t="shared" si="34"/>
        <v>-6</v>
      </c>
      <c r="AB65" s="73">
        <f t="shared" si="34"/>
        <v>120</v>
      </c>
      <c r="AC65" s="73">
        <f t="shared" si="34"/>
        <v>122</v>
      </c>
      <c r="AD65" s="73">
        <f t="shared" si="34"/>
        <v>124</v>
      </c>
      <c r="AE65" s="42"/>
      <c r="AF65" s="59"/>
      <c r="AG65" s="73"/>
      <c r="AH65" s="73"/>
      <c r="AI65" s="73"/>
      <c r="AJ65" s="75"/>
      <c r="AK65" s="75"/>
      <c r="AL65" s="25"/>
      <c r="AM65" s="26"/>
      <c r="AN65" s="199"/>
      <c r="AO65" s="199"/>
      <c r="AP65" s="199"/>
      <c r="AQ65" s="199"/>
    </row>
    <row r="66" spans="2:43" s="174" customFormat="1">
      <c r="B66" s="74" t="s">
        <v>11</v>
      </c>
      <c r="C66" s="21">
        <v>113</v>
      </c>
      <c r="D66" s="84">
        <v>105</v>
      </c>
      <c r="E66" s="75">
        <v>115</v>
      </c>
      <c r="F66" s="75">
        <v>122</v>
      </c>
      <c r="G66" s="75">
        <v>112</v>
      </c>
      <c r="H66" s="75">
        <v>92</v>
      </c>
      <c r="I66" s="75">
        <v>111</v>
      </c>
      <c r="J66" s="75"/>
      <c r="K66" s="25"/>
      <c r="L66" s="26"/>
      <c r="T66" s="74" t="s">
        <v>11</v>
      </c>
      <c r="U66" s="21"/>
      <c r="V66" s="22"/>
      <c r="W66" s="22"/>
      <c r="X66" s="84">
        <f t="shared" si="34"/>
        <v>1</v>
      </c>
      <c r="Y66" s="75">
        <f t="shared" si="34"/>
        <v>-2</v>
      </c>
      <c r="Z66" s="75">
        <f t="shared" si="34"/>
        <v>3</v>
      </c>
      <c r="AA66" s="75">
        <f t="shared" si="34"/>
        <v>1</v>
      </c>
      <c r="AB66" s="75">
        <f t="shared" si="34"/>
        <v>-112</v>
      </c>
      <c r="AC66" s="75">
        <f t="shared" si="34"/>
        <v>-92</v>
      </c>
      <c r="AD66" s="75">
        <f t="shared" si="34"/>
        <v>-111</v>
      </c>
      <c r="AE66" s="42"/>
      <c r="AF66" s="59"/>
      <c r="AG66" s="75"/>
      <c r="AH66" s="75"/>
      <c r="AI66" s="75"/>
      <c r="AJ66" s="75"/>
      <c r="AK66" s="75"/>
      <c r="AL66" s="25"/>
      <c r="AM66" s="26"/>
      <c r="AN66" s="217"/>
      <c r="AO66" s="217"/>
      <c r="AP66" s="199"/>
      <c r="AQ66" s="199"/>
    </row>
    <row r="67" spans="2:43" s="174" customFormat="1">
      <c r="B67" s="66" t="s">
        <v>21</v>
      </c>
      <c r="C67" s="16">
        <v>-27</v>
      </c>
      <c r="D67" s="246">
        <v>-23</v>
      </c>
      <c r="E67" s="67">
        <v>-14</v>
      </c>
      <c r="F67" s="64">
        <v>-25</v>
      </c>
      <c r="G67" s="64">
        <v>-21</v>
      </c>
      <c r="H67" s="67">
        <v>-24</v>
      </c>
      <c r="I67" s="67">
        <v>-7</v>
      </c>
      <c r="J67" s="67"/>
      <c r="K67" s="18"/>
      <c r="L67" s="15"/>
      <c r="T67" s="66" t="s">
        <v>21</v>
      </c>
      <c r="U67" s="16"/>
      <c r="V67" s="17"/>
      <c r="W67" s="17"/>
      <c r="X67" s="246">
        <f t="shared" si="34"/>
        <v>0</v>
      </c>
      <c r="Y67" s="67">
        <f t="shared" si="34"/>
        <v>0</v>
      </c>
      <c r="Z67" s="64">
        <f t="shared" si="34"/>
        <v>0</v>
      </c>
      <c r="AA67" s="64">
        <f t="shared" si="34"/>
        <v>0</v>
      </c>
      <c r="AB67" s="64">
        <f t="shared" si="34"/>
        <v>21</v>
      </c>
      <c r="AC67" s="64">
        <f t="shared" si="34"/>
        <v>24</v>
      </c>
      <c r="AD67" s="64">
        <f t="shared" si="34"/>
        <v>7</v>
      </c>
      <c r="AE67" s="12"/>
      <c r="AF67" s="55"/>
      <c r="AG67" s="64"/>
      <c r="AH67" s="64"/>
      <c r="AI67" s="64"/>
      <c r="AJ67" s="67"/>
      <c r="AK67" s="67"/>
      <c r="AL67" s="18"/>
      <c r="AM67" s="15"/>
      <c r="AN67" s="189"/>
      <c r="AO67" s="189"/>
      <c r="AP67" s="189"/>
      <c r="AQ67" s="189"/>
    </row>
    <row r="68" spans="2:43" s="174" customFormat="1">
      <c r="B68" s="388" t="s">
        <v>101</v>
      </c>
      <c r="C68" s="16" t="e">
        <v>#N/A</v>
      </c>
      <c r="D68" s="246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8"/>
      <c r="L68" s="15"/>
      <c r="T68" s="66" t="str">
        <f>B68</f>
        <v>Imp. of sec. fin. non-cur. ass.</v>
      </c>
      <c r="U68" s="16"/>
      <c r="V68" s="17"/>
      <c r="W68" s="17"/>
      <c r="X68" s="246"/>
      <c r="Y68" s="67"/>
      <c r="Z68" s="64"/>
      <c r="AA68" s="64"/>
      <c r="AB68" s="64"/>
      <c r="AC68" s="64"/>
      <c r="AD68" s="64"/>
      <c r="AE68" s="12"/>
      <c r="AF68" s="55"/>
      <c r="AG68" s="64"/>
      <c r="AH68" s="64"/>
      <c r="AI68" s="64"/>
      <c r="AJ68" s="67"/>
      <c r="AK68" s="67"/>
      <c r="AL68" s="18"/>
      <c r="AM68" s="15"/>
      <c r="AN68" s="189"/>
      <c r="AO68" s="189"/>
      <c r="AP68" s="189"/>
      <c r="AQ68" s="189"/>
    </row>
    <row r="69" spans="2:43" s="174" customFormat="1">
      <c r="B69" s="78" t="s">
        <v>4</v>
      </c>
      <c r="C69" s="29">
        <v>86</v>
      </c>
      <c r="D69" s="85">
        <v>82</v>
      </c>
      <c r="E69" s="79">
        <v>101</v>
      </c>
      <c r="F69" s="77">
        <v>97</v>
      </c>
      <c r="G69" s="77">
        <v>91</v>
      </c>
      <c r="H69" s="79">
        <v>68</v>
      </c>
      <c r="I69" s="79">
        <v>104</v>
      </c>
      <c r="J69" s="79"/>
      <c r="K69" s="33"/>
      <c r="L69" s="34"/>
      <c r="T69" s="78" t="s">
        <v>4</v>
      </c>
      <c r="U69" s="29"/>
      <c r="V69" s="30"/>
      <c r="W69" s="30"/>
      <c r="X69" s="85">
        <f t="shared" si="34"/>
        <v>1</v>
      </c>
      <c r="Y69" s="79">
        <f t="shared" si="34"/>
        <v>-2</v>
      </c>
      <c r="Z69" s="77">
        <f t="shared" si="34"/>
        <v>3</v>
      </c>
      <c r="AA69" s="77">
        <f t="shared" si="34"/>
        <v>1</v>
      </c>
      <c r="AB69" s="77">
        <f t="shared" si="34"/>
        <v>-91</v>
      </c>
      <c r="AC69" s="77">
        <f t="shared" si="34"/>
        <v>-68</v>
      </c>
      <c r="AD69" s="77">
        <f t="shared" si="34"/>
        <v>-104</v>
      </c>
      <c r="AE69" s="44"/>
      <c r="AF69" s="61"/>
      <c r="AG69" s="77"/>
      <c r="AH69" s="77"/>
      <c r="AI69" s="77"/>
      <c r="AJ69" s="79"/>
      <c r="AK69" s="79"/>
      <c r="AL69" s="33"/>
      <c r="AM69" s="34"/>
      <c r="AN69" s="218"/>
      <c r="AO69" s="218"/>
      <c r="AP69" s="218"/>
      <c r="AQ69" s="218"/>
    </row>
    <row r="70" spans="2:43" s="174" customFormat="1">
      <c r="B70" s="66" t="s">
        <v>8</v>
      </c>
      <c r="C70" s="80">
        <v>50.4</v>
      </c>
      <c r="D70" s="57">
        <v>53.7</v>
      </c>
      <c r="E70" s="57">
        <v>51.7</v>
      </c>
      <c r="F70" s="57">
        <v>50.8</v>
      </c>
      <c r="G70" s="57">
        <v>51.7</v>
      </c>
      <c r="H70" s="57">
        <v>57</v>
      </c>
      <c r="I70" s="57">
        <v>52.8</v>
      </c>
      <c r="J70" s="57"/>
      <c r="K70" s="126"/>
      <c r="L70" s="125"/>
      <c r="T70" s="66" t="s">
        <v>8</v>
      </c>
      <c r="U70" s="80"/>
      <c r="V70" s="20"/>
      <c r="W70" s="20"/>
      <c r="X70" s="57">
        <f t="shared" si="34"/>
        <v>1.1000000000000014</v>
      </c>
      <c r="Y70" s="57">
        <f t="shared" si="34"/>
        <v>1.5</v>
      </c>
      <c r="Z70" s="57">
        <f t="shared" si="34"/>
        <v>0.5</v>
      </c>
      <c r="AA70" s="57">
        <f t="shared" si="34"/>
        <v>1</v>
      </c>
      <c r="AB70" s="57">
        <f t="shared" si="34"/>
        <v>-51.7</v>
      </c>
      <c r="AC70" s="57">
        <f t="shared" si="34"/>
        <v>-57</v>
      </c>
      <c r="AD70" s="57">
        <f t="shared" si="34"/>
        <v>-52.8</v>
      </c>
      <c r="AE70" s="80"/>
      <c r="AF70" s="57"/>
      <c r="AG70" s="57"/>
      <c r="AH70" s="57"/>
      <c r="AI70" s="57"/>
      <c r="AJ70" s="57"/>
      <c r="AK70" s="57"/>
      <c r="AL70" s="126"/>
      <c r="AM70" s="125"/>
      <c r="AN70" s="180"/>
      <c r="AO70" s="180"/>
      <c r="AP70" s="180"/>
      <c r="AQ70" s="180"/>
    </row>
    <row r="71" spans="2:43" s="174" customFormat="1">
      <c r="B71" s="66" t="s">
        <v>92</v>
      </c>
      <c r="C71" s="80">
        <v>7.1095864901960955</v>
      </c>
      <c r="D71" s="57">
        <v>6.4760659522968149</v>
      </c>
      <c r="E71" s="57">
        <v>7.8872416086653203</v>
      </c>
      <c r="F71" s="57">
        <v>7.8434790996444193</v>
      </c>
      <c r="G71" s="57">
        <v>7.41493548845399</v>
      </c>
      <c r="H71" s="57">
        <v>5.3779901346074794</v>
      </c>
      <c r="I71" s="57">
        <v>8.267215366077874</v>
      </c>
      <c r="J71" s="57"/>
      <c r="K71" s="126"/>
      <c r="L71" s="125"/>
      <c r="T71" s="66" t="s">
        <v>5</v>
      </c>
      <c r="U71" s="80"/>
      <c r="V71" s="20"/>
      <c r="W71" s="20"/>
      <c r="X71" s="57">
        <f t="shared" si="34"/>
        <v>9.3269166711351659E-2</v>
      </c>
      <c r="Y71" s="57">
        <f t="shared" si="34"/>
        <v>-0.17486882204252741</v>
      </c>
      <c r="Z71" s="57">
        <f t="shared" si="34"/>
        <v>0.22036970213949836</v>
      </c>
      <c r="AA71" s="57">
        <f t="shared" si="34"/>
        <v>-8.1649252170846509E-2</v>
      </c>
      <c r="AB71" s="57">
        <f t="shared" si="34"/>
        <v>-7.41493548845399</v>
      </c>
      <c r="AC71" s="57">
        <f t="shared" si="34"/>
        <v>-5.3779901346074794</v>
      </c>
      <c r="AD71" s="57">
        <f t="shared" si="34"/>
        <v>-8.267215366077874</v>
      </c>
      <c r="AE71" s="80"/>
      <c r="AF71" s="57"/>
      <c r="AG71" s="57"/>
      <c r="AH71" s="57"/>
      <c r="AI71" s="57"/>
      <c r="AJ71" s="57"/>
      <c r="AK71" s="57"/>
      <c r="AL71" s="126"/>
      <c r="AM71" s="125"/>
      <c r="AN71" s="180"/>
      <c r="AO71" s="180"/>
      <c r="AP71" s="180"/>
      <c r="AQ71" s="180"/>
    </row>
    <row r="72" spans="2:43" s="174" customFormat="1">
      <c r="B72" s="66" t="s">
        <v>5</v>
      </c>
      <c r="C72" s="80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26"/>
      <c r="L72" s="125"/>
      <c r="T72" s="66" t="s">
        <v>5</v>
      </c>
      <c r="U72" s="80"/>
      <c r="V72" s="20"/>
      <c r="W72" s="20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0"/>
      <c r="AF72" s="57"/>
      <c r="AG72" s="57"/>
      <c r="AH72" s="57"/>
      <c r="AI72" s="57"/>
      <c r="AJ72" s="57"/>
      <c r="AK72" s="57"/>
      <c r="AL72" s="126"/>
      <c r="AM72" s="125"/>
      <c r="AN72" s="180"/>
      <c r="AO72" s="180"/>
      <c r="AP72" s="180"/>
      <c r="AQ72" s="180"/>
    </row>
    <row r="73" spans="2:43" s="174" customFormat="1">
      <c r="B73" s="66" t="s">
        <v>26</v>
      </c>
      <c r="C73" s="35">
        <v>3666</v>
      </c>
      <c r="D73" s="64">
        <v>3713</v>
      </c>
      <c r="E73" s="64">
        <v>3999</v>
      </c>
      <c r="F73" s="64">
        <v>3826</v>
      </c>
      <c r="G73" s="64">
        <v>3645</v>
      </c>
      <c r="H73" s="64">
        <v>3884</v>
      </c>
      <c r="I73" s="64">
        <v>3922</v>
      </c>
      <c r="J73" s="64"/>
      <c r="K73" s="148"/>
      <c r="L73" s="125"/>
      <c r="T73" s="66" t="s">
        <v>26</v>
      </c>
      <c r="U73" s="35"/>
      <c r="V73" s="28"/>
      <c r="W73" s="28"/>
      <c r="X73" s="64">
        <f t="shared" si="34"/>
        <v>1</v>
      </c>
      <c r="Y73" s="64">
        <f t="shared" si="34"/>
        <v>0</v>
      </c>
      <c r="Z73" s="64">
        <f t="shared" si="34"/>
        <v>0</v>
      </c>
      <c r="AA73" s="64">
        <f t="shared" si="34"/>
        <v>0</v>
      </c>
      <c r="AB73" s="64">
        <f t="shared" si="34"/>
        <v>-3645</v>
      </c>
      <c r="AC73" s="64">
        <f t="shared" si="34"/>
        <v>-3884</v>
      </c>
      <c r="AD73" s="64">
        <f t="shared" si="34"/>
        <v>-3922</v>
      </c>
      <c r="AE73" s="35"/>
      <c r="AF73" s="64"/>
      <c r="AG73" s="64"/>
      <c r="AH73" s="64"/>
      <c r="AI73" s="64"/>
      <c r="AJ73" s="64"/>
      <c r="AK73" s="64"/>
      <c r="AL73" s="148"/>
      <c r="AM73" s="125"/>
      <c r="AN73" s="189"/>
      <c r="AO73" s="189"/>
      <c r="AP73" s="189"/>
      <c r="AQ73" s="189"/>
    </row>
    <row r="74" spans="2:43" s="174" customFormat="1">
      <c r="B74" s="249" t="s">
        <v>80</v>
      </c>
      <c r="C74" s="35">
        <v>20818</v>
      </c>
      <c r="D74" s="64">
        <v>21322</v>
      </c>
      <c r="E74" s="64">
        <v>21396</v>
      </c>
      <c r="F74" s="64">
        <v>20971</v>
      </c>
      <c r="G74" s="64">
        <v>20510</v>
      </c>
      <c r="H74" s="64">
        <v>22223</v>
      </c>
      <c r="I74" s="64">
        <v>23278</v>
      </c>
      <c r="J74" s="64"/>
      <c r="K74" s="148"/>
      <c r="L74" s="125"/>
      <c r="T74" s="249" t="s">
        <v>80</v>
      </c>
      <c r="U74" s="35"/>
      <c r="V74" s="28"/>
      <c r="W74" s="28"/>
      <c r="X74" s="64">
        <f t="shared" si="34"/>
        <v>0</v>
      </c>
      <c r="Y74" s="64">
        <f t="shared" si="34"/>
        <v>0</v>
      </c>
      <c r="Z74" s="64">
        <f t="shared" si="34"/>
        <v>0</v>
      </c>
      <c r="AA74" s="64">
        <f t="shared" si="34"/>
        <v>0</v>
      </c>
      <c r="AB74" s="64">
        <f t="shared" si="34"/>
        <v>-20510</v>
      </c>
      <c r="AC74" s="64">
        <f t="shared" si="34"/>
        <v>-22223</v>
      </c>
      <c r="AD74" s="64">
        <f t="shared" si="34"/>
        <v>-23278</v>
      </c>
      <c r="AE74" s="35"/>
      <c r="AF74" s="64"/>
      <c r="AG74" s="64"/>
      <c r="AH74" s="64"/>
      <c r="AI74" s="64"/>
      <c r="AJ74" s="64"/>
      <c r="AK74" s="64"/>
      <c r="AL74" s="148"/>
      <c r="AM74" s="125"/>
      <c r="AN74" s="189"/>
      <c r="AO74" s="189"/>
      <c r="AP74" s="189"/>
      <c r="AQ74" s="189"/>
    </row>
    <row r="75" spans="2:43" s="174" customFormat="1">
      <c r="B75" s="112" t="s">
        <v>12</v>
      </c>
      <c r="C75" s="36">
        <v>833</v>
      </c>
      <c r="D75" s="65">
        <v>836</v>
      </c>
      <c r="E75" s="65">
        <v>833</v>
      </c>
      <c r="F75" s="65">
        <v>854</v>
      </c>
      <c r="G75" s="65">
        <v>925</v>
      </c>
      <c r="H75" s="65">
        <v>953</v>
      </c>
      <c r="I75" s="65">
        <v>971</v>
      </c>
      <c r="J75" s="65"/>
      <c r="K75" s="147"/>
      <c r="L75" s="143"/>
      <c r="T75" s="112" t="s">
        <v>12</v>
      </c>
      <c r="U75" s="36"/>
      <c r="V75" s="37"/>
      <c r="W75" s="37"/>
      <c r="X75" s="65">
        <f t="shared" si="34"/>
        <v>0</v>
      </c>
      <c r="Y75" s="65">
        <f t="shared" si="34"/>
        <v>0</v>
      </c>
      <c r="Z75" s="65">
        <f t="shared" si="34"/>
        <v>0</v>
      </c>
      <c r="AA75" s="65">
        <f t="shared" si="34"/>
        <v>0</v>
      </c>
      <c r="AB75" s="65">
        <f t="shared" si="34"/>
        <v>-925</v>
      </c>
      <c r="AC75" s="65">
        <f t="shared" si="34"/>
        <v>-953</v>
      </c>
      <c r="AD75" s="65">
        <f t="shared" si="34"/>
        <v>-971</v>
      </c>
      <c r="AE75" s="36"/>
      <c r="AF75" s="65"/>
      <c r="AG75" s="65"/>
      <c r="AH75" s="65"/>
      <c r="AI75" s="65"/>
      <c r="AJ75" s="65"/>
      <c r="AK75" s="65"/>
      <c r="AL75" s="147"/>
      <c r="AM75" s="143"/>
      <c r="AN75" s="190"/>
      <c r="AO75" s="190"/>
      <c r="AP75" s="190"/>
      <c r="AQ75" s="190"/>
    </row>
    <row r="76" spans="2:43" s="174" customFormat="1">
      <c r="B76" s="74" t="s">
        <v>20</v>
      </c>
      <c r="C76" s="89"/>
      <c r="D76" s="67"/>
      <c r="E76" s="67"/>
      <c r="F76" s="67"/>
      <c r="G76" s="67"/>
      <c r="H76" s="67"/>
      <c r="I76" s="67"/>
      <c r="J76" s="67"/>
      <c r="K76" s="126"/>
      <c r="L76" s="125"/>
      <c r="T76" s="74" t="s">
        <v>20</v>
      </c>
      <c r="U76" s="89"/>
      <c r="V76" s="19"/>
      <c r="W76" s="19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89"/>
      <c r="AF76" s="67"/>
      <c r="AG76" s="67"/>
      <c r="AH76" s="67"/>
      <c r="AI76" s="67"/>
      <c r="AJ76" s="67"/>
      <c r="AK76" s="67"/>
      <c r="AL76" s="126"/>
      <c r="AM76" s="125"/>
      <c r="AN76" s="205"/>
      <c r="AO76" s="205"/>
      <c r="AP76" s="205"/>
      <c r="AQ76" s="205"/>
    </row>
    <row r="77" spans="2:43" s="174" customFormat="1">
      <c r="B77" s="66" t="s">
        <v>17</v>
      </c>
      <c r="C77" s="81">
        <v>42.4</v>
      </c>
      <c r="D77" s="69">
        <v>42.8</v>
      </c>
      <c r="E77" s="69">
        <v>42.399999999999991</v>
      </c>
      <c r="F77" s="69">
        <v>42.099999999999994</v>
      </c>
      <c r="G77" s="69">
        <v>42.3</v>
      </c>
      <c r="H77" s="69">
        <v>42.9</v>
      </c>
      <c r="I77" s="69">
        <v>42.8</v>
      </c>
      <c r="J77" s="69"/>
      <c r="K77" s="126"/>
      <c r="L77" s="125"/>
      <c r="T77" s="66" t="s">
        <v>17</v>
      </c>
      <c r="U77" s="81"/>
      <c r="V77" s="82"/>
      <c r="W77" s="82"/>
      <c r="X77" s="69">
        <f t="shared" si="34"/>
        <v>0</v>
      </c>
      <c r="Y77" s="69">
        <f t="shared" si="34"/>
        <v>0.60000000000000142</v>
      </c>
      <c r="Z77" s="69">
        <f t="shared" si="34"/>
        <v>0.60000000000000142</v>
      </c>
      <c r="AA77" s="69">
        <f t="shared" si="34"/>
        <v>1</v>
      </c>
      <c r="AB77" s="69">
        <f t="shared" si="34"/>
        <v>-42.3</v>
      </c>
      <c r="AC77" s="69">
        <f t="shared" si="34"/>
        <v>-42.9</v>
      </c>
      <c r="AD77" s="69">
        <f t="shared" si="34"/>
        <v>-42.8</v>
      </c>
      <c r="AE77" s="226"/>
      <c r="AF77" s="227"/>
      <c r="AG77" s="227"/>
      <c r="AH77" s="227"/>
      <c r="AI77" s="227"/>
      <c r="AJ77" s="227"/>
      <c r="AK77" s="227"/>
      <c r="AL77" s="126"/>
      <c r="AM77" s="125"/>
      <c r="AN77" s="203"/>
      <c r="AO77" s="203"/>
      <c r="AP77" s="203"/>
      <c r="AQ77" s="203"/>
    </row>
    <row r="78" spans="2:43" s="174" customFormat="1">
      <c r="B78" s="66" t="s">
        <v>18</v>
      </c>
      <c r="C78" s="81">
        <v>0.2</v>
      </c>
      <c r="D78" s="69">
        <v>0.2</v>
      </c>
      <c r="E78" s="69">
        <v>0.2</v>
      </c>
      <c r="F78" s="69">
        <v>0.2</v>
      </c>
      <c r="G78" s="69">
        <v>0.2</v>
      </c>
      <c r="H78" s="69">
        <v>0.2</v>
      </c>
      <c r="I78" s="69">
        <v>0.2</v>
      </c>
      <c r="J78" s="69"/>
      <c r="K78" s="126"/>
      <c r="L78" s="125"/>
      <c r="T78" s="66" t="s">
        <v>18</v>
      </c>
      <c r="U78" s="81"/>
      <c r="V78" s="82"/>
      <c r="W78" s="82"/>
      <c r="X78" s="69">
        <f t="shared" si="34"/>
        <v>0</v>
      </c>
      <c r="Y78" s="69">
        <f t="shared" si="34"/>
        <v>0</v>
      </c>
      <c r="Z78" s="69">
        <f t="shared" si="34"/>
        <v>0</v>
      </c>
      <c r="AA78" s="69">
        <f t="shared" si="34"/>
        <v>0</v>
      </c>
      <c r="AB78" s="69">
        <f t="shared" si="34"/>
        <v>-0.2</v>
      </c>
      <c r="AC78" s="69">
        <f t="shared" si="34"/>
        <v>-0.2</v>
      </c>
      <c r="AD78" s="69">
        <f t="shared" si="34"/>
        <v>-0.2</v>
      </c>
      <c r="AE78" s="226"/>
      <c r="AF78" s="227"/>
      <c r="AG78" s="227"/>
      <c r="AH78" s="227"/>
      <c r="AI78" s="227"/>
      <c r="AJ78" s="227"/>
      <c r="AK78" s="227"/>
      <c r="AL78" s="126"/>
      <c r="AM78" s="125"/>
      <c r="AN78" s="203"/>
      <c r="AO78" s="203"/>
      <c r="AP78" s="203"/>
      <c r="AQ78" s="203"/>
    </row>
    <row r="79" spans="2:43" s="174" customFormat="1">
      <c r="B79" s="66" t="s">
        <v>19</v>
      </c>
      <c r="C79" s="81">
        <v>0.6</v>
      </c>
      <c r="D79" s="69">
        <v>0.6</v>
      </c>
      <c r="E79" s="69">
        <v>0.7</v>
      </c>
      <c r="F79" s="69">
        <v>0.7</v>
      </c>
      <c r="G79" s="69">
        <v>0.7</v>
      </c>
      <c r="H79" s="69">
        <v>0.6</v>
      </c>
      <c r="I79" s="69">
        <v>0.6</v>
      </c>
      <c r="J79" s="69"/>
      <c r="K79" s="126"/>
      <c r="L79" s="125"/>
      <c r="T79" s="66" t="s">
        <v>19</v>
      </c>
      <c r="U79" s="81"/>
      <c r="V79" s="82"/>
      <c r="W79" s="82"/>
      <c r="X79" s="69">
        <f t="shared" si="34"/>
        <v>0</v>
      </c>
      <c r="Y79" s="69">
        <f t="shared" si="34"/>
        <v>0</v>
      </c>
      <c r="Z79" s="69">
        <f t="shared" si="34"/>
        <v>0</v>
      </c>
      <c r="AA79" s="69">
        <f t="shared" si="34"/>
        <v>0</v>
      </c>
      <c r="AB79" s="69">
        <f t="shared" si="34"/>
        <v>-0.7</v>
      </c>
      <c r="AC79" s="69">
        <f t="shared" si="34"/>
        <v>-0.6</v>
      </c>
      <c r="AD79" s="69">
        <f t="shared" si="34"/>
        <v>-0.6</v>
      </c>
      <c r="AE79" s="226"/>
      <c r="AF79" s="227"/>
      <c r="AG79" s="227"/>
      <c r="AH79" s="227"/>
      <c r="AI79" s="227"/>
      <c r="AJ79" s="227"/>
      <c r="AK79" s="227"/>
      <c r="AL79" s="126"/>
      <c r="AM79" s="125"/>
      <c r="AN79" s="203"/>
      <c r="AO79" s="203"/>
      <c r="AP79" s="203"/>
      <c r="AQ79" s="203"/>
    </row>
    <row r="80" spans="2:43" s="174" customFormat="1">
      <c r="B80" s="74" t="s">
        <v>23</v>
      </c>
      <c r="C80" s="90">
        <v>43.2</v>
      </c>
      <c r="D80" s="70">
        <v>43.6</v>
      </c>
      <c r="E80" s="70">
        <v>43.3</v>
      </c>
      <c r="F80" s="70">
        <v>43</v>
      </c>
      <c r="G80" s="70">
        <v>43.2</v>
      </c>
      <c r="H80" s="70">
        <v>43.7</v>
      </c>
      <c r="I80" s="70">
        <v>43.6</v>
      </c>
      <c r="J80" s="70"/>
      <c r="K80" s="145"/>
      <c r="L80" s="142"/>
      <c r="T80" s="74" t="s">
        <v>23</v>
      </c>
      <c r="U80" s="90"/>
      <c r="V80" s="107"/>
      <c r="W80" s="107"/>
      <c r="X80" s="70">
        <f t="shared" si="34"/>
        <v>0</v>
      </c>
      <c r="Y80" s="70">
        <f t="shared" si="34"/>
        <v>0.60000000000000142</v>
      </c>
      <c r="Z80" s="70">
        <f t="shared" si="34"/>
        <v>0.60000000000000142</v>
      </c>
      <c r="AA80" s="70">
        <f t="shared" si="34"/>
        <v>1</v>
      </c>
      <c r="AB80" s="70">
        <f t="shared" si="34"/>
        <v>-43.2</v>
      </c>
      <c r="AC80" s="70">
        <f t="shared" si="34"/>
        <v>-43.7</v>
      </c>
      <c r="AD80" s="70">
        <f t="shared" si="34"/>
        <v>-43.6</v>
      </c>
      <c r="AE80" s="228"/>
      <c r="AF80" s="229"/>
      <c r="AG80" s="229"/>
      <c r="AH80" s="229"/>
      <c r="AI80" s="229"/>
      <c r="AJ80" s="229"/>
      <c r="AK80" s="229"/>
      <c r="AL80" s="145"/>
      <c r="AM80" s="142"/>
      <c r="AN80" s="208"/>
      <c r="AO80" s="208"/>
      <c r="AP80" s="208"/>
      <c r="AQ80" s="208"/>
    </row>
    <row r="81" spans="2:43" s="174" customFormat="1">
      <c r="B81" s="66" t="s">
        <v>15</v>
      </c>
      <c r="C81" s="81">
        <v>16.8</v>
      </c>
      <c r="D81" s="69">
        <v>16.7</v>
      </c>
      <c r="E81" s="69">
        <v>16</v>
      </c>
      <c r="F81" s="69">
        <v>16.399999999999999</v>
      </c>
      <c r="G81" s="69">
        <v>17</v>
      </c>
      <c r="H81" s="69">
        <v>16.600000000000001</v>
      </c>
      <c r="I81" s="69">
        <v>17.8</v>
      </c>
      <c r="J81" s="69"/>
      <c r="K81" s="126"/>
      <c r="L81" s="125"/>
      <c r="T81" s="66" t="s">
        <v>15</v>
      </c>
      <c r="U81" s="81"/>
      <c r="V81" s="82"/>
      <c r="W81" s="82"/>
      <c r="X81" s="69">
        <f t="shared" si="34"/>
        <v>0.69999999999999929</v>
      </c>
      <c r="Y81" s="69">
        <f t="shared" si="34"/>
        <v>0.89999999999999858</v>
      </c>
      <c r="Z81" s="69">
        <f t="shared" si="34"/>
        <v>1</v>
      </c>
      <c r="AA81" s="69">
        <f t="shared" si="34"/>
        <v>0.89999999999999858</v>
      </c>
      <c r="AB81" s="69">
        <f t="shared" si="34"/>
        <v>-17</v>
      </c>
      <c r="AC81" s="69">
        <f t="shared" si="34"/>
        <v>-16.600000000000001</v>
      </c>
      <c r="AD81" s="69">
        <f t="shared" si="34"/>
        <v>-17.8</v>
      </c>
      <c r="AE81" s="226"/>
      <c r="AF81" s="227"/>
      <c r="AG81" s="227"/>
      <c r="AH81" s="227"/>
      <c r="AI81" s="227"/>
      <c r="AJ81" s="227"/>
      <c r="AK81" s="227"/>
      <c r="AL81" s="126"/>
      <c r="AM81" s="125"/>
      <c r="AN81" s="203"/>
      <c r="AO81" s="203"/>
      <c r="AP81" s="203"/>
      <c r="AQ81" s="203"/>
    </row>
    <row r="82" spans="2:43" s="174" customFormat="1">
      <c r="B82" s="66" t="s">
        <v>14</v>
      </c>
      <c r="C82" s="81">
        <v>0.2</v>
      </c>
      <c r="D82" s="69">
        <v>0.1</v>
      </c>
      <c r="E82" s="69">
        <v>0.2</v>
      </c>
      <c r="F82" s="69">
        <v>0.1</v>
      </c>
      <c r="G82" s="69">
        <v>0.2</v>
      </c>
      <c r="H82" s="69">
        <v>0.2</v>
      </c>
      <c r="I82" s="69">
        <v>0.2</v>
      </c>
      <c r="J82" s="69"/>
      <c r="K82" s="126"/>
      <c r="L82" s="125"/>
      <c r="T82" s="66" t="s">
        <v>14</v>
      </c>
      <c r="U82" s="81"/>
      <c r="V82" s="82"/>
      <c r="W82" s="82"/>
      <c r="X82" s="69">
        <f t="shared" si="34"/>
        <v>0</v>
      </c>
      <c r="Y82" s="69">
        <f t="shared" si="34"/>
        <v>0</v>
      </c>
      <c r="Z82" s="69">
        <f t="shared" si="34"/>
        <v>0</v>
      </c>
      <c r="AA82" s="69">
        <f t="shared" si="34"/>
        <v>0</v>
      </c>
      <c r="AB82" s="69">
        <f t="shared" si="34"/>
        <v>-0.2</v>
      </c>
      <c r="AC82" s="69">
        <f t="shared" si="34"/>
        <v>-0.2</v>
      </c>
      <c r="AD82" s="69">
        <f t="shared" si="34"/>
        <v>-0.2</v>
      </c>
      <c r="AE82" s="226"/>
      <c r="AF82" s="227"/>
      <c r="AG82" s="227"/>
      <c r="AH82" s="227"/>
      <c r="AI82" s="227"/>
      <c r="AJ82" s="227"/>
      <c r="AK82" s="227"/>
      <c r="AL82" s="126"/>
      <c r="AM82" s="125"/>
      <c r="AN82" s="203"/>
      <c r="AO82" s="203"/>
      <c r="AP82" s="203"/>
      <c r="AQ82" s="203"/>
    </row>
    <row r="83" spans="2:43" s="174" customFormat="1">
      <c r="B83" s="78" t="s">
        <v>13</v>
      </c>
      <c r="C83" s="91">
        <v>17</v>
      </c>
      <c r="D83" s="71">
        <v>16.8</v>
      </c>
      <c r="E83" s="71">
        <v>16.2</v>
      </c>
      <c r="F83" s="71">
        <v>16.5</v>
      </c>
      <c r="G83" s="71">
        <v>17.2</v>
      </c>
      <c r="H83" s="71">
        <v>16.8</v>
      </c>
      <c r="I83" s="71">
        <v>18</v>
      </c>
      <c r="J83" s="71"/>
      <c r="K83" s="146"/>
      <c r="L83" s="144"/>
      <c r="T83" s="78" t="s">
        <v>13</v>
      </c>
      <c r="U83" s="91"/>
      <c r="V83" s="116"/>
      <c r="W83" s="116"/>
      <c r="X83" s="71">
        <f t="shared" si="34"/>
        <v>0.69999999999999929</v>
      </c>
      <c r="Y83" s="71">
        <f t="shared" si="34"/>
        <v>0.89999999999999858</v>
      </c>
      <c r="Z83" s="71">
        <f t="shared" si="34"/>
        <v>1</v>
      </c>
      <c r="AA83" s="71">
        <f t="shared" si="34"/>
        <v>0.89999999999999858</v>
      </c>
      <c r="AB83" s="71">
        <f t="shared" si="34"/>
        <v>-17.2</v>
      </c>
      <c r="AC83" s="71">
        <f t="shared" si="34"/>
        <v>-16.8</v>
      </c>
      <c r="AD83" s="71">
        <f t="shared" si="34"/>
        <v>-18</v>
      </c>
      <c r="AE83" s="230"/>
      <c r="AF83" s="231"/>
      <c r="AG83" s="231"/>
      <c r="AH83" s="231"/>
      <c r="AI83" s="231"/>
      <c r="AJ83" s="231"/>
      <c r="AK83" s="231"/>
      <c r="AL83" s="146"/>
      <c r="AM83" s="144"/>
      <c r="AN83" s="210"/>
      <c r="AO83" s="210"/>
      <c r="AP83" s="210"/>
      <c r="AQ83" s="210"/>
    </row>
    <row r="84" spans="2:43" s="174" customFormat="1"/>
    <row r="85" spans="2:43" s="174" customFormat="1"/>
    <row r="86" spans="2:43" s="174" customFormat="1">
      <c r="L86" s="219"/>
    </row>
    <row r="87" spans="2:43" s="174" customFormat="1"/>
    <row r="88" spans="2:43" s="174" customFormat="1"/>
    <row r="89" spans="2:43" s="174" customFormat="1"/>
    <row r="90" spans="2:43" s="174" customFormat="1"/>
    <row r="91" spans="2:43" s="174" customFormat="1"/>
    <row r="92" spans="2:43" s="174" customFormat="1"/>
    <row r="93" spans="2:43" s="174" customFormat="1"/>
    <row r="94" spans="2:43" s="174" customFormat="1"/>
    <row r="95" spans="2:43" s="174" customFormat="1"/>
    <row r="96" spans="2:43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  <row r="106" s="174" customFormat="1"/>
    <row r="107" s="174" customFormat="1"/>
    <row r="108" s="174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9" customWidth="1"/>
    <col min="2" max="2" width="29.1640625" style="49" customWidth="1"/>
    <col min="3" max="3" width="7.33203125" style="11" customWidth="1"/>
    <col min="4" max="7" width="7.33203125" style="49" customWidth="1"/>
    <col min="8" max="8" width="7.1640625" style="49" customWidth="1" outlineLevel="1"/>
    <col min="9" max="10" width="7.33203125" style="49" customWidth="1" outlineLevel="1"/>
    <col min="11" max="14" width="7" style="49" customWidth="1"/>
    <col min="15" max="15" width="7.5" style="49" customWidth="1" outlineLevel="1"/>
    <col min="16" max="17" width="7.83203125" style="49" customWidth="1" outlineLevel="1"/>
    <col min="18" max="18" width="7" style="49" customWidth="1" outlineLevel="1"/>
    <col min="19" max="20" width="9.33203125" style="49" customWidth="1"/>
    <col min="21" max="23" width="7.6640625" style="49" customWidth="1"/>
    <col min="24" max="24" width="7.1640625" style="49" customWidth="1"/>
    <col min="25" max="25" width="7.33203125" style="49" customWidth="1"/>
    <col min="26" max="26" width="8.8320312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3" customFormat="1" ht="10.5" customHeight="1">
      <c r="A1" s="154" t="s">
        <v>71</v>
      </c>
      <c r="B1" s="155">
        <v>2</v>
      </c>
      <c r="C1" s="155">
        <f>+B1+1</f>
        <v>3</v>
      </c>
      <c r="D1" s="155">
        <f t="shared" ref="D1:L1" si="0">+C1+1</f>
        <v>4</v>
      </c>
      <c r="E1" s="155">
        <f t="shared" si="0"/>
        <v>5</v>
      </c>
      <c r="F1" s="155">
        <f t="shared" si="0"/>
        <v>6</v>
      </c>
      <c r="G1" s="155">
        <f t="shared" si="0"/>
        <v>7</v>
      </c>
      <c r="H1" s="155">
        <f t="shared" si="0"/>
        <v>8</v>
      </c>
      <c r="I1" s="155">
        <f t="shared" si="0"/>
        <v>9</v>
      </c>
      <c r="J1" s="155">
        <f t="shared" si="0"/>
        <v>10</v>
      </c>
      <c r="K1" s="155">
        <f t="shared" si="0"/>
        <v>11</v>
      </c>
      <c r="L1" s="155">
        <f t="shared" si="0"/>
        <v>12</v>
      </c>
      <c r="M1" s="155">
        <f>+L1+1</f>
        <v>13</v>
      </c>
      <c r="N1" s="155">
        <f>+M1+1</f>
        <v>14</v>
      </c>
      <c r="O1" s="155">
        <f>+N1+1</f>
        <v>15</v>
      </c>
      <c r="P1" s="155">
        <f>+O1+1</f>
        <v>16</v>
      </c>
    </row>
    <row r="2" spans="1:56" s="83" customFormat="1" ht="10.5" customHeight="1">
      <c r="A2" s="154"/>
      <c r="B2" s="278" t="s">
        <v>107</v>
      </c>
      <c r="C2" s="320"/>
      <c r="D2" s="267"/>
      <c r="E2" s="267"/>
      <c r="F2" s="267"/>
      <c r="G2" s="267"/>
      <c r="H2" s="267"/>
      <c r="I2" s="267"/>
      <c r="J2" s="267"/>
      <c r="K2" s="267"/>
      <c r="L2" s="267"/>
      <c r="M2" s="253"/>
      <c r="N2" s="254"/>
      <c r="O2" s="254"/>
      <c r="P2" s="254"/>
      <c r="Q2" s="254"/>
      <c r="R2" s="254"/>
      <c r="Y2" s="83" t="s">
        <v>108</v>
      </c>
    </row>
    <row r="3" spans="1:56" s="83" customFormat="1" ht="10.5" customHeight="1">
      <c r="A3" s="154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51" t="s">
        <v>93</v>
      </c>
      <c r="N3" s="952"/>
      <c r="O3" s="953" t="e">
        <f>+VLOOKUP($A4,#REF!,M$1+1,FALSE)</f>
        <v>#REF!</v>
      </c>
      <c r="P3" s="955" t="e">
        <f>+VLOOKUP($A4,#REF!,N$1+1,FALSE)</f>
        <v>#REF!</v>
      </c>
      <c r="Q3" s="720" t="s">
        <v>132</v>
      </c>
      <c r="R3" s="619" t="s">
        <v>128</v>
      </c>
      <c r="AI3" s="83" t="s">
        <v>93</v>
      </c>
      <c r="AK3" s="957" t="e">
        <f>O3</f>
        <v>#REF!</v>
      </c>
      <c r="AL3" s="949" t="e">
        <f>P3</f>
        <v>#REF!</v>
      </c>
      <c r="AM3" s="606" t="str">
        <f>Q3</f>
        <v>Jan-Dec</v>
      </c>
      <c r="AN3" s="606" t="str">
        <f>R3</f>
        <v>17/16</v>
      </c>
    </row>
    <row r="4" spans="1:56" s="83" customFormat="1" ht="13.5" customHeight="1">
      <c r="A4" s="140" t="str">
        <f>+"headingqy"&amp;$A$1</f>
        <v>headingqyGroup</v>
      </c>
      <c r="B4" s="362" t="e">
        <f>+VLOOKUP($A4,#REF!,B$1+1,FALSE)</f>
        <v>#REF!</v>
      </c>
      <c r="C4" s="692" t="e">
        <f>+VLOOKUP($A4,#REF!,C$1+1,FALSE)</f>
        <v>#REF!</v>
      </c>
      <c r="D4" s="693" t="e">
        <f>+VLOOKUP($A4,#REF!,D$1+1,FALSE)</f>
        <v>#REF!</v>
      </c>
      <c r="E4" s="693" t="e">
        <f>+VLOOKUP($A4,#REF!,E$1+1,FALSE)</f>
        <v>#REF!</v>
      </c>
      <c r="F4" s="693" t="e">
        <f>+VLOOKUP($A4,#REF!,F$1+1,FALSE)</f>
        <v>#REF!</v>
      </c>
      <c r="G4" s="693" t="e">
        <f>+VLOOKUP($A4,#REF!,G$1+1,FALSE)</f>
        <v>#REF!</v>
      </c>
      <c r="H4" s="693" t="e">
        <f>+VLOOKUP($A4,#REF!,H$1+1,FALSE)</f>
        <v>#REF!</v>
      </c>
      <c r="I4" s="693" t="e">
        <f>+VLOOKUP($A4,#REF!,I$1+1,FALSE)</f>
        <v>#REF!</v>
      </c>
      <c r="J4" s="694" t="e">
        <f>+VLOOKUP($A4,#REF!,J$1+1,FALSE)</f>
        <v>#REF!</v>
      </c>
      <c r="K4" s="371" t="e">
        <f>+VLOOKUP($A4,#REF!,K$1+1,FALSE)</f>
        <v>#REF!</v>
      </c>
      <c r="L4" s="691" t="e">
        <f>+VLOOKUP($A4,#REF!,L$1+1,FALSE)</f>
        <v>#REF!</v>
      </c>
      <c r="M4" s="690" t="e">
        <f>+K4</f>
        <v>#REF!</v>
      </c>
      <c r="N4" s="691" t="e">
        <f>L4</f>
        <v>#REF!</v>
      </c>
      <c r="O4" s="954"/>
      <c r="P4" s="956"/>
      <c r="Q4" s="690" t="str">
        <f>"14 vs
"&amp;"EUR"</f>
        <v>14 vs
EUR</v>
      </c>
      <c r="R4" s="691" t="str">
        <f>"13
"&amp;"Local"</f>
        <v>13
Local</v>
      </c>
      <c r="Y4" s="693" t="e">
        <f>C4</f>
        <v>#REF!</v>
      </c>
      <c r="Z4" s="693" t="e">
        <f t="shared" ref="Z4:AF4" si="1">D4</f>
        <v>#REF!</v>
      </c>
      <c r="AA4" s="693" t="e">
        <f t="shared" si="1"/>
        <v>#REF!</v>
      </c>
      <c r="AB4" s="693" t="e">
        <f t="shared" si="1"/>
        <v>#REF!</v>
      </c>
      <c r="AC4" s="693" t="e">
        <f t="shared" si="1"/>
        <v>#REF!</v>
      </c>
      <c r="AD4" s="693" t="e">
        <f t="shared" si="1"/>
        <v>#REF!</v>
      </c>
      <c r="AE4" s="693" t="e">
        <f t="shared" si="1"/>
        <v>#REF!</v>
      </c>
      <c r="AF4" s="693" t="e">
        <f t="shared" si="1"/>
        <v>#REF!</v>
      </c>
      <c r="AG4" s="690" t="e">
        <f>K4</f>
        <v>#REF!</v>
      </c>
      <c r="AH4" s="690" t="e">
        <f>L4</f>
        <v>#REF!</v>
      </c>
      <c r="AI4" s="690" t="e">
        <f>M4</f>
        <v>#REF!</v>
      </c>
      <c r="AJ4" s="690" t="e">
        <f>N4</f>
        <v>#REF!</v>
      </c>
      <c r="AK4" s="958"/>
      <c r="AL4" s="950"/>
      <c r="AM4" s="690" t="s">
        <v>82</v>
      </c>
      <c r="AN4" s="691" t="s">
        <v>83</v>
      </c>
    </row>
    <row r="5" spans="1:56" s="83" customFormat="1" ht="10.5" customHeight="1">
      <c r="A5" s="167" t="s">
        <v>6</v>
      </c>
      <c r="B5" s="388" t="s">
        <v>6</v>
      </c>
      <c r="C5" s="289">
        <v>145</v>
      </c>
      <c r="D5" s="313">
        <v>149</v>
      </c>
      <c r="E5" s="313">
        <v>153</v>
      </c>
      <c r="F5" s="313">
        <v>155</v>
      </c>
      <c r="G5" s="313">
        <v>150</v>
      </c>
      <c r="H5" s="436"/>
      <c r="I5" s="436"/>
      <c r="J5" s="436"/>
      <c r="K5" s="531">
        <v>-2.5166821570654863E-2</v>
      </c>
      <c r="L5" s="544">
        <v>-3.442320699192214E-2</v>
      </c>
      <c r="M5" s="378">
        <v>-2.1618016358371572E-2</v>
      </c>
      <c r="N5" s="475">
        <v>-1.1211313252523891E-2</v>
      </c>
      <c r="O5" s="380">
        <v>145</v>
      </c>
      <c r="P5" s="448">
        <v>150</v>
      </c>
      <c r="Q5" s="747">
        <v>-3.442320699192214E-2</v>
      </c>
      <c r="R5" s="391">
        <v>-1.1211313252523891E-2</v>
      </c>
      <c r="T5" s="603">
        <f>((C5-D5)/D5)-K5</f>
        <v>-1.6788160132377543E-3</v>
      </c>
      <c r="U5" s="639">
        <f>((C5-G5)/G5)-L5</f>
        <v>1.0898736585888066E-3</v>
      </c>
      <c r="V5" s="603">
        <f t="shared" ref="V5:V16" si="2">((O5-P5)/P5)-Q5</f>
        <v>1.0898736585888066E-3</v>
      </c>
      <c r="W5" s="603">
        <f>C5-O5</f>
        <v>0</v>
      </c>
      <c r="X5" s="603">
        <f>H5+G5+I5+J5-P5</f>
        <v>0</v>
      </c>
      <c r="Y5" s="563">
        <v>145</v>
      </c>
      <c r="Z5" s="651">
        <v>149</v>
      </c>
      <c r="AA5" s="652">
        <v>153</v>
      </c>
      <c r="AB5" s="652">
        <v>155</v>
      </c>
      <c r="AC5" s="652">
        <v>150</v>
      </c>
      <c r="AD5" s="652"/>
      <c r="AE5" s="653"/>
      <c r="AF5" s="653"/>
      <c r="AG5" s="531">
        <v>-2.5166821570654863E-2</v>
      </c>
      <c r="AH5" s="544">
        <v>-3.442320699192214E-2</v>
      </c>
      <c r="AI5" s="557">
        <v>-2.1618016358371572E-2</v>
      </c>
      <c r="AJ5" s="532">
        <v>-1.1211313252523891E-2</v>
      </c>
      <c r="AK5" s="563">
        <v>145</v>
      </c>
      <c r="AL5" s="651">
        <v>150</v>
      </c>
      <c r="AM5" s="557">
        <v>-3.442320699192214E-2</v>
      </c>
      <c r="AN5" s="532">
        <v>-1.1211313252523891E-2</v>
      </c>
      <c r="AO5" s="587">
        <f t="shared" ref="AO5:BD5" si="3">C5-Y5</f>
        <v>0</v>
      </c>
      <c r="AP5" s="587">
        <f t="shared" si="3"/>
        <v>0</v>
      </c>
      <c r="AQ5" s="587">
        <f t="shared" si="3"/>
        <v>0</v>
      </c>
      <c r="AR5" s="587">
        <f t="shared" si="3"/>
        <v>0</v>
      </c>
      <c r="AS5" s="587">
        <f t="shared" si="3"/>
        <v>0</v>
      </c>
      <c r="AT5" s="587">
        <f t="shared" si="3"/>
        <v>0</v>
      </c>
      <c r="AU5" s="587">
        <f t="shared" si="3"/>
        <v>0</v>
      </c>
      <c r="AV5" s="587">
        <f t="shared" si="3"/>
        <v>0</v>
      </c>
      <c r="AW5" s="587">
        <f t="shared" si="3"/>
        <v>0</v>
      </c>
      <c r="AX5" s="587">
        <f t="shared" si="3"/>
        <v>0</v>
      </c>
      <c r="AY5" s="587">
        <f t="shared" si="3"/>
        <v>0</v>
      </c>
      <c r="AZ5" s="587">
        <f t="shared" si="3"/>
        <v>0</v>
      </c>
      <c r="BA5" s="587">
        <f t="shared" si="3"/>
        <v>0</v>
      </c>
      <c r="BB5" s="587">
        <f t="shared" si="3"/>
        <v>0</v>
      </c>
      <c r="BC5" s="587">
        <f t="shared" si="3"/>
        <v>0</v>
      </c>
      <c r="BD5" s="587">
        <f t="shared" si="3"/>
        <v>0</v>
      </c>
    </row>
    <row r="6" spans="1:56" s="83" customFormat="1" ht="10.5" customHeight="1">
      <c r="A6" s="167" t="s">
        <v>2</v>
      </c>
      <c r="B6" s="388" t="s">
        <v>2</v>
      </c>
      <c r="C6" s="319">
        <v>72</v>
      </c>
      <c r="D6" s="320">
        <v>79</v>
      </c>
      <c r="E6" s="320">
        <v>70</v>
      </c>
      <c r="F6" s="538">
        <v>73</v>
      </c>
      <c r="G6" s="538">
        <v>72</v>
      </c>
      <c r="H6" s="450"/>
      <c r="I6" s="450"/>
      <c r="J6" s="450"/>
      <c r="K6" s="268">
        <v>-7.9684983216721905E-2</v>
      </c>
      <c r="L6" s="269">
        <v>6.0266531339998597E-3</v>
      </c>
      <c r="M6" s="378">
        <v>-7.4230718593239042E-2</v>
      </c>
      <c r="N6" s="379">
        <v>3.0861586839154853E-2</v>
      </c>
      <c r="O6" s="380">
        <v>72</v>
      </c>
      <c r="P6" s="448">
        <v>72</v>
      </c>
      <c r="Q6" s="323">
        <v>6.0266531339998597E-3</v>
      </c>
      <c r="R6" s="379">
        <v>3.0861586839154853E-2</v>
      </c>
      <c r="T6" s="603">
        <f>((C6-D6)/D6)-K6</f>
        <v>-8.9226117199869559E-3</v>
      </c>
      <c r="U6" s="603">
        <f>((C6-G6)/G6)-L6</f>
        <v>-6.0266531339998597E-3</v>
      </c>
      <c r="V6" s="603">
        <f t="shared" si="2"/>
        <v>-6.0266531339998597E-3</v>
      </c>
      <c r="W6" s="603">
        <f t="shared" ref="W6:W16" si="4">C6-O6</f>
        <v>0</v>
      </c>
      <c r="X6" s="603">
        <f t="shared" ref="X6:X16" si="5">H6+G6+I6+J6-P6</f>
        <v>0</v>
      </c>
      <c r="Y6" s="265">
        <v>72</v>
      </c>
      <c r="Z6" s="266">
        <v>79</v>
      </c>
      <c r="AA6" s="267">
        <v>70</v>
      </c>
      <c r="AB6" s="261">
        <v>73</v>
      </c>
      <c r="AC6" s="261">
        <v>72</v>
      </c>
      <c r="AD6" s="261"/>
      <c r="AE6" s="267"/>
      <c r="AF6" s="267"/>
      <c r="AG6" s="268">
        <v>-7.9684983216721905E-2</v>
      </c>
      <c r="AH6" s="269">
        <v>6.0266531339998597E-3</v>
      </c>
      <c r="AI6" s="262">
        <v>-7.4230718593239042E-2</v>
      </c>
      <c r="AJ6" s="264">
        <v>3.0861586839154853E-2</v>
      </c>
      <c r="AK6" s="348">
        <v>72</v>
      </c>
      <c r="AL6" s="259">
        <v>72</v>
      </c>
      <c r="AM6" s="262">
        <v>6.0266531339998597E-3</v>
      </c>
      <c r="AN6" s="264">
        <v>3.0861586839154853E-2</v>
      </c>
      <c r="AO6" s="587">
        <f t="shared" ref="AO6:AO30" si="6">C6-Y6</f>
        <v>0</v>
      </c>
      <c r="AP6" s="587">
        <f t="shared" ref="AP6:AP30" si="7">D6-Z6</f>
        <v>0</v>
      </c>
      <c r="AQ6" s="587">
        <f t="shared" ref="AQ6:AQ30" si="8">E6-AA6</f>
        <v>0</v>
      </c>
      <c r="AR6" s="587">
        <f t="shared" ref="AR6:AR30" si="9">F6-AB6</f>
        <v>0</v>
      </c>
      <c r="AS6" s="587">
        <f t="shared" ref="AS6:AS30" si="10">G6-AC6</f>
        <v>0</v>
      </c>
      <c r="AT6" s="587">
        <f t="shared" ref="AT6:AT30" si="11">H6-AD6</f>
        <v>0</v>
      </c>
      <c r="AU6" s="587">
        <f t="shared" ref="AU6:AU30" si="12">I6-AE6</f>
        <v>0</v>
      </c>
      <c r="AV6" s="587">
        <f t="shared" ref="AV6:AV30" si="13">J6-AF6</f>
        <v>0</v>
      </c>
      <c r="AW6" s="587">
        <f t="shared" ref="AW6:AW30" si="14">K6-AG6</f>
        <v>0</v>
      </c>
      <c r="AX6" s="587">
        <f t="shared" ref="AX6:AX30" si="15">L6-AH6</f>
        <v>0</v>
      </c>
      <c r="AY6" s="587">
        <f t="shared" ref="AY6:AY30" si="16">M6-AI6</f>
        <v>0</v>
      </c>
      <c r="AZ6" s="587">
        <f t="shared" ref="AZ6:AZ30" si="17">N6-AJ6</f>
        <v>0</v>
      </c>
      <c r="BA6" s="587">
        <f t="shared" ref="BA6:BA30" si="18">O6-AK6</f>
        <v>0</v>
      </c>
      <c r="BB6" s="587">
        <f t="shared" ref="BB6:BB30" si="19">P6-AL6</f>
        <v>0</v>
      </c>
      <c r="BC6" s="587">
        <f t="shared" ref="BC6:BC30" si="20">Q6-AM6</f>
        <v>0</v>
      </c>
      <c r="BD6" s="587">
        <f t="shared" ref="BD6:BD30" si="21">R6-AN6</f>
        <v>0</v>
      </c>
    </row>
    <row r="7" spans="1:56" s="83" customFormat="1" ht="10.5" customHeight="1">
      <c r="A7" s="167" t="s">
        <v>0</v>
      </c>
      <c r="B7" s="388" t="s">
        <v>0</v>
      </c>
      <c r="C7" s="319">
        <v>49</v>
      </c>
      <c r="D7" s="320">
        <v>19</v>
      </c>
      <c r="E7" s="320">
        <v>21</v>
      </c>
      <c r="F7" s="538">
        <v>21</v>
      </c>
      <c r="G7" s="538">
        <v>16</v>
      </c>
      <c r="H7" s="450"/>
      <c r="I7" s="450"/>
      <c r="J7" s="450"/>
      <c r="K7" s="268"/>
      <c r="L7" s="269"/>
      <c r="M7" s="378"/>
      <c r="N7" s="379"/>
      <c r="O7" s="380">
        <v>49</v>
      </c>
      <c r="P7" s="448">
        <v>16</v>
      </c>
      <c r="Q7" s="323"/>
      <c r="R7" s="379"/>
      <c r="T7" s="603">
        <f t="shared" ref="T7:T16" si="22">((C7-D7)/D7)-K7</f>
        <v>1.5789473684210527</v>
      </c>
      <c r="U7" s="603">
        <f t="shared" ref="U7:U16" si="23">((C7-G7)/G7)-L7</f>
        <v>2.0625</v>
      </c>
      <c r="V7" s="603">
        <f t="shared" si="2"/>
        <v>2.0625</v>
      </c>
      <c r="W7" s="603">
        <f t="shared" si="4"/>
        <v>0</v>
      </c>
      <c r="X7" s="603">
        <f t="shared" si="5"/>
        <v>0</v>
      </c>
      <c r="Y7" s="265">
        <v>49</v>
      </c>
      <c r="Z7" s="266">
        <v>19</v>
      </c>
      <c r="AA7" s="267">
        <v>21</v>
      </c>
      <c r="AB7" s="261">
        <v>21</v>
      </c>
      <c r="AC7" s="261">
        <v>16</v>
      </c>
      <c r="AD7" s="261"/>
      <c r="AE7" s="267"/>
      <c r="AF7" s="267"/>
      <c r="AG7" s="268"/>
      <c r="AH7" s="269"/>
      <c r="AI7" s="262"/>
      <c r="AJ7" s="264"/>
      <c r="AK7" s="348">
        <v>49</v>
      </c>
      <c r="AL7" s="259">
        <v>16</v>
      </c>
      <c r="AM7" s="262"/>
      <c r="AN7" s="264"/>
      <c r="AO7" s="587">
        <f t="shared" si="6"/>
        <v>0</v>
      </c>
      <c r="AP7" s="587">
        <f t="shared" si="7"/>
        <v>0</v>
      </c>
      <c r="AQ7" s="587">
        <f t="shared" si="8"/>
        <v>0</v>
      </c>
      <c r="AR7" s="587">
        <f t="shared" si="9"/>
        <v>0</v>
      </c>
      <c r="AS7" s="587">
        <f t="shared" si="10"/>
        <v>0</v>
      </c>
      <c r="AT7" s="587">
        <f t="shared" si="11"/>
        <v>0</v>
      </c>
      <c r="AU7" s="587">
        <f t="shared" si="12"/>
        <v>0</v>
      </c>
      <c r="AV7" s="587">
        <f t="shared" si="13"/>
        <v>0</v>
      </c>
      <c r="AW7" s="587">
        <f t="shared" si="14"/>
        <v>0</v>
      </c>
      <c r="AX7" s="587">
        <f t="shared" si="15"/>
        <v>0</v>
      </c>
      <c r="AY7" s="587">
        <f t="shared" si="16"/>
        <v>0</v>
      </c>
      <c r="AZ7" s="587">
        <f t="shared" si="17"/>
        <v>0</v>
      </c>
      <c r="BA7" s="587">
        <f t="shared" si="18"/>
        <v>0</v>
      </c>
      <c r="BB7" s="587">
        <f t="shared" si="19"/>
        <v>0</v>
      </c>
      <c r="BC7" s="587">
        <f t="shared" si="20"/>
        <v>0</v>
      </c>
      <c r="BD7" s="587">
        <f t="shared" si="21"/>
        <v>0</v>
      </c>
    </row>
    <row r="8" spans="1:56" s="83" customFormat="1" ht="10.5" customHeight="1">
      <c r="A8" s="167" t="s">
        <v>16</v>
      </c>
      <c r="B8" s="388" t="s">
        <v>16</v>
      </c>
      <c r="C8" s="319">
        <v>0</v>
      </c>
      <c r="D8" s="320">
        <v>0</v>
      </c>
      <c r="E8" s="320">
        <v>0</v>
      </c>
      <c r="F8" s="538">
        <v>0</v>
      </c>
      <c r="G8" s="538">
        <v>0</v>
      </c>
      <c r="H8" s="450"/>
      <c r="I8" s="450"/>
      <c r="J8" s="450"/>
      <c r="K8" s="268">
        <v>-0.76943558659360956</v>
      </c>
      <c r="L8" s="269">
        <v>-0.84863153806534863</v>
      </c>
      <c r="M8" s="378">
        <v>-0.77395815021235115</v>
      </c>
      <c r="N8" s="379">
        <v>-0.84616785509163039</v>
      </c>
      <c r="O8" s="380">
        <v>0</v>
      </c>
      <c r="P8" s="448">
        <v>0</v>
      </c>
      <c r="Q8" s="323">
        <v>-0.84863153806534863</v>
      </c>
      <c r="R8" s="379">
        <v>-0.84616785509163039</v>
      </c>
      <c r="T8" s="603" t="e">
        <f t="shared" si="22"/>
        <v>#DIV/0!</v>
      </c>
      <c r="U8" s="603" t="e">
        <f t="shared" si="23"/>
        <v>#DIV/0!</v>
      </c>
      <c r="V8" s="603" t="e">
        <f t="shared" si="2"/>
        <v>#DIV/0!</v>
      </c>
      <c r="W8" s="603">
        <f t="shared" si="4"/>
        <v>0</v>
      </c>
      <c r="X8" s="603">
        <f t="shared" si="5"/>
        <v>0</v>
      </c>
      <c r="Y8" s="265">
        <v>0</v>
      </c>
      <c r="Z8" s="266">
        <v>0</v>
      </c>
      <c r="AA8" s="267">
        <v>0</v>
      </c>
      <c r="AB8" s="261">
        <v>0</v>
      </c>
      <c r="AC8" s="261">
        <v>0</v>
      </c>
      <c r="AD8" s="261"/>
      <c r="AE8" s="267"/>
      <c r="AF8" s="267"/>
      <c r="AG8" s="268">
        <v>-0.76943558659360956</v>
      </c>
      <c r="AH8" s="269">
        <v>-0.84863153806534863</v>
      </c>
      <c r="AI8" s="262">
        <v>-0.77395815021235115</v>
      </c>
      <c r="AJ8" s="264">
        <v>-0.84616785509163039</v>
      </c>
      <c r="AK8" s="348">
        <v>0</v>
      </c>
      <c r="AL8" s="259">
        <v>0</v>
      </c>
      <c r="AM8" s="262">
        <v>-0.84863153806534863</v>
      </c>
      <c r="AN8" s="264">
        <v>-0.84616785509163039</v>
      </c>
      <c r="AO8" s="587">
        <f t="shared" si="6"/>
        <v>0</v>
      </c>
      <c r="AP8" s="587">
        <f t="shared" si="7"/>
        <v>0</v>
      </c>
      <c r="AQ8" s="587">
        <f t="shared" si="8"/>
        <v>0</v>
      </c>
      <c r="AR8" s="587">
        <f t="shared" si="9"/>
        <v>0</v>
      </c>
      <c r="AS8" s="587">
        <f t="shared" si="10"/>
        <v>0</v>
      </c>
      <c r="AT8" s="587">
        <f t="shared" si="11"/>
        <v>0</v>
      </c>
      <c r="AU8" s="587">
        <f t="shared" si="12"/>
        <v>0</v>
      </c>
      <c r="AV8" s="587">
        <f t="shared" si="13"/>
        <v>0</v>
      </c>
      <c r="AW8" s="587">
        <f t="shared" si="14"/>
        <v>0</v>
      </c>
      <c r="AX8" s="587">
        <f t="shared" si="15"/>
        <v>0</v>
      </c>
      <c r="AY8" s="587">
        <f t="shared" si="16"/>
        <v>0</v>
      </c>
      <c r="AZ8" s="587">
        <f t="shared" si="17"/>
        <v>0</v>
      </c>
      <c r="BA8" s="587">
        <f t="shared" si="18"/>
        <v>0</v>
      </c>
      <c r="BB8" s="587">
        <f t="shared" si="19"/>
        <v>0</v>
      </c>
      <c r="BC8" s="587">
        <f t="shared" si="20"/>
        <v>0</v>
      </c>
      <c r="BD8" s="587">
        <f t="shared" si="21"/>
        <v>0</v>
      </c>
    </row>
    <row r="9" spans="1:56" s="83" customFormat="1" ht="10.5" customHeight="1">
      <c r="A9" s="168" t="s">
        <v>7</v>
      </c>
      <c r="B9" s="396" t="s">
        <v>7</v>
      </c>
      <c r="C9" s="349">
        <v>266</v>
      </c>
      <c r="D9" s="569">
        <v>247</v>
      </c>
      <c r="E9" s="569">
        <v>244</v>
      </c>
      <c r="F9" s="569">
        <v>249</v>
      </c>
      <c r="G9" s="569">
        <v>238</v>
      </c>
      <c r="H9" s="454"/>
      <c r="I9" s="454"/>
      <c r="J9" s="454"/>
      <c r="K9" s="271">
        <v>8.0132019498568186E-2</v>
      </c>
      <c r="L9" s="272">
        <v>0.11719954761406881</v>
      </c>
      <c r="M9" s="748">
        <v>8.5473186954450053E-2</v>
      </c>
      <c r="N9" s="397">
        <v>0.14588967925778817</v>
      </c>
      <c r="O9" s="382">
        <v>266</v>
      </c>
      <c r="P9" s="454">
        <v>238</v>
      </c>
      <c r="Q9" s="350">
        <v>0.11719954761406881</v>
      </c>
      <c r="R9" s="397">
        <v>0.14588967925778817</v>
      </c>
      <c r="T9" s="603">
        <f t="shared" si="22"/>
        <v>-3.2089425754912582E-3</v>
      </c>
      <c r="U9" s="603">
        <f t="shared" si="23"/>
        <v>4.475112094605993E-4</v>
      </c>
      <c r="V9" s="603">
        <f t="shared" si="2"/>
        <v>4.475112094605993E-4</v>
      </c>
      <c r="W9" s="603">
        <f t="shared" si="4"/>
        <v>0</v>
      </c>
      <c r="X9" s="603">
        <f t="shared" si="5"/>
        <v>0</v>
      </c>
      <c r="Y9" s="349">
        <v>266</v>
      </c>
      <c r="Z9" s="270">
        <v>247</v>
      </c>
      <c r="AA9" s="270">
        <v>244</v>
      </c>
      <c r="AB9" s="270">
        <v>249</v>
      </c>
      <c r="AC9" s="270">
        <v>238</v>
      </c>
      <c r="AD9" s="270"/>
      <c r="AE9" s="270"/>
      <c r="AF9" s="270"/>
      <c r="AG9" s="271">
        <v>8.0132019498568186E-2</v>
      </c>
      <c r="AH9" s="272">
        <v>0.11719954761406881</v>
      </c>
      <c r="AI9" s="273">
        <v>8.5473186954450053E-2</v>
      </c>
      <c r="AJ9" s="274">
        <v>0.14588967925778817</v>
      </c>
      <c r="AK9" s="349">
        <v>266</v>
      </c>
      <c r="AL9" s="270">
        <v>238</v>
      </c>
      <c r="AM9" s="273">
        <v>0.11719954761406881</v>
      </c>
      <c r="AN9" s="274">
        <v>0.14588967925778817</v>
      </c>
      <c r="AO9" s="587">
        <f t="shared" si="6"/>
        <v>0</v>
      </c>
      <c r="AP9" s="587">
        <f t="shared" si="7"/>
        <v>0</v>
      </c>
      <c r="AQ9" s="587">
        <f t="shared" si="8"/>
        <v>0</v>
      </c>
      <c r="AR9" s="587">
        <f t="shared" si="9"/>
        <v>0</v>
      </c>
      <c r="AS9" s="587">
        <f t="shared" si="10"/>
        <v>0</v>
      </c>
      <c r="AT9" s="587">
        <f t="shared" si="11"/>
        <v>0</v>
      </c>
      <c r="AU9" s="587">
        <f t="shared" si="12"/>
        <v>0</v>
      </c>
      <c r="AV9" s="587">
        <f t="shared" si="13"/>
        <v>0</v>
      </c>
      <c r="AW9" s="587">
        <f t="shared" si="14"/>
        <v>0</v>
      </c>
      <c r="AX9" s="587">
        <f t="shared" si="15"/>
        <v>0</v>
      </c>
      <c r="AY9" s="587">
        <f t="shared" si="16"/>
        <v>0</v>
      </c>
      <c r="AZ9" s="587">
        <f t="shared" si="17"/>
        <v>0</v>
      </c>
      <c r="BA9" s="587">
        <f t="shared" si="18"/>
        <v>0</v>
      </c>
      <c r="BB9" s="587">
        <f t="shared" si="19"/>
        <v>0</v>
      </c>
      <c r="BC9" s="587">
        <f t="shared" si="20"/>
        <v>0</v>
      </c>
      <c r="BD9" s="587">
        <f t="shared" si="21"/>
        <v>0</v>
      </c>
    </row>
    <row r="10" spans="1:56" s="83" customFormat="1" ht="10.5" customHeight="1">
      <c r="A10" s="167" t="s">
        <v>3</v>
      </c>
      <c r="B10" s="388" t="s">
        <v>3</v>
      </c>
      <c r="C10" s="265">
        <v>-38</v>
      </c>
      <c r="D10" s="318">
        <v>-38</v>
      </c>
      <c r="E10" s="320">
        <v>-39</v>
      </c>
      <c r="F10" s="538">
        <v>-39</v>
      </c>
      <c r="G10" s="538">
        <v>-39</v>
      </c>
      <c r="H10" s="450"/>
      <c r="I10" s="450"/>
      <c r="J10" s="450"/>
      <c r="K10" s="268">
        <v>-1.3987793592935449E-2</v>
      </c>
      <c r="L10" s="269">
        <v>-4.5517734713379165E-2</v>
      </c>
      <c r="M10" s="378">
        <v>-8.7380544313248043E-3</v>
      </c>
      <c r="N10" s="379">
        <v>-2.378092018108835E-2</v>
      </c>
      <c r="O10" s="380">
        <v>-38</v>
      </c>
      <c r="P10" s="448">
        <v>-39</v>
      </c>
      <c r="Q10" s="323">
        <v>-4.5517734713379165E-2</v>
      </c>
      <c r="R10" s="379">
        <v>-2.378092018108835E-2</v>
      </c>
      <c r="T10" s="603">
        <f t="shared" si="22"/>
        <v>1.3987793592935449E-2</v>
      </c>
      <c r="U10" s="603">
        <f t="shared" si="23"/>
        <v>1.9876709072353525E-2</v>
      </c>
      <c r="V10" s="603">
        <f t="shared" si="2"/>
        <v>1.9876709072353525E-2</v>
      </c>
      <c r="W10" s="603">
        <f t="shared" si="4"/>
        <v>0</v>
      </c>
      <c r="X10" s="603">
        <f t="shared" si="5"/>
        <v>0</v>
      </c>
      <c r="Y10" s="265">
        <v>-38</v>
      </c>
      <c r="Z10" s="266">
        <v>-38</v>
      </c>
      <c r="AA10" s="267">
        <v>-39</v>
      </c>
      <c r="AB10" s="261">
        <v>-39</v>
      </c>
      <c r="AC10" s="261">
        <v>-39</v>
      </c>
      <c r="AD10" s="261"/>
      <c r="AE10" s="267"/>
      <c r="AF10" s="267"/>
      <c r="AG10" s="268">
        <v>-1.3987793592935449E-2</v>
      </c>
      <c r="AH10" s="269">
        <v>-4.5517734713379165E-2</v>
      </c>
      <c r="AI10" s="262">
        <v>-8.7380544313248043E-3</v>
      </c>
      <c r="AJ10" s="264">
        <v>-2.378092018108835E-2</v>
      </c>
      <c r="AK10" s="348">
        <v>-38</v>
      </c>
      <c r="AL10" s="259">
        <v>-39</v>
      </c>
      <c r="AM10" s="262">
        <v>-4.5517734713379165E-2</v>
      </c>
      <c r="AN10" s="264">
        <v>-2.378092018108835E-2</v>
      </c>
      <c r="AO10" s="587">
        <f t="shared" si="6"/>
        <v>0</v>
      </c>
      <c r="AP10" s="587">
        <f t="shared" si="7"/>
        <v>0</v>
      </c>
      <c r="AQ10" s="587">
        <f t="shared" si="8"/>
        <v>0</v>
      </c>
      <c r="AR10" s="587">
        <f t="shared" si="9"/>
        <v>0</v>
      </c>
      <c r="AS10" s="587">
        <f t="shared" si="10"/>
        <v>0</v>
      </c>
      <c r="AT10" s="587">
        <f t="shared" si="11"/>
        <v>0</v>
      </c>
      <c r="AU10" s="587">
        <f t="shared" si="12"/>
        <v>0</v>
      </c>
      <c r="AV10" s="587">
        <f t="shared" si="13"/>
        <v>0</v>
      </c>
      <c r="AW10" s="587">
        <f t="shared" si="14"/>
        <v>0</v>
      </c>
      <c r="AX10" s="587">
        <f t="shared" si="15"/>
        <v>0</v>
      </c>
      <c r="AY10" s="587">
        <f t="shared" si="16"/>
        <v>0</v>
      </c>
      <c r="AZ10" s="587">
        <f t="shared" si="17"/>
        <v>0</v>
      </c>
      <c r="BA10" s="587">
        <f t="shared" si="18"/>
        <v>0</v>
      </c>
      <c r="BB10" s="587">
        <f t="shared" si="19"/>
        <v>0</v>
      </c>
      <c r="BC10" s="587">
        <f t="shared" si="20"/>
        <v>0</v>
      </c>
      <c r="BD10" s="587">
        <f t="shared" si="21"/>
        <v>0</v>
      </c>
    </row>
    <row r="11" spans="1:56" s="83" customFormat="1" ht="10.5" customHeight="1">
      <c r="A11" s="167" t="s">
        <v>73</v>
      </c>
      <c r="B11" s="388" t="s">
        <v>78</v>
      </c>
      <c r="C11" s="265">
        <v>-106</v>
      </c>
      <c r="D11" s="318">
        <v>-107</v>
      </c>
      <c r="E11" s="320">
        <v>-111</v>
      </c>
      <c r="F11" s="538">
        <v>-114</v>
      </c>
      <c r="G11" s="538">
        <v>-116</v>
      </c>
      <c r="H11" s="450"/>
      <c r="I11" s="450"/>
      <c r="J11" s="450"/>
      <c r="K11" s="268">
        <v>-9.8968966685631932E-3</v>
      </c>
      <c r="L11" s="269">
        <v>-7.9215647790732535E-2</v>
      </c>
      <c r="M11" s="378">
        <v>-4.8011613692819921E-3</v>
      </c>
      <c r="N11" s="379">
        <v>-5.5335504898592958E-2</v>
      </c>
      <c r="O11" s="380">
        <v>-106</v>
      </c>
      <c r="P11" s="448">
        <v>-116</v>
      </c>
      <c r="Q11" s="323">
        <v>-7.9215647790732535E-2</v>
      </c>
      <c r="R11" s="379">
        <v>-5.5335504898592958E-2</v>
      </c>
      <c r="T11" s="603">
        <f t="shared" si="22"/>
        <v>5.5110227603982938E-4</v>
      </c>
      <c r="U11" s="603">
        <f t="shared" si="23"/>
        <v>-6.9912487609916085E-3</v>
      </c>
      <c r="V11" s="603">
        <f t="shared" si="2"/>
        <v>-6.9912487609916085E-3</v>
      </c>
      <c r="W11" s="603">
        <f t="shared" si="4"/>
        <v>0</v>
      </c>
      <c r="X11" s="603">
        <f t="shared" si="5"/>
        <v>0</v>
      </c>
      <c r="Y11" s="265">
        <v>-106</v>
      </c>
      <c r="Z11" s="266">
        <v>-107</v>
      </c>
      <c r="AA11" s="267">
        <v>-111</v>
      </c>
      <c r="AB11" s="261">
        <v>-114</v>
      </c>
      <c r="AC11" s="261">
        <v>-116</v>
      </c>
      <c r="AD11" s="261"/>
      <c r="AE11" s="267"/>
      <c r="AF11" s="267"/>
      <c r="AG11" s="268">
        <v>-9.8968966685631932E-3</v>
      </c>
      <c r="AH11" s="269">
        <v>-7.9215647790732535E-2</v>
      </c>
      <c r="AI11" s="262">
        <v>-4.8011613692819921E-3</v>
      </c>
      <c r="AJ11" s="264">
        <v>-5.5335504898592958E-2</v>
      </c>
      <c r="AK11" s="348">
        <v>-106</v>
      </c>
      <c r="AL11" s="259">
        <v>-116</v>
      </c>
      <c r="AM11" s="262">
        <v>-7.9215647790732535E-2</v>
      </c>
      <c r="AN11" s="264">
        <v>-5.5335504898592958E-2</v>
      </c>
      <c r="AO11" s="587">
        <f t="shared" si="6"/>
        <v>0</v>
      </c>
      <c r="AP11" s="587">
        <f t="shared" si="7"/>
        <v>0</v>
      </c>
      <c r="AQ11" s="587">
        <f t="shared" si="8"/>
        <v>0</v>
      </c>
      <c r="AR11" s="587">
        <f t="shared" si="9"/>
        <v>0</v>
      </c>
      <c r="AS11" s="587">
        <f t="shared" si="10"/>
        <v>0</v>
      </c>
      <c r="AT11" s="587">
        <f t="shared" si="11"/>
        <v>0</v>
      </c>
      <c r="AU11" s="587">
        <f t="shared" si="12"/>
        <v>0</v>
      </c>
      <c r="AV11" s="587">
        <f t="shared" si="13"/>
        <v>0</v>
      </c>
      <c r="AW11" s="587">
        <f t="shared" si="14"/>
        <v>0</v>
      </c>
      <c r="AX11" s="587">
        <f t="shared" si="15"/>
        <v>0</v>
      </c>
      <c r="AY11" s="587">
        <f t="shared" si="16"/>
        <v>0</v>
      </c>
      <c r="AZ11" s="587">
        <f t="shared" si="17"/>
        <v>0</v>
      </c>
      <c r="BA11" s="587">
        <f t="shared" si="18"/>
        <v>0</v>
      </c>
      <c r="BB11" s="587">
        <f t="shared" si="19"/>
        <v>0</v>
      </c>
      <c r="BC11" s="587">
        <f t="shared" si="20"/>
        <v>0</v>
      </c>
      <c r="BD11" s="587">
        <f t="shared" si="21"/>
        <v>0</v>
      </c>
    </row>
    <row r="12" spans="1:56" s="83" customFormat="1" ht="10.5" customHeight="1">
      <c r="A12" s="168" t="s">
        <v>22</v>
      </c>
      <c r="B12" s="396" t="s">
        <v>22</v>
      </c>
      <c r="C12" s="276">
        <v>-145</v>
      </c>
      <c r="D12" s="568">
        <v>-147</v>
      </c>
      <c r="E12" s="556">
        <v>-152</v>
      </c>
      <c r="F12" s="569">
        <v>-154</v>
      </c>
      <c r="G12" s="569">
        <v>-156</v>
      </c>
      <c r="H12" s="453"/>
      <c r="I12" s="453"/>
      <c r="J12" s="453"/>
      <c r="K12" s="271">
        <v>-1.0767270504417503E-2</v>
      </c>
      <c r="L12" s="272">
        <v>-6.9812283877728643E-2</v>
      </c>
      <c r="M12" s="748">
        <v>-5.6545121226403428E-3</v>
      </c>
      <c r="N12" s="397">
        <v>-4.654106084750731E-2</v>
      </c>
      <c r="O12" s="383">
        <v>-145</v>
      </c>
      <c r="P12" s="749">
        <v>-156</v>
      </c>
      <c r="Q12" s="350">
        <v>-6.9812283877728643E-2</v>
      </c>
      <c r="R12" s="397">
        <v>-4.654106084750731E-2</v>
      </c>
      <c r="T12" s="603">
        <f t="shared" si="22"/>
        <v>-2.8381716724532446E-3</v>
      </c>
      <c r="U12" s="603">
        <f t="shared" si="23"/>
        <v>-7.0053663509186959E-4</v>
      </c>
      <c r="V12" s="603">
        <f t="shared" si="2"/>
        <v>-7.0053663509186959E-4</v>
      </c>
      <c r="W12" s="603">
        <f t="shared" si="4"/>
        <v>0</v>
      </c>
      <c r="X12" s="603">
        <f t="shared" si="5"/>
        <v>0</v>
      </c>
      <c r="Y12" s="276">
        <v>-145</v>
      </c>
      <c r="Z12" s="277">
        <v>-147</v>
      </c>
      <c r="AA12" s="278">
        <v>-152</v>
      </c>
      <c r="AB12" s="270">
        <v>-154</v>
      </c>
      <c r="AC12" s="270">
        <v>-156</v>
      </c>
      <c r="AD12" s="270"/>
      <c r="AE12" s="278"/>
      <c r="AF12" s="278"/>
      <c r="AG12" s="271">
        <v>-1.0767270504417503E-2</v>
      </c>
      <c r="AH12" s="272">
        <v>-6.9812283877728643E-2</v>
      </c>
      <c r="AI12" s="273">
        <v>-5.6545121226403428E-3</v>
      </c>
      <c r="AJ12" s="274">
        <v>-4.654106084750731E-2</v>
      </c>
      <c r="AK12" s="558">
        <v>-145</v>
      </c>
      <c r="AL12" s="559">
        <v>-156</v>
      </c>
      <c r="AM12" s="273">
        <v>-6.9812283877728643E-2</v>
      </c>
      <c r="AN12" s="274">
        <v>-4.654106084750731E-2</v>
      </c>
      <c r="AO12" s="587">
        <f t="shared" si="6"/>
        <v>0</v>
      </c>
      <c r="AP12" s="587">
        <f t="shared" si="7"/>
        <v>0</v>
      </c>
      <c r="AQ12" s="587">
        <f t="shared" si="8"/>
        <v>0</v>
      </c>
      <c r="AR12" s="587">
        <f t="shared" si="9"/>
        <v>0</v>
      </c>
      <c r="AS12" s="587">
        <f t="shared" si="10"/>
        <v>0</v>
      </c>
      <c r="AT12" s="587">
        <f t="shared" si="11"/>
        <v>0</v>
      </c>
      <c r="AU12" s="587">
        <f t="shared" si="12"/>
        <v>0</v>
      </c>
      <c r="AV12" s="587">
        <f t="shared" si="13"/>
        <v>0</v>
      </c>
      <c r="AW12" s="587">
        <f t="shared" si="14"/>
        <v>0</v>
      </c>
      <c r="AX12" s="587">
        <f t="shared" si="15"/>
        <v>0</v>
      </c>
      <c r="AY12" s="587">
        <f t="shared" si="16"/>
        <v>0</v>
      </c>
      <c r="AZ12" s="587">
        <f t="shared" si="17"/>
        <v>0</v>
      </c>
      <c r="BA12" s="587">
        <f t="shared" si="18"/>
        <v>0</v>
      </c>
      <c r="BB12" s="587">
        <f t="shared" si="19"/>
        <v>0</v>
      </c>
      <c r="BC12" s="587">
        <f t="shared" si="20"/>
        <v>0</v>
      </c>
      <c r="BD12" s="587">
        <f t="shared" si="21"/>
        <v>0</v>
      </c>
    </row>
    <row r="13" spans="1:56" s="83" customFormat="1" ht="10.5" customHeight="1">
      <c r="A13" s="168" t="s">
        <v>11</v>
      </c>
      <c r="B13" s="396" t="s">
        <v>11</v>
      </c>
      <c r="C13" s="276">
        <v>121</v>
      </c>
      <c r="D13" s="568">
        <v>100</v>
      </c>
      <c r="E13" s="556">
        <v>92</v>
      </c>
      <c r="F13" s="556">
        <v>95</v>
      </c>
      <c r="G13" s="556">
        <v>82</v>
      </c>
      <c r="H13" s="453"/>
      <c r="I13" s="453"/>
      <c r="J13" s="453"/>
      <c r="K13" s="271">
        <v>0.2135990565842516</v>
      </c>
      <c r="L13" s="272">
        <v>0.47120338955606766</v>
      </c>
      <c r="M13" s="748">
        <v>0.21940621922326153</v>
      </c>
      <c r="N13" s="397">
        <v>0.51148707288218009</v>
      </c>
      <c r="O13" s="383">
        <v>121</v>
      </c>
      <c r="P13" s="749">
        <v>82</v>
      </c>
      <c r="Q13" s="350">
        <v>0.47120338955606766</v>
      </c>
      <c r="R13" s="397">
        <v>0.51148707288218009</v>
      </c>
      <c r="T13" s="603">
        <f t="shared" si="22"/>
        <v>-3.5990565842516087E-3</v>
      </c>
      <c r="U13" s="603">
        <f t="shared" si="23"/>
        <v>4.4063665414932895E-3</v>
      </c>
      <c r="V13" s="603">
        <f t="shared" si="2"/>
        <v>4.4063665414932895E-3</v>
      </c>
      <c r="W13" s="603">
        <f t="shared" si="4"/>
        <v>0</v>
      </c>
      <c r="X13" s="603">
        <f t="shared" si="5"/>
        <v>0</v>
      </c>
      <c r="Y13" s="276">
        <v>121</v>
      </c>
      <c r="Z13" s="277">
        <v>100</v>
      </c>
      <c r="AA13" s="278">
        <v>92</v>
      </c>
      <c r="AB13" s="278">
        <v>95</v>
      </c>
      <c r="AC13" s="278">
        <v>82</v>
      </c>
      <c r="AD13" s="278"/>
      <c r="AE13" s="278"/>
      <c r="AF13" s="278"/>
      <c r="AG13" s="271">
        <v>0.2135990565842516</v>
      </c>
      <c r="AH13" s="272">
        <v>0.47120338955606766</v>
      </c>
      <c r="AI13" s="273">
        <v>0.21940621922326153</v>
      </c>
      <c r="AJ13" s="274">
        <v>0.51148707288218009</v>
      </c>
      <c r="AK13" s="558">
        <v>121</v>
      </c>
      <c r="AL13" s="559">
        <v>82</v>
      </c>
      <c r="AM13" s="273">
        <v>0.47120338955606766</v>
      </c>
      <c r="AN13" s="274">
        <v>0.51148707288218009</v>
      </c>
      <c r="AO13" s="587">
        <f t="shared" si="6"/>
        <v>0</v>
      </c>
      <c r="AP13" s="587">
        <f t="shared" si="7"/>
        <v>0</v>
      </c>
      <c r="AQ13" s="587">
        <f t="shared" si="8"/>
        <v>0</v>
      </c>
      <c r="AR13" s="587">
        <f t="shared" si="9"/>
        <v>0</v>
      </c>
      <c r="AS13" s="587">
        <f t="shared" si="10"/>
        <v>0</v>
      </c>
      <c r="AT13" s="587">
        <f t="shared" si="11"/>
        <v>0</v>
      </c>
      <c r="AU13" s="587">
        <f t="shared" si="12"/>
        <v>0</v>
      </c>
      <c r="AV13" s="587">
        <f t="shared" si="13"/>
        <v>0</v>
      </c>
      <c r="AW13" s="587">
        <f t="shared" si="14"/>
        <v>0</v>
      </c>
      <c r="AX13" s="587">
        <f t="shared" si="15"/>
        <v>0</v>
      </c>
      <c r="AY13" s="587">
        <f t="shared" si="16"/>
        <v>0</v>
      </c>
      <c r="AZ13" s="587">
        <f t="shared" si="17"/>
        <v>0</v>
      </c>
      <c r="BA13" s="587">
        <f t="shared" si="18"/>
        <v>0</v>
      </c>
      <c r="BB13" s="587">
        <f t="shared" si="19"/>
        <v>0</v>
      </c>
      <c r="BC13" s="587">
        <f t="shared" si="20"/>
        <v>0</v>
      </c>
      <c r="BD13" s="587">
        <f t="shared" si="21"/>
        <v>0</v>
      </c>
    </row>
    <row r="14" spans="1:56" s="83" customFormat="1" ht="10.5" customHeight="1">
      <c r="A14" s="167" t="s">
        <v>21</v>
      </c>
      <c r="B14" s="388" t="s">
        <v>21</v>
      </c>
      <c r="C14" s="265">
        <v>-9</v>
      </c>
      <c r="D14" s="318">
        <v>0</v>
      </c>
      <c r="E14" s="320">
        <v>-1</v>
      </c>
      <c r="F14" s="313">
        <v>-2</v>
      </c>
      <c r="G14" s="313">
        <v>11</v>
      </c>
      <c r="H14" s="450"/>
      <c r="I14" s="450"/>
      <c r="J14" s="450"/>
      <c r="K14" s="268"/>
      <c r="L14" s="269"/>
      <c r="M14" s="528"/>
      <c r="N14" s="379"/>
      <c r="O14" s="380">
        <v>-9</v>
      </c>
      <c r="P14" s="448">
        <v>11</v>
      </c>
      <c r="Q14" s="323"/>
      <c r="R14" s="379"/>
      <c r="T14" s="603" t="e">
        <f t="shared" si="22"/>
        <v>#DIV/0!</v>
      </c>
      <c r="U14" s="603">
        <f t="shared" si="23"/>
        <v>-1.8181818181818181</v>
      </c>
      <c r="V14" s="603">
        <f t="shared" si="2"/>
        <v>-1.8181818181818181</v>
      </c>
      <c r="W14" s="603">
        <f t="shared" si="4"/>
        <v>0</v>
      </c>
      <c r="X14" s="603">
        <f t="shared" si="5"/>
        <v>0</v>
      </c>
      <c r="Y14" s="265">
        <v>-9</v>
      </c>
      <c r="Z14" s="266">
        <v>0</v>
      </c>
      <c r="AA14" s="267">
        <v>-1</v>
      </c>
      <c r="AB14" s="260">
        <v>-2</v>
      </c>
      <c r="AC14" s="260">
        <v>11</v>
      </c>
      <c r="AD14" s="260"/>
      <c r="AE14" s="267"/>
      <c r="AF14" s="267"/>
      <c r="AG14" s="268"/>
      <c r="AH14" s="269"/>
      <c r="AI14" s="279"/>
      <c r="AJ14" s="264"/>
      <c r="AK14" s="348">
        <v>-9</v>
      </c>
      <c r="AL14" s="259">
        <v>11</v>
      </c>
      <c r="AM14" s="262"/>
      <c r="AN14" s="264"/>
      <c r="AO14" s="587">
        <f t="shared" si="6"/>
        <v>0</v>
      </c>
      <c r="AP14" s="587">
        <f t="shared" si="7"/>
        <v>0</v>
      </c>
      <c r="AQ14" s="587">
        <f t="shared" si="8"/>
        <v>0</v>
      </c>
      <c r="AR14" s="587">
        <f t="shared" si="9"/>
        <v>0</v>
      </c>
      <c r="AS14" s="587">
        <f t="shared" si="10"/>
        <v>0</v>
      </c>
      <c r="AT14" s="587">
        <f t="shared" si="11"/>
        <v>0</v>
      </c>
      <c r="AU14" s="587">
        <f t="shared" si="12"/>
        <v>0</v>
      </c>
      <c r="AV14" s="587">
        <f t="shared" si="13"/>
        <v>0</v>
      </c>
      <c r="AW14" s="587">
        <f t="shared" si="14"/>
        <v>0</v>
      </c>
      <c r="AX14" s="587">
        <f t="shared" si="15"/>
        <v>0</v>
      </c>
      <c r="AY14" s="587">
        <f t="shared" si="16"/>
        <v>0</v>
      </c>
      <c r="AZ14" s="587">
        <f t="shared" si="17"/>
        <v>0</v>
      </c>
      <c r="BA14" s="587">
        <f t="shared" si="18"/>
        <v>0</v>
      </c>
      <c r="BB14" s="587">
        <f t="shared" si="19"/>
        <v>0</v>
      </c>
      <c r="BC14" s="587">
        <f t="shared" si="20"/>
        <v>0</v>
      </c>
      <c r="BD14" s="587">
        <f t="shared" si="21"/>
        <v>0</v>
      </c>
    </row>
    <row r="15" spans="1:56" s="83" customFormat="1" ht="10.5" hidden="1" customHeight="1" outlineLevel="1">
      <c r="A15" s="167" t="s">
        <v>101</v>
      </c>
      <c r="B15" s="388" t="s">
        <v>101</v>
      </c>
      <c r="C15" s="265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0"/>
      <c r="I15" s="450"/>
      <c r="J15" s="450"/>
      <c r="K15" s="268" t="e">
        <v>#N/A</v>
      </c>
      <c r="L15" s="269" t="e">
        <v>#N/A</v>
      </c>
      <c r="M15" s="528" t="e">
        <v>#N/A</v>
      </c>
      <c r="N15" s="379" t="e">
        <v>#N/A</v>
      </c>
      <c r="O15" s="380" t="e">
        <v>#N/A</v>
      </c>
      <c r="P15" s="448" t="e">
        <v>#N/A</v>
      </c>
      <c r="Q15" s="323" t="e">
        <v>#N/A</v>
      </c>
      <c r="R15" s="379" t="e">
        <v>#N/A</v>
      </c>
      <c r="T15" s="603" t="e">
        <f t="shared" si="22"/>
        <v>#N/A</v>
      </c>
      <c r="U15" s="603" t="e">
        <f t="shared" si="23"/>
        <v>#N/A</v>
      </c>
      <c r="V15" s="603" t="e">
        <f t="shared" si="2"/>
        <v>#N/A</v>
      </c>
      <c r="W15" s="603" t="e">
        <f t="shared" si="4"/>
        <v>#N/A</v>
      </c>
      <c r="X15" s="603" t="e">
        <f t="shared" si="5"/>
        <v>#N/A</v>
      </c>
      <c r="Y15" s="265" t="e">
        <v>#N/A</v>
      </c>
      <c r="Z15" s="266" t="e">
        <v>#N/A</v>
      </c>
      <c r="AA15" s="267" t="e">
        <v>#N/A</v>
      </c>
      <c r="AB15" s="260" t="e">
        <v>#N/A</v>
      </c>
      <c r="AC15" s="260" t="e">
        <v>#N/A</v>
      </c>
      <c r="AD15" s="260"/>
      <c r="AE15" s="267"/>
      <c r="AF15" s="267"/>
      <c r="AG15" s="268" t="e">
        <v>#N/A</v>
      </c>
      <c r="AH15" s="269" t="e">
        <v>#N/A</v>
      </c>
      <c r="AI15" s="279" t="e">
        <v>#N/A</v>
      </c>
      <c r="AJ15" s="264" t="e">
        <v>#N/A</v>
      </c>
      <c r="AK15" s="348" t="e">
        <v>#N/A</v>
      </c>
      <c r="AL15" s="259" t="e">
        <v>#N/A</v>
      </c>
      <c r="AM15" s="262" t="e">
        <v>#N/A</v>
      </c>
      <c r="AN15" s="264" t="e">
        <v>#N/A</v>
      </c>
      <c r="AO15" s="587" t="e">
        <f t="shared" si="6"/>
        <v>#N/A</v>
      </c>
      <c r="AP15" s="587" t="e">
        <f t="shared" si="7"/>
        <v>#N/A</v>
      </c>
      <c r="AQ15" s="587" t="e">
        <f t="shared" si="8"/>
        <v>#N/A</v>
      </c>
      <c r="AR15" s="587" t="e">
        <f t="shared" si="9"/>
        <v>#N/A</v>
      </c>
      <c r="AS15" s="587" t="e">
        <f t="shared" si="10"/>
        <v>#N/A</v>
      </c>
      <c r="AT15" s="587">
        <f t="shared" si="11"/>
        <v>0</v>
      </c>
      <c r="AU15" s="587">
        <f t="shared" si="12"/>
        <v>0</v>
      </c>
      <c r="AV15" s="587">
        <f t="shared" si="13"/>
        <v>0</v>
      </c>
      <c r="AW15" s="587" t="e">
        <f t="shared" si="14"/>
        <v>#N/A</v>
      </c>
      <c r="AX15" s="587" t="e">
        <f t="shared" si="15"/>
        <v>#N/A</v>
      </c>
      <c r="AY15" s="587" t="e">
        <f t="shared" si="16"/>
        <v>#N/A</v>
      </c>
      <c r="AZ15" s="587" t="e">
        <f t="shared" si="17"/>
        <v>#N/A</v>
      </c>
      <c r="BA15" s="587" t="e">
        <f t="shared" si="18"/>
        <v>#N/A</v>
      </c>
      <c r="BB15" s="587" t="e">
        <f t="shared" si="19"/>
        <v>#N/A</v>
      </c>
      <c r="BC15" s="587" t="e">
        <f t="shared" si="20"/>
        <v>#N/A</v>
      </c>
      <c r="BD15" s="587" t="e">
        <f t="shared" si="21"/>
        <v>#N/A</v>
      </c>
    </row>
    <row r="16" spans="1:56" s="83" customFormat="1" ht="10.5" customHeight="1" collapsed="1">
      <c r="A16" s="168" t="s">
        <v>4</v>
      </c>
      <c r="B16" s="403" t="s">
        <v>4</v>
      </c>
      <c r="C16" s="280">
        <v>112</v>
      </c>
      <c r="D16" s="570">
        <v>100</v>
      </c>
      <c r="E16" s="571">
        <v>91</v>
      </c>
      <c r="F16" s="572">
        <v>93</v>
      </c>
      <c r="G16" s="572">
        <v>93</v>
      </c>
      <c r="H16" s="457"/>
      <c r="I16" s="457"/>
      <c r="J16" s="457"/>
      <c r="K16" s="283">
        <v>0.12588309890739735</v>
      </c>
      <c r="L16" s="555">
        <v>0.19529855545585861</v>
      </c>
      <c r="M16" s="750">
        <v>0.12890405296892915</v>
      </c>
      <c r="N16" s="476">
        <v>0.22318486292406448</v>
      </c>
      <c r="O16" s="404">
        <v>112</v>
      </c>
      <c r="P16" s="751">
        <v>93</v>
      </c>
      <c r="Q16" s="351">
        <v>0.19529855545585861</v>
      </c>
      <c r="R16" s="408">
        <v>0.22318486292406448</v>
      </c>
      <c r="T16" s="603">
        <f t="shared" si="22"/>
        <v>-5.883098907397355E-3</v>
      </c>
      <c r="U16" s="603">
        <f t="shared" si="23"/>
        <v>9.0025198129586037E-3</v>
      </c>
      <c r="V16" s="603">
        <f t="shared" si="2"/>
        <v>9.0025198129586037E-3</v>
      </c>
      <c r="W16" s="603">
        <f t="shared" si="4"/>
        <v>0</v>
      </c>
      <c r="X16" s="603">
        <f t="shared" si="5"/>
        <v>0</v>
      </c>
      <c r="Y16" s="280">
        <v>112</v>
      </c>
      <c r="Z16" s="281">
        <v>100</v>
      </c>
      <c r="AA16" s="250">
        <v>91</v>
      </c>
      <c r="AB16" s="282">
        <v>93</v>
      </c>
      <c r="AC16" s="282">
        <v>93</v>
      </c>
      <c r="AD16" s="282"/>
      <c r="AE16" s="250"/>
      <c r="AF16" s="250"/>
      <c r="AG16" s="283">
        <v>0.12588309890739735</v>
      </c>
      <c r="AH16" s="555">
        <v>0.19529855545585861</v>
      </c>
      <c r="AI16" s="284">
        <v>0.12890405296892915</v>
      </c>
      <c r="AJ16" s="285">
        <v>0.22318486292406448</v>
      </c>
      <c r="AK16" s="560">
        <v>112</v>
      </c>
      <c r="AL16" s="561">
        <v>93</v>
      </c>
      <c r="AM16" s="284">
        <v>0.19529855545585861</v>
      </c>
      <c r="AN16" s="303">
        <v>0.22318486292406448</v>
      </c>
      <c r="AO16" s="587">
        <f t="shared" si="6"/>
        <v>0</v>
      </c>
      <c r="AP16" s="587">
        <f t="shared" si="7"/>
        <v>0</v>
      </c>
      <c r="AQ16" s="587">
        <f t="shared" si="8"/>
        <v>0</v>
      </c>
      <c r="AR16" s="587">
        <f t="shared" si="9"/>
        <v>0</v>
      </c>
      <c r="AS16" s="587">
        <f t="shared" si="10"/>
        <v>0</v>
      </c>
      <c r="AT16" s="587">
        <f t="shared" si="11"/>
        <v>0</v>
      </c>
      <c r="AU16" s="587">
        <f t="shared" si="12"/>
        <v>0</v>
      </c>
      <c r="AV16" s="587">
        <f t="shared" si="13"/>
        <v>0</v>
      </c>
      <c r="AW16" s="587">
        <f t="shared" si="14"/>
        <v>0</v>
      </c>
      <c r="AX16" s="587">
        <f t="shared" si="15"/>
        <v>0</v>
      </c>
      <c r="AY16" s="587">
        <f t="shared" si="16"/>
        <v>0</v>
      </c>
      <c r="AZ16" s="587">
        <f t="shared" si="17"/>
        <v>0</v>
      </c>
      <c r="BA16" s="587">
        <f t="shared" si="18"/>
        <v>0</v>
      </c>
      <c r="BB16" s="587">
        <f t="shared" si="19"/>
        <v>0</v>
      </c>
      <c r="BC16" s="587">
        <f t="shared" si="20"/>
        <v>0</v>
      </c>
      <c r="BD16" s="587">
        <f t="shared" si="21"/>
        <v>0</v>
      </c>
    </row>
    <row r="17" spans="1:56" s="83" customFormat="1" ht="10.5" customHeight="1">
      <c r="A17" s="167" t="s">
        <v>8</v>
      </c>
      <c r="B17" s="388" t="s">
        <v>8</v>
      </c>
      <c r="C17" s="287">
        <v>54.5</v>
      </c>
      <c r="D17" s="538">
        <v>59.5</v>
      </c>
      <c r="E17" s="538">
        <v>62.3</v>
      </c>
      <c r="F17" s="538">
        <v>61.8</v>
      </c>
      <c r="G17" s="538">
        <v>65.5</v>
      </c>
      <c r="H17" s="436"/>
      <c r="I17" s="436"/>
      <c r="J17" s="436"/>
      <c r="K17" s="323">
        <v>0</v>
      </c>
      <c r="L17" s="324">
        <v>0</v>
      </c>
      <c r="M17" s="378">
        <v>0</v>
      </c>
      <c r="N17" s="379">
        <v>0</v>
      </c>
      <c r="O17" s="381">
        <v>54.5</v>
      </c>
      <c r="P17" s="437">
        <v>65.5</v>
      </c>
      <c r="Q17" s="323">
        <v>0</v>
      </c>
      <c r="R17" s="483">
        <v>0</v>
      </c>
      <c r="T17" s="603"/>
      <c r="U17" s="603"/>
      <c r="V17" s="603"/>
      <c r="W17" s="603"/>
      <c r="X17" s="164"/>
      <c r="Y17" s="287">
        <v>54.5</v>
      </c>
      <c r="Z17" s="261">
        <v>59.5</v>
      </c>
      <c r="AA17" s="261">
        <v>62.3</v>
      </c>
      <c r="AB17" s="261">
        <v>61.8</v>
      </c>
      <c r="AC17" s="261">
        <v>65.5</v>
      </c>
      <c r="AD17" s="261"/>
      <c r="AE17" s="261"/>
      <c r="AF17" s="261"/>
      <c r="AG17" s="262">
        <v>0</v>
      </c>
      <c r="AH17" s="264">
        <v>0</v>
      </c>
      <c r="AI17" s="262">
        <v>0</v>
      </c>
      <c r="AJ17" s="264">
        <v>0</v>
      </c>
      <c r="AK17" s="287">
        <v>54.5</v>
      </c>
      <c r="AL17" s="261">
        <v>65.5</v>
      </c>
      <c r="AM17" s="262">
        <v>0</v>
      </c>
      <c r="AN17" s="290">
        <v>0</v>
      </c>
      <c r="AO17" s="587">
        <f t="shared" si="6"/>
        <v>0</v>
      </c>
      <c r="AP17" s="587">
        <f t="shared" si="7"/>
        <v>0</v>
      </c>
      <c r="AQ17" s="587">
        <f t="shared" si="8"/>
        <v>0</v>
      </c>
      <c r="AR17" s="587">
        <f t="shared" si="9"/>
        <v>0</v>
      </c>
      <c r="AS17" s="587">
        <f t="shared" si="10"/>
        <v>0</v>
      </c>
      <c r="AT17" s="587">
        <f t="shared" si="11"/>
        <v>0</v>
      </c>
      <c r="AU17" s="587">
        <f t="shared" si="12"/>
        <v>0</v>
      </c>
      <c r="AV17" s="587">
        <f t="shared" si="13"/>
        <v>0</v>
      </c>
      <c r="AW17" s="587">
        <f t="shared" si="14"/>
        <v>0</v>
      </c>
      <c r="AX17" s="587">
        <f t="shared" si="15"/>
        <v>0</v>
      </c>
      <c r="AY17" s="587">
        <f t="shared" si="16"/>
        <v>0</v>
      </c>
      <c r="AZ17" s="587">
        <f t="shared" si="17"/>
        <v>0</v>
      </c>
      <c r="BA17" s="587">
        <f t="shared" si="18"/>
        <v>0</v>
      </c>
      <c r="BB17" s="587">
        <f t="shared" si="19"/>
        <v>0</v>
      </c>
      <c r="BC17" s="587">
        <f t="shared" si="20"/>
        <v>0</v>
      </c>
      <c r="BD17" s="587">
        <f t="shared" si="21"/>
        <v>0</v>
      </c>
    </row>
    <row r="18" spans="1:56" s="83" customFormat="1" ht="10.5" customHeight="1">
      <c r="A18" s="167" t="s">
        <v>5</v>
      </c>
      <c r="B18" s="388" t="s">
        <v>92</v>
      </c>
      <c r="C18" s="287">
        <v>14.166295764699303</v>
      </c>
      <c r="D18" s="538">
        <v>12.899339916216658</v>
      </c>
      <c r="E18" s="538">
        <v>11.581051648019736</v>
      </c>
      <c r="F18" s="538">
        <v>11.541253205333589</v>
      </c>
      <c r="G18" s="538">
        <v>11.577656177120563</v>
      </c>
      <c r="H18" s="436"/>
      <c r="I18" s="436"/>
      <c r="J18" s="436"/>
      <c r="K18" s="323">
        <v>0</v>
      </c>
      <c r="L18" s="324">
        <v>0</v>
      </c>
      <c r="M18" s="752">
        <v>0</v>
      </c>
      <c r="N18" s="753">
        <v>0</v>
      </c>
      <c r="O18" s="381">
        <v>13.833916166699629</v>
      </c>
      <c r="P18" s="315">
        <v>11.60972990806302</v>
      </c>
      <c r="Q18" s="323">
        <v>0</v>
      </c>
      <c r="R18" s="483">
        <v>0</v>
      </c>
      <c r="T18" s="603"/>
      <c r="U18" s="603"/>
      <c r="V18" s="603"/>
      <c r="W18" s="603"/>
      <c r="X18" s="164"/>
      <c r="Y18" s="297"/>
      <c r="Z18" s="298"/>
      <c r="AA18" s="298"/>
      <c r="AB18" s="298"/>
      <c r="AC18" s="298"/>
      <c r="AD18" s="298"/>
      <c r="AE18" s="261"/>
      <c r="AF18" s="261"/>
      <c r="AG18" s="262"/>
      <c r="AH18" s="264"/>
      <c r="AI18" s="262"/>
      <c r="AJ18" s="264"/>
      <c r="AK18" s="297"/>
      <c r="AL18" s="298"/>
      <c r="AM18" s="262"/>
      <c r="AN18" s="290"/>
      <c r="AO18" s="587">
        <f t="shared" si="6"/>
        <v>14.166295764699303</v>
      </c>
      <c r="AP18" s="587">
        <f t="shared" si="7"/>
        <v>12.899339916216658</v>
      </c>
      <c r="AQ18" s="587">
        <f t="shared" si="8"/>
        <v>11.581051648019736</v>
      </c>
      <c r="AR18" s="587">
        <f t="shared" si="9"/>
        <v>11.541253205333589</v>
      </c>
      <c r="AS18" s="587">
        <f t="shared" si="10"/>
        <v>11.577656177120563</v>
      </c>
      <c r="AT18" s="587">
        <f t="shared" si="11"/>
        <v>0</v>
      </c>
      <c r="AU18" s="587">
        <f t="shared" si="12"/>
        <v>0</v>
      </c>
      <c r="AV18" s="587">
        <f t="shared" si="13"/>
        <v>0</v>
      </c>
      <c r="AW18" s="587">
        <f t="shared" si="14"/>
        <v>0</v>
      </c>
      <c r="AX18" s="587">
        <f t="shared" si="15"/>
        <v>0</v>
      </c>
      <c r="AY18" s="587">
        <f t="shared" si="16"/>
        <v>0</v>
      </c>
      <c r="AZ18" s="587">
        <f t="shared" si="17"/>
        <v>0</v>
      </c>
      <c r="BA18" s="587">
        <f t="shared" si="18"/>
        <v>13.833916166699629</v>
      </c>
      <c r="BB18" s="587">
        <f t="shared" si="19"/>
        <v>11.60972990806302</v>
      </c>
      <c r="BC18" s="587">
        <f t="shared" si="20"/>
        <v>0</v>
      </c>
      <c r="BD18" s="587">
        <f t="shared" si="21"/>
        <v>0</v>
      </c>
    </row>
    <row r="19" spans="1:56" s="83" customFormat="1" ht="10.5" hidden="1" customHeight="1" outlineLevel="1">
      <c r="A19" s="167" t="s">
        <v>5</v>
      </c>
      <c r="B19" s="388" t="s">
        <v>5</v>
      </c>
      <c r="C19" s="287">
        <v>0</v>
      </c>
      <c r="D19" s="538">
        <v>0</v>
      </c>
      <c r="E19" s="538">
        <v>0</v>
      </c>
      <c r="F19" s="538">
        <v>0</v>
      </c>
      <c r="G19" s="538">
        <v>0</v>
      </c>
      <c r="H19" s="436"/>
      <c r="I19" s="436"/>
      <c r="J19" s="436"/>
      <c r="K19" s="323">
        <v>0</v>
      </c>
      <c r="L19" s="324">
        <v>0</v>
      </c>
      <c r="M19" s="752">
        <v>0</v>
      </c>
      <c r="N19" s="753">
        <v>0</v>
      </c>
      <c r="O19" s="381">
        <v>0</v>
      </c>
      <c r="P19" s="437">
        <v>0</v>
      </c>
      <c r="Q19" s="323">
        <v>0</v>
      </c>
      <c r="R19" s="483">
        <v>0</v>
      </c>
      <c r="T19" s="603"/>
      <c r="U19" s="603"/>
      <c r="V19" s="603"/>
      <c r="W19" s="603"/>
      <c r="X19" s="164"/>
      <c r="Y19" s="297"/>
      <c r="Z19" s="298"/>
      <c r="AA19" s="298"/>
      <c r="AB19" s="298"/>
      <c r="AC19" s="298"/>
      <c r="AD19" s="298"/>
      <c r="AE19" s="261"/>
      <c r="AF19" s="261"/>
      <c r="AG19" s="262"/>
      <c r="AH19" s="264"/>
      <c r="AI19" s="262"/>
      <c r="AJ19" s="264"/>
      <c r="AK19" s="297"/>
      <c r="AL19" s="298"/>
      <c r="AM19" s="262"/>
      <c r="AN19" s="290"/>
      <c r="AO19" s="587">
        <f t="shared" si="6"/>
        <v>0</v>
      </c>
      <c r="AP19" s="587">
        <f t="shared" si="7"/>
        <v>0</v>
      </c>
      <c r="AQ19" s="587">
        <f t="shared" si="8"/>
        <v>0</v>
      </c>
      <c r="AR19" s="587">
        <f t="shared" si="9"/>
        <v>0</v>
      </c>
      <c r="AS19" s="587">
        <f t="shared" si="10"/>
        <v>0</v>
      </c>
      <c r="AT19" s="587">
        <f t="shared" si="11"/>
        <v>0</v>
      </c>
      <c r="AU19" s="587">
        <f t="shared" si="12"/>
        <v>0</v>
      </c>
      <c r="AV19" s="587">
        <f t="shared" si="13"/>
        <v>0</v>
      </c>
      <c r="AW19" s="587">
        <f t="shared" si="14"/>
        <v>0</v>
      </c>
      <c r="AX19" s="587">
        <f t="shared" si="15"/>
        <v>0</v>
      </c>
      <c r="AY19" s="587">
        <f t="shared" si="16"/>
        <v>0</v>
      </c>
      <c r="AZ19" s="587">
        <f t="shared" si="17"/>
        <v>0</v>
      </c>
      <c r="BA19" s="587">
        <f t="shared" si="18"/>
        <v>0</v>
      </c>
      <c r="BB19" s="587">
        <f t="shared" si="19"/>
        <v>0</v>
      </c>
      <c r="BC19" s="587">
        <f t="shared" si="20"/>
        <v>0</v>
      </c>
      <c r="BD19" s="587">
        <f t="shared" si="21"/>
        <v>0</v>
      </c>
    </row>
    <row r="20" spans="1:56" s="83" customFormat="1" ht="10.5" customHeight="1" collapsed="1">
      <c r="A20" s="167" t="s">
        <v>26</v>
      </c>
      <c r="B20" s="388" t="s">
        <v>26</v>
      </c>
      <c r="C20" s="289">
        <v>2464</v>
      </c>
      <c r="D20" s="313">
        <v>2349</v>
      </c>
      <c r="E20" s="313">
        <v>2346</v>
      </c>
      <c r="F20" s="313">
        <v>2445</v>
      </c>
      <c r="G20" s="313">
        <v>2457</v>
      </c>
      <c r="H20" s="437"/>
      <c r="I20" s="437"/>
      <c r="J20" s="437"/>
      <c r="K20" s="268">
        <v>4.9235817909824675E-2</v>
      </c>
      <c r="L20" s="269">
        <v>3.1211134374742322E-3</v>
      </c>
      <c r="M20" s="378">
        <v>5.3458349139428707E-2</v>
      </c>
      <c r="N20" s="379">
        <v>-2.0078993776917353E-2</v>
      </c>
      <c r="O20" s="381">
        <v>2464</v>
      </c>
      <c r="P20" s="437">
        <v>2457</v>
      </c>
      <c r="Q20" s="323">
        <v>3.1211134374742322E-3</v>
      </c>
      <c r="R20" s="379">
        <v>-2.0078993776917353E-2</v>
      </c>
      <c r="T20" s="603">
        <f>((C20-D20)/D20)-K20</f>
        <v>-2.7881492983319184E-4</v>
      </c>
      <c r="U20" s="603">
        <f>((C20-G20)/G20)-L20</f>
        <v>-2.7211058847138305E-4</v>
      </c>
      <c r="V20" s="603">
        <f>((O20-P20)/P20)-Q20</f>
        <v>-2.7211058847138305E-4</v>
      </c>
      <c r="W20" s="603">
        <f>C20-O20</f>
        <v>0</v>
      </c>
      <c r="X20" s="643">
        <f>G20-P20</f>
        <v>0</v>
      </c>
      <c r="Y20" s="289"/>
      <c r="Z20" s="260"/>
      <c r="AA20" s="260"/>
      <c r="AB20" s="260"/>
      <c r="AC20" s="260"/>
      <c r="AD20" s="260"/>
      <c r="AE20" s="260"/>
      <c r="AF20" s="260"/>
      <c r="AG20" s="268"/>
      <c r="AH20" s="269"/>
      <c r="AI20" s="262"/>
      <c r="AJ20" s="264"/>
      <c r="AK20" s="289"/>
      <c r="AL20" s="260"/>
      <c r="AM20" s="262"/>
      <c r="AN20" s="264"/>
      <c r="AO20" s="587">
        <f t="shared" si="6"/>
        <v>2464</v>
      </c>
      <c r="AP20" s="587">
        <f t="shared" si="7"/>
        <v>2349</v>
      </c>
      <c r="AQ20" s="587">
        <f t="shared" si="8"/>
        <v>2346</v>
      </c>
      <c r="AR20" s="587">
        <f t="shared" si="9"/>
        <v>2445</v>
      </c>
      <c r="AS20" s="587">
        <f t="shared" si="10"/>
        <v>2457</v>
      </c>
      <c r="AT20" s="587">
        <f t="shared" si="11"/>
        <v>0</v>
      </c>
      <c r="AU20" s="587">
        <f t="shared" si="12"/>
        <v>0</v>
      </c>
      <c r="AV20" s="587">
        <f t="shared" si="13"/>
        <v>0</v>
      </c>
      <c r="AW20" s="587">
        <f t="shared" si="14"/>
        <v>4.9235817909824675E-2</v>
      </c>
      <c r="AX20" s="587">
        <f t="shared" si="15"/>
        <v>3.1211134374742322E-3</v>
      </c>
      <c r="AY20" s="587">
        <f t="shared" si="16"/>
        <v>5.3458349139428707E-2</v>
      </c>
      <c r="AZ20" s="587">
        <f t="shared" si="17"/>
        <v>-2.0078993776917353E-2</v>
      </c>
      <c r="BA20" s="587">
        <f t="shared" si="18"/>
        <v>2464</v>
      </c>
      <c r="BB20" s="587">
        <f t="shared" si="19"/>
        <v>2457</v>
      </c>
      <c r="BC20" s="587">
        <f t="shared" si="20"/>
        <v>3.1211134374742322E-3</v>
      </c>
      <c r="BD20" s="587">
        <f t="shared" si="21"/>
        <v>-2.0078993776917353E-2</v>
      </c>
    </row>
    <row r="21" spans="1:56" s="83" customFormat="1" ht="10.5" customHeight="1">
      <c r="A21" s="167" t="s">
        <v>25</v>
      </c>
      <c r="B21" s="386" t="s">
        <v>80</v>
      </c>
      <c r="C21" s="289">
        <v>13703</v>
      </c>
      <c r="D21" s="313">
        <v>13273</v>
      </c>
      <c r="E21" s="313">
        <v>13534</v>
      </c>
      <c r="F21" s="313">
        <v>13490</v>
      </c>
      <c r="G21" s="313">
        <v>13601</v>
      </c>
      <c r="H21" s="437"/>
      <c r="I21" s="437"/>
      <c r="J21" s="437"/>
      <c r="K21" s="268">
        <v>3.2353076764141564E-2</v>
      </c>
      <c r="L21" s="269">
        <v>7.4896702844022833E-3</v>
      </c>
      <c r="M21" s="378">
        <v>3.5906645250062708E-2</v>
      </c>
      <c r="N21" s="379">
        <v>2.7517671937064447E-2</v>
      </c>
      <c r="O21" s="381">
        <v>13703</v>
      </c>
      <c r="P21" s="437">
        <v>13601</v>
      </c>
      <c r="Q21" s="323">
        <v>7.4896702844022833E-3</v>
      </c>
      <c r="R21" s="379">
        <v>2.7517671937064447E-2</v>
      </c>
      <c r="T21" s="603">
        <f>((C21-D21)/D21)-K21</f>
        <v>4.3517826380547187E-5</v>
      </c>
      <c r="U21" s="603">
        <f t="shared" ref="U21:U30" si="24">((C21-G21)/G21)-L21</f>
        <v>9.7782855558083831E-6</v>
      </c>
      <c r="V21" s="603">
        <f>((O21-P21)/P21)-Q21</f>
        <v>9.7782855558083831E-6</v>
      </c>
      <c r="W21" s="603">
        <f>C21-O21</f>
        <v>0</v>
      </c>
      <c r="X21" s="643">
        <f>G21-P21</f>
        <v>0</v>
      </c>
      <c r="Y21" s="289"/>
      <c r="Z21" s="260"/>
      <c r="AA21" s="260"/>
      <c r="AB21" s="260"/>
      <c r="AC21" s="260"/>
      <c r="AD21" s="260"/>
      <c r="AE21" s="260"/>
      <c r="AF21" s="260"/>
      <c r="AG21" s="268"/>
      <c r="AH21" s="269"/>
      <c r="AI21" s="262"/>
      <c r="AJ21" s="264"/>
      <c r="AK21" s="289"/>
      <c r="AL21" s="260"/>
      <c r="AM21" s="262"/>
      <c r="AN21" s="264"/>
      <c r="AO21" s="587">
        <f t="shared" si="6"/>
        <v>13703</v>
      </c>
      <c r="AP21" s="587">
        <f t="shared" si="7"/>
        <v>13273</v>
      </c>
      <c r="AQ21" s="587">
        <f t="shared" si="8"/>
        <v>13534</v>
      </c>
      <c r="AR21" s="587">
        <f t="shared" si="9"/>
        <v>13490</v>
      </c>
      <c r="AS21" s="587">
        <f t="shared" si="10"/>
        <v>13601</v>
      </c>
      <c r="AT21" s="587">
        <f t="shared" si="11"/>
        <v>0</v>
      </c>
      <c r="AU21" s="587">
        <f t="shared" si="12"/>
        <v>0</v>
      </c>
      <c r="AV21" s="587">
        <f t="shared" si="13"/>
        <v>0</v>
      </c>
      <c r="AW21" s="587">
        <f t="shared" si="14"/>
        <v>3.2353076764141564E-2</v>
      </c>
      <c r="AX21" s="587">
        <f t="shared" si="15"/>
        <v>7.4896702844022833E-3</v>
      </c>
      <c r="AY21" s="587">
        <f t="shared" si="16"/>
        <v>3.5906645250062708E-2</v>
      </c>
      <c r="AZ21" s="587">
        <f t="shared" si="17"/>
        <v>2.7517671937064447E-2</v>
      </c>
      <c r="BA21" s="587">
        <f t="shared" si="18"/>
        <v>13703</v>
      </c>
      <c r="BB21" s="587">
        <f t="shared" si="19"/>
        <v>13601</v>
      </c>
      <c r="BC21" s="587">
        <f t="shared" si="20"/>
        <v>7.4896702844022833E-3</v>
      </c>
      <c r="BD21" s="587">
        <f t="shared" si="21"/>
        <v>2.7517671937064447E-2</v>
      </c>
    </row>
    <row r="22" spans="1:56" s="83" customFormat="1" ht="10.5" customHeight="1">
      <c r="A22" s="167" t="s">
        <v>12</v>
      </c>
      <c r="B22" s="416" t="s">
        <v>12</v>
      </c>
      <c r="C22" s="292">
        <v>1720</v>
      </c>
      <c r="D22" s="314">
        <v>1804</v>
      </c>
      <c r="E22" s="314">
        <v>1822</v>
      </c>
      <c r="F22" s="314">
        <v>1776</v>
      </c>
      <c r="G22" s="314">
        <v>1796</v>
      </c>
      <c r="H22" s="438"/>
      <c r="I22" s="438"/>
      <c r="J22" s="438"/>
      <c r="K22" s="551">
        <v>-4.6837239208034953E-2</v>
      </c>
      <c r="L22" s="552">
        <v>-4.237321171013142E-2</v>
      </c>
      <c r="M22" s="754">
        <v>-4.6837239208034953E-2</v>
      </c>
      <c r="N22" s="755">
        <v>-4.237321171013142E-2</v>
      </c>
      <c r="O22" s="381">
        <v>1720</v>
      </c>
      <c r="P22" s="470">
        <v>1796</v>
      </c>
      <c r="Q22" s="756">
        <v>-4.237321171013142E-2</v>
      </c>
      <c r="R22" s="755">
        <v>-4.237321171013142E-2</v>
      </c>
      <c r="T22" s="603">
        <f t="shared" ref="T22:T30" si="25">((C22-D22)/D22)-K22</f>
        <v>2.7404630337863473E-4</v>
      </c>
      <c r="U22" s="603">
        <f t="shared" si="24"/>
        <v>5.6953358238326368E-5</v>
      </c>
      <c r="V22" s="603">
        <f>((O22-P22)/P22)-Q22</f>
        <v>5.6953358238326368E-5</v>
      </c>
      <c r="W22" s="603">
        <f>C22-O22</f>
        <v>0</v>
      </c>
      <c r="X22" s="643">
        <f>G22-P22</f>
        <v>0</v>
      </c>
      <c r="Y22" s="292">
        <v>1720</v>
      </c>
      <c r="Z22" s="293">
        <v>1804</v>
      </c>
      <c r="AA22" s="293">
        <v>1822</v>
      </c>
      <c r="AB22" s="293">
        <v>1776</v>
      </c>
      <c r="AC22" s="293">
        <v>1796</v>
      </c>
      <c r="AD22" s="293"/>
      <c r="AE22" s="293"/>
      <c r="AF22" s="293"/>
      <c r="AG22" s="551">
        <v>-4.6837239208034953E-2</v>
      </c>
      <c r="AH22" s="552">
        <v>-4.237321171013142E-2</v>
      </c>
      <c r="AI22" s="294">
        <v>-4.6837239208034953E-2</v>
      </c>
      <c r="AJ22" s="295">
        <v>-4.237321171013142E-2</v>
      </c>
      <c r="AK22" s="292">
        <v>1720</v>
      </c>
      <c r="AL22" s="293">
        <v>1796</v>
      </c>
      <c r="AM22" s="294">
        <v>-4.237321171013142E-2</v>
      </c>
      <c r="AN22" s="562">
        <v>-4.237321171013142E-2</v>
      </c>
      <c r="AO22" s="587">
        <f t="shared" si="6"/>
        <v>0</v>
      </c>
      <c r="AP22" s="587">
        <f t="shared" si="7"/>
        <v>0</v>
      </c>
      <c r="AQ22" s="587">
        <f t="shared" si="8"/>
        <v>0</v>
      </c>
      <c r="AR22" s="587">
        <f t="shared" si="9"/>
        <v>0</v>
      </c>
      <c r="AS22" s="587">
        <f t="shared" si="10"/>
        <v>0</v>
      </c>
      <c r="AT22" s="587">
        <f t="shared" si="11"/>
        <v>0</v>
      </c>
      <c r="AU22" s="587">
        <f t="shared" si="12"/>
        <v>0</v>
      </c>
      <c r="AV22" s="587">
        <f t="shared" si="13"/>
        <v>0</v>
      </c>
      <c r="AW22" s="587">
        <f t="shared" si="14"/>
        <v>0</v>
      </c>
      <c r="AX22" s="587">
        <f t="shared" si="15"/>
        <v>0</v>
      </c>
      <c r="AY22" s="587">
        <f t="shared" si="16"/>
        <v>0</v>
      </c>
      <c r="AZ22" s="587">
        <f t="shared" si="17"/>
        <v>0</v>
      </c>
      <c r="BA22" s="587">
        <f t="shared" si="18"/>
        <v>0</v>
      </c>
      <c r="BB22" s="587">
        <f t="shared" si="19"/>
        <v>0</v>
      </c>
      <c r="BC22" s="587">
        <f t="shared" si="20"/>
        <v>0</v>
      </c>
      <c r="BD22" s="587">
        <f t="shared" si="21"/>
        <v>0</v>
      </c>
    </row>
    <row r="23" spans="1:56" s="83" customFormat="1" ht="10.5" customHeight="1">
      <c r="A23" s="168" t="s">
        <v>20</v>
      </c>
      <c r="B23" s="396" t="s">
        <v>20</v>
      </c>
      <c r="C23" s="296"/>
      <c r="D23" s="320"/>
      <c r="E23" s="320"/>
      <c r="F23" s="320"/>
      <c r="G23" s="320"/>
      <c r="H23" s="450"/>
      <c r="I23" s="450"/>
      <c r="J23" s="450"/>
      <c r="K23" s="323"/>
      <c r="L23" s="324"/>
      <c r="M23" s="378"/>
      <c r="N23" s="379"/>
      <c r="O23" s="647"/>
      <c r="P23" s="437"/>
      <c r="Q23" s="319"/>
      <c r="R23" s="483"/>
      <c r="T23" s="603"/>
      <c r="U23" s="603"/>
      <c r="V23" s="603"/>
      <c r="W23" s="603"/>
      <c r="X23" s="164"/>
      <c r="Y23" s="355"/>
      <c r="Z23" s="267"/>
      <c r="AA23" s="267"/>
      <c r="AB23" s="267"/>
      <c r="AC23" s="267"/>
      <c r="AD23" s="267"/>
      <c r="AE23" s="267"/>
      <c r="AF23" s="267"/>
      <c r="AG23" s="262"/>
      <c r="AH23" s="264"/>
      <c r="AI23" s="262"/>
      <c r="AJ23" s="264"/>
      <c r="AK23" s="355"/>
      <c r="AL23" s="267"/>
      <c r="AM23" s="258"/>
      <c r="AN23" s="290"/>
      <c r="AO23" s="587">
        <f t="shared" si="6"/>
        <v>0</v>
      </c>
      <c r="AP23" s="587">
        <f t="shared" si="7"/>
        <v>0</v>
      </c>
      <c r="AQ23" s="587">
        <f t="shared" si="8"/>
        <v>0</v>
      </c>
      <c r="AR23" s="587">
        <f t="shared" si="9"/>
        <v>0</v>
      </c>
      <c r="AS23" s="587">
        <f t="shared" si="10"/>
        <v>0</v>
      </c>
      <c r="AT23" s="587">
        <f t="shared" si="11"/>
        <v>0</v>
      </c>
      <c r="AU23" s="587">
        <f t="shared" si="12"/>
        <v>0</v>
      </c>
      <c r="AV23" s="587">
        <f t="shared" si="13"/>
        <v>0</v>
      </c>
      <c r="AW23" s="587">
        <f t="shared" si="14"/>
        <v>0</v>
      </c>
      <c r="AX23" s="587">
        <f t="shared" si="15"/>
        <v>0</v>
      </c>
      <c r="AY23" s="587">
        <f t="shared" si="16"/>
        <v>0</v>
      </c>
      <c r="AZ23" s="587">
        <f t="shared" si="17"/>
        <v>0</v>
      </c>
      <c r="BA23" s="587">
        <f t="shared" si="18"/>
        <v>0</v>
      </c>
      <c r="BB23" s="587">
        <f t="shared" si="19"/>
        <v>0</v>
      </c>
      <c r="BC23" s="587">
        <f t="shared" si="20"/>
        <v>0</v>
      </c>
      <c r="BD23" s="587">
        <f t="shared" si="21"/>
        <v>0</v>
      </c>
    </row>
    <row r="24" spans="1:56" s="83" customFormat="1" ht="10.5" customHeight="1">
      <c r="A24" s="167" t="s">
        <v>17</v>
      </c>
      <c r="B24" s="388" t="s">
        <v>17</v>
      </c>
      <c r="C24" s="297">
        <v>28.6</v>
      </c>
      <c r="D24" s="315">
        <v>28.1</v>
      </c>
      <c r="E24" s="315">
        <v>28.4</v>
      </c>
      <c r="F24" s="315">
        <v>28</v>
      </c>
      <c r="G24" s="315">
        <v>26.699999999999996</v>
      </c>
      <c r="H24" s="441"/>
      <c r="I24" s="441"/>
      <c r="J24" s="441"/>
      <c r="K24" s="268">
        <v>1.9998554136062108E-2</v>
      </c>
      <c r="L24" s="269">
        <v>7.0415379167124925E-2</v>
      </c>
      <c r="M24" s="378">
        <v>3.0920150040538052E-2</v>
      </c>
      <c r="N24" s="379">
        <v>0.10289302611370488</v>
      </c>
      <c r="O24" s="581">
        <v>28.6</v>
      </c>
      <c r="P24" s="471">
        <v>26.699999999999996</v>
      </c>
      <c r="Q24" s="323">
        <v>7.0415379167124925E-2</v>
      </c>
      <c r="R24" s="379">
        <v>0.10289302611370488</v>
      </c>
      <c r="T24" s="603">
        <f>((C24-D24)/D24)-K24</f>
        <v>-2.2049598300122875E-3</v>
      </c>
      <c r="U24" s="603">
        <f>((C24-G24)/G24)-L24</f>
        <v>7.4566952201388093E-4</v>
      </c>
      <c r="V24" s="603">
        <f>((O24-P24)/P24)-Q24</f>
        <v>7.4566952201388093E-4</v>
      </c>
      <c r="W24" s="603">
        <f>C24-O24</f>
        <v>0</v>
      </c>
      <c r="X24" s="643">
        <f>G24-P24</f>
        <v>0</v>
      </c>
      <c r="Y24" s="297">
        <v>28.6</v>
      </c>
      <c r="Z24" s="298">
        <v>28.1</v>
      </c>
      <c r="AA24" s="298">
        <v>28.4</v>
      </c>
      <c r="AB24" s="298">
        <v>28</v>
      </c>
      <c r="AC24" s="298">
        <v>26.699999999999996</v>
      </c>
      <c r="AD24" s="298"/>
      <c r="AE24" s="298"/>
      <c r="AF24" s="298"/>
      <c r="AG24" s="268">
        <v>1.9998554136062108E-2</v>
      </c>
      <c r="AH24" s="269">
        <v>7.0415379167124925E-2</v>
      </c>
      <c r="AI24" s="262">
        <v>3.0920150040538052E-2</v>
      </c>
      <c r="AJ24" s="264">
        <v>0.10289302611370488</v>
      </c>
      <c r="AK24" s="297">
        <v>28.6</v>
      </c>
      <c r="AL24" s="298">
        <v>26.699999999999996</v>
      </c>
      <c r="AM24" s="262">
        <v>7.0415379167124925E-2</v>
      </c>
      <c r="AN24" s="264">
        <v>0.10289302611370488</v>
      </c>
      <c r="AO24" s="587">
        <f t="shared" si="6"/>
        <v>0</v>
      </c>
      <c r="AP24" s="587">
        <f t="shared" si="7"/>
        <v>0</v>
      </c>
      <c r="AQ24" s="587">
        <f t="shared" si="8"/>
        <v>0</v>
      </c>
      <c r="AR24" s="587">
        <f t="shared" si="9"/>
        <v>0</v>
      </c>
      <c r="AS24" s="587">
        <f t="shared" si="10"/>
        <v>0</v>
      </c>
      <c r="AT24" s="587">
        <f t="shared" si="11"/>
        <v>0</v>
      </c>
      <c r="AU24" s="587">
        <f t="shared" si="12"/>
        <v>0</v>
      </c>
      <c r="AV24" s="587">
        <f t="shared" si="13"/>
        <v>0</v>
      </c>
      <c r="AW24" s="587">
        <f t="shared" si="14"/>
        <v>0</v>
      </c>
      <c r="AX24" s="587">
        <f t="shared" si="15"/>
        <v>0</v>
      </c>
      <c r="AY24" s="587">
        <f t="shared" si="16"/>
        <v>0</v>
      </c>
      <c r="AZ24" s="587">
        <f t="shared" si="17"/>
        <v>0</v>
      </c>
      <c r="BA24" s="587">
        <f t="shared" si="18"/>
        <v>0</v>
      </c>
      <c r="BB24" s="587">
        <f t="shared" si="19"/>
        <v>0</v>
      </c>
      <c r="BC24" s="587">
        <f t="shared" si="20"/>
        <v>0</v>
      </c>
      <c r="BD24" s="587">
        <f t="shared" si="21"/>
        <v>0</v>
      </c>
    </row>
    <row r="25" spans="1:56" s="83" customFormat="1" ht="10.5" customHeight="1">
      <c r="A25" s="167" t="s">
        <v>18</v>
      </c>
      <c r="B25" s="388" t="s">
        <v>18</v>
      </c>
      <c r="C25" s="297">
        <v>6.9</v>
      </c>
      <c r="D25" s="315">
        <v>6.9</v>
      </c>
      <c r="E25" s="315">
        <v>6.9</v>
      </c>
      <c r="F25" s="315">
        <v>7</v>
      </c>
      <c r="G25" s="315">
        <v>7.1</v>
      </c>
      <c r="H25" s="441"/>
      <c r="I25" s="441"/>
      <c r="J25" s="441"/>
      <c r="K25" s="268">
        <v>-9.5320546514436888E-3</v>
      </c>
      <c r="L25" s="269">
        <v>-3.0803216682901868E-2</v>
      </c>
      <c r="M25" s="378">
        <v>5.9696982879664517E-5</v>
      </c>
      <c r="N25" s="379">
        <v>-1.4072247971327223E-2</v>
      </c>
      <c r="O25" s="581">
        <v>6.9</v>
      </c>
      <c r="P25" s="471">
        <v>7.1</v>
      </c>
      <c r="Q25" s="323">
        <v>-3.0803216682901868E-2</v>
      </c>
      <c r="R25" s="379">
        <v>-1.4072247971327223E-2</v>
      </c>
      <c r="S25" s="83" t="s">
        <v>70</v>
      </c>
      <c r="T25" s="603">
        <f t="shared" si="25"/>
        <v>9.5320546514436888E-3</v>
      </c>
      <c r="U25" s="603">
        <f t="shared" si="24"/>
        <v>2.634202598394926E-3</v>
      </c>
      <c r="V25" s="603">
        <f t="shared" ref="V25:V30" si="26">((O25-P25)/P25)-Q25</f>
        <v>2.634202598394926E-3</v>
      </c>
      <c r="W25" s="603">
        <f t="shared" ref="W25:W30" si="27">C25-O25</f>
        <v>0</v>
      </c>
      <c r="X25" s="643">
        <f t="shared" ref="X25:X30" si="28">G25-P25</f>
        <v>0</v>
      </c>
      <c r="Y25" s="297">
        <v>6.9</v>
      </c>
      <c r="Z25" s="298">
        <v>6.9</v>
      </c>
      <c r="AA25" s="298">
        <v>6.9</v>
      </c>
      <c r="AB25" s="298">
        <v>7</v>
      </c>
      <c r="AC25" s="298">
        <v>7.1</v>
      </c>
      <c r="AD25" s="298"/>
      <c r="AE25" s="298"/>
      <c r="AF25" s="298"/>
      <c r="AG25" s="268">
        <v>-9.5320546514436888E-3</v>
      </c>
      <c r="AH25" s="269">
        <v>-3.0803216682901868E-2</v>
      </c>
      <c r="AI25" s="262">
        <v>5.9696982879664517E-5</v>
      </c>
      <c r="AJ25" s="264">
        <v>-1.4072247971327223E-2</v>
      </c>
      <c r="AK25" s="297">
        <v>6.9</v>
      </c>
      <c r="AL25" s="298">
        <v>7.1</v>
      </c>
      <c r="AM25" s="262">
        <v>-3.0803216682901868E-2</v>
      </c>
      <c r="AN25" s="264">
        <v>-1.4072247971327223E-2</v>
      </c>
      <c r="AO25" s="587">
        <f t="shared" si="6"/>
        <v>0</v>
      </c>
      <c r="AP25" s="587">
        <f t="shared" si="7"/>
        <v>0</v>
      </c>
      <c r="AQ25" s="587">
        <f t="shared" si="8"/>
        <v>0</v>
      </c>
      <c r="AR25" s="587">
        <f t="shared" si="9"/>
        <v>0</v>
      </c>
      <c r="AS25" s="587">
        <f t="shared" si="10"/>
        <v>0</v>
      </c>
      <c r="AT25" s="587">
        <f t="shared" si="11"/>
        <v>0</v>
      </c>
      <c r="AU25" s="587">
        <f t="shared" si="12"/>
        <v>0</v>
      </c>
      <c r="AV25" s="587">
        <f t="shared" si="13"/>
        <v>0</v>
      </c>
      <c r="AW25" s="587">
        <f t="shared" si="14"/>
        <v>0</v>
      </c>
      <c r="AX25" s="587">
        <f t="shared" si="15"/>
        <v>0</v>
      </c>
      <c r="AY25" s="587">
        <f t="shared" si="16"/>
        <v>0</v>
      </c>
      <c r="AZ25" s="587">
        <f t="shared" si="17"/>
        <v>0</v>
      </c>
      <c r="BA25" s="587">
        <f t="shared" si="18"/>
        <v>0</v>
      </c>
      <c r="BB25" s="587">
        <f t="shared" si="19"/>
        <v>0</v>
      </c>
      <c r="BC25" s="587">
        <f t="shared" si="20"/>
        <v>0</v>
      </c>
      <c r="BD25" s="587">
        <f t="shared" si="21"/>
        <v>0</v>
      </c>
    </row>
    <row r="26" spans="1:56" s="83" customFormat="1" ht="10.5" customHeight="1">
      <c r="A26" s="167" t="s">
        <v>19</v>
      </c>
      <c r="B26" s="388" t="s">
        <v>19</v>
      </c>
      <c r="C26" s="297">
        <v>1.5</v>
      </c>
      <c r="D26" s="315">
        <v>1.6</v>
      </c>
      <c r="E26" s="315">
        <v>1.6</v>
      </c>
      <c r="F26" s="315">
        <v>1.6</v>
      </c>
      <c r="G26" s="315">
        <v>1.7</v>
      </c>
      <c r="H26" s="441"/>
      <c r="I26" s="441"/>
      <c r="J26" s="441"/>
      <c r="K26" s="268">
        <v>-2.1796368003777156E-2</v>
      </c>
      <c r="L26" s="269">
        <v>-8.3225437483875897E-2</v>
      </c>
      <c r="M26" s="378">
        <v>-1.6186471560590832E-2</v>
      </c>
      <c r="N26" s="379">
        <v>-7.3677967873543415E-2</v>
      </c>
      <c r="O26" s="581">
        <v>1.5</v>
      </c>
      <c r="P26" s="471">
        <v>1.7</v>
      </c>
      <c r="Q26" s="323">
        <v>-8.3225437483875897E-2</v>
      </c>
      <c r="R26" s="379">
        <v>-7.3677967873543415E-2</v>
      </c>
      <c r="T26" s="603">
        <f t="shared" si="25"/>
        <v>-4.07036319962229E-2</v>
      </c>
      <c r="U26" s="603">
        <f t="shared" si="24"/>
        <v>-3.4421621339653485E-2</v>
      </c>
      <c r="V26" s="603">
        <f t="shared" si="26"/>
        <v>-3.4421621339653485E-2</v>
      </c>
      <c r="W26" s="603">
        <f t="shared" si="27"/>
        <v>0</v>
      </c>
      <c r="X26" s="643">
        <f t="shared" si="28"/>
        <v>0</v>
      </c>
      <c r="Y26" s="297">
        <v>1.5</v>
      </c>
      <c r="Z26" s="298">
        <v>1.6</v>
      </c>
      <c r="AA26" s="298">
        <v>1.6</v>
      </c>
      <c r="AB26" s="298">
        <v>1.6</v>
      </c>
      <c r="AC26" s="298">
        <v>1.7</v>
      </c>
      <c r="AD26" s="298"/>
      <c r="AE26" s="298"/>
      <c r="AF26" s="298"/>
      <c r="AG26" s="268">
        <v>-2.1796368003777156E-2</v>
      </c>
      <c r="AH26" s="269">
        <v>-8.3225437483875897E-2</v>
      </c>
      <c r="AI26" s="262">
        <v>-1.6186471560590832E-2</v>
      </c>
      <c r="AJ26" s="264">
        <v>-7.3677967873543415E-2</v>
      </c>
      <c r="AK26" s="297">
        <v>1.5</v>
      </c>
      <c r="AL26" s="298">
        <v>1.7</v>
      </c>
      <c r="AM26" s="262">
        <v>-8.3225437483875897E-2</v>
      </c>
      <c r="AN26" s="264">
        <v>-7.3677967873543415E-2</v>
      </c>
      <c r="AO26" s="587">
        <f t="shared" si="6"/>
        <v>0</v>
      </c>
      <c r="AP26" s="587">
        <f t="shared" si="7"/>
        <v>0</v>
      </c>
      <c r="AQ26" s="587">
        <f t="shared" si="8"/>
        <v>0</v>
      </c>
      <c r="AR26" s="587">
        <f t="shared" si="9"/>
        <v>0</v>
      </c>
      <c r="AS26" s="587">
        <f t="shared" si="10"/>
        <v>0</v>
      </c>
      <c r="AT26" s="587">
        <f t="shared" si="11"/>
        <v>0</v>
      </c>
      <c r="AU26" s="587">
        <f t="shared" si="12"/>
        <v>0</v>
      </c>
      <c r="AV26" s="587">
        <f t="shared" si="13"/>
        <v>0</v>
      </c>
      <c r="AW26" s="587">
        <f t="shared" si="14"/>
        <v>0</v>
      </c>
      <c r="AX26" s="587">
        <f t="shared" si="15"/>
        <v>0</v>
      </c>
      <c r="AY26" s="587">
        <f t="shared" si="16"/>
        <v>0</v>
      </c>
      <c r="AZ26" s="587">
        <f t="shared" si="17"/>
        <v>0</v>
      </c>
      <c r="BA26" s="587">
        <f t="shared" si="18"/>
        <v>0</v>
      </c>
      <c r="BB26" s="587">
        <f t="shared" si="19"/>
        <v>0</v>
      </c>
      <c r="BC26" s="587">
        <f t="shared" si="20"/>
        <v>0</v>
      </c>
      <c r="BD26" s="587">
        <f t="shared" si="21"/>
        <v>0</v>
      </c>
    </row>
    <row r="27" spans="1:56" s="83" customFormat="1" ht="10.5" customHeight="1">
      <c r="A27" s="168" t="s">
        <v>23</v>
      </c>
      <c r="B27" s="396" t="s">
        <v>23</v>
      </c>
      <c r="C27" s="299">
        <v>37</v>
      </c>
      <c r="D27" s="316">
        <v>36.6</v>
      </c>
      <c r="E27" s="316">
        <v>36.9</v>
      </c>
      <c r="F27" s="316">
        <v>36.6</v>
      </c>
      <c r="G27" s="316">
        <v>35.5</v>
      </c>
      <c r="H27" s="444"/>
      <c r="I27" s="444"/>
      <c r="J27" s="444"/>
      <c r="K27" s="271">
        <v>1.2626405118592032E-2</v>
      </c>
      <c r="L27" s="272">
        <v>4.3044082829188479E-2</v>
      </c>
      <c r="M27" s="748">
        <v>2.3066885638375556E-2</v>
      </c>
      <c r="N27" s="397">
        <v>7.0998770366421216E-2</v>
      </c>
      <c r="O27" s="428">
        <v>37</v>
      </c>
      <c r="P27" s="714">
        <v>35.5</v>
      </c>
      <c r="Q27" s="350">
        <v>4.3044082829188479E-2</v>
      </c>
      <c r="R27" s="397">
        <v>7.0998770366421216E-2</v>
      </c>
      <c r="T27" s="603">
        <f t="shared" si="25"/>
        <v>-1.6974433699581924E-3</v>
      </c>
      <c r="U27" s="603">
        <f t="shared" si="24"/>
        <v>-7.9056170242791657E-4</v>
      </c>
      <c r="V27" s="603">
        <f t="shared" si="26"/>
        <v>-7.9056170242791657E-4</v>
      </c>
      <c r="W27" s="603">
        <f t="shared" si="27"/>
        <v>0</v>
      </c>
      <c r="X27" s="643">
        <f t="shared" si="28"/>
        <v>0</v>
      </c>
      <c r="Y27" s="299">
        <v>37</v>
      </c>
      <c r="Z27" s="300">
        <v>36.6</v>
      </c>
      <c r="AA27" s="300">
        <v>36.9</v>
      </c>
      <c r="AB27" s="300">
        <v>36.6</v>
      </c>
      <c r="AC27" s="300">
        <v>35.5</v>
      </c>
      <c r="AD27" s="300"/>
      <c r="AE27" s="300"/>
      <c r="AF27" s="300"/>
      <c r="AG27" s="271">
        <v>1.2626405118592032E-2</v>
      </c>
      <c r="AH27" s="272">
        <v>4.3044082829188479E-2</v>
      </c>
      <c r="AI27" s="273">
        <v>2.3066885638375556E-2</v>
      </c>
      <c r="AJ27" s="274">
        <v>7.0998770366421216E-2</v>
      </c>
      <c r="AK27" s="299">
        <v>37</v>
      </c>
      <c r="AL27" s="300">
        <v>35.5</v>
      </c>
      <c r="AM27" s="273">
        <v>4.3044082829188479E-2</v>
      </c>
      <c r="AN27" s="264">
        <v>7.0998770366421216E-2</v>
      </c>
      <c r="AO27" s="587">
        <f t="shared" si="6"/>
        <v>0</v>
      </c>
      <c r="AP27" s="587">
        <f t="shared" si="7"/>
        <v>0</v>
      </c>
      <c r="AQ27" s="587">
        <f t="shared" si="8"/>
        <v>0</v>
      </c>
      <c r="AR27" s="587">
        <f t="shared" si="9"/>
        <v>0</v>
      </c>
      <c r="AS27" s="587">
        <f t="shared" si="10"/>
        <v>0</v>
      </c>
      <c r="AT27" s="587">
        <f t="shared" si="11"/>
        <v>0</v>
      </c>
      <c r="AU27" s="587">
        <f t="shared" si="12"/>
        <v>0</v>
      </c>
      <c r="AV27" s="587">
        <f t="shared" si="13"/>
        <v>0</v>
      </c>
      <c r="AW27" s="587">
        <f t="shared" si="14"/>
        <v>0</v>
      </c>
      <c r="AX27" s="587">
        <f t="shared" si="15"/>
        <v>0</v>
      </c>
      <c r="AY27" s="587">
        <f t="shared" si="16"/>
        <v>0</v>
      </c>
      <c r="AZ27" s="587">
        <f t="shared" si="17"/>
        <v>0</v>
      </c>
      <c r="BA27" s="587">
        <f t="shared" si="18"/>
        <v>0</v>
      </c>
      <c r="BB27" s="587">
        <f t="shared" si="19"/>
        <v>0</v>
      </c>
      <c r="BC27" s="587">
        <f t="shared" si="20"/>
        <v>0</v>
      </c>
      <c r="BD27" s="587">
        <f t="shared" si="21"/>
        <v>0</v>
      </c>
    </row>
    <row r="28" spans="1:56" s="83" customFormat="1" ht="10.5" customHeight="1">
      <c r="A28" s="167" t="s">
        <v>15</v>
      </c>
      <c r="B28" s="388" t="s">
        <v>15</v>
      </c>
      <c r="C28" s="297">
        <v>19</v>
      </c>
      <c r="D28" s="315">
        <v>19.400000000000002</v>
      </c>
      <c r="E28" s="315">
        <v>19</v>
      </c>
      <c r="F28" s="315">
        <v>19.5</v>
      </c>
      <c r="G28" s="315">
        <v>17.7</v>
      </c>
      <c r="H28" s="441"/>
      <c r="I28" s="441"/>
      <c r="J28" s="441"/>
      <c r="K28" s="268">
        <v>-2.2645238662490352E-2</v>
      </c>
      <c r="L28" s="269">
        <v>6.8555618024013665E-2</v>
      </c>
      <c r="M28" s="378">
        <v>-1.3282281391996165E-2</v>
      </c>
      <c r="N28" s="379">
        <v>0.10470914672451737</v>
      </c>
      <c r="O28" s="581">
        <v>19</v>
      </c>
      <c r="P28" s="471">
        <v>17.7</v>
      </c>
      <c r="Q28" s="323">
        <v>6.8555618024013665E-2</v>
      </c>
      <c r="R28" s="379">
        <v>0.10470914672451737</v>
      </c>
      <c r="T28" s="603">
        <f t="shared" si="25"/>
        <v>2.0266819614593173E-3</v>
      </c>
      <c r="U28" s="603">
        <f t="shared" si="24"/>
        <v>4.8907096596021993E-3</v>
      </c>
      <c r="V28" s="603">
        <f t="shared" si="26"/>
        <v>4.8907096596021993E-3</v>
      </c>
      <c r="W28" s="603">
        <f t="shared" si="27"/>
        <v>0</v>
      </c>
      <c r="X28" s="643">
        <f t="shared" si="28"/>
        <v>0</v>
      </c>
      <c r="Y28" s="297">
        <v>19</v>
      </c>
      <c r="Z28" s="298">
        <v>19.400000000000002</v>
      </c>
      <c r="AA28" s="298">
        <v>19</v>
      </c>
      <c r="AB28" s="298">
        <v>19.5</v>
      </c>
      <c r="AC28" s="298">
        <v>17.7</v>
      </c>
      <c r="AD28" s="298"/>
      <c r="AE28" s="298"/>
      <c r="AF28" s="298"/>
      <c r="AG28" s="268">
        <v>-2.2645238662490352E-2</v>
      </c>
      <c r="AH28" s="269">
        <v>6.8555618024013665E-2</v>
      </c>
      <c r="AI28" s="262">
        <v>-1.3282281391996165E-2</v>
      </c>
      <c r="AJ28" s="264">
        <v>0.10470914672451737</v>
      </c>
      <c r="AK28" s="297">
        <v>19</v>
      </c>
      <c r="AL28" s="298">
        <v>17.7</v>
      </c>
      <c r="AM28" s="262">
        <v>6.8555618024013665E-2</v>
      </c>
      <c r="AN28" s="264">
        <v>0.10470914672451737</v>
      </c>
      <c r="AO28" s="587">
        <f t="shared" si="6"/>
        <v>0</v>
      </c>
      <c r="AP28" s="587">
        <f t="shared" si="7"/>
        <v>0</v>
      </c>
      <c r="AQ28" s="587">
        <f t="shared" si="8"/>
        <v>0</v>
      </c>
      <c r="AR28" s="587">
        <f t="shared" si="9"/>
        <v>0</v>
      </c>
      <c r="AS28" s="587">
        <f t="shared" si="10"/>
        <v>0</v>
      </c>
      <c r="AT28" s="587">
        <f t="shared" si="11"/>
        <v>0</v>
      </c>
      <c r="AU28" s="587">
        <f t="shared" si="12"/>
        <v>0</v>
      </c>
      <c r="AV28" s="587">
        <f t="shared" si="13"/>
        <v>0</v>
      </c>
      <c r="AW28" s="587">
        <f t="shared" si="14"/>
        <v>0</v>
      </c>
      <c r="AX28" s="587">
        <f t="shared" si="15"/>
        <v>0</v>
      </c>
      <c r="AY28" s="587">
        <f t="shared" si="16"/>
        <v>0</v>
      </c>
      <c r="AZ28" s="587">
        <f t="shared" si="17"/>
        <v>0</v>
      </c>
      <c r="BA28" s="587">
        <f t="shared" si="18"/>
        <v>0</v>
      </c>
      <c r="BB28" s="587">
        <f t="shared" si="19"/>
        <v>0</v>
      </c>
      <c r="BC28" s="587">
        <f t="shared" si="20"/>
        <v>0</v>
      </c>
      <c r="BD28" s="587">
        <f t="shared" si="21"/>
        <v>0</v>
      </c>
    </row>
    <row r="29" spans="1:56" s="83" customFormat="1" ht="10.5" customHeight="1">
      <c r="A29" s="167" t="s">
        <v>14</v>
      </c>
      <c r="B29" s="388" t="s">
        <v>14</v>
      </c>
      <c r="C29" s="297">
        <v>2.8</v>
      </c>
      <c r="D29" s="315">
        <v>2.9</v>
      </c>
      <c r="E29" s="315">
        <v>2.9</v>
      </c>
      <c r="F29" s="315">
        <v>2.9</v>
      </c>
      <c r="G29" s="315">
        <v>3</v>
      </c>
      <c r="H29" s="441"/>
      <c r="I29" s="441"/>
      <c r="J29" s="441"/>
      <c r="K29" s="268">
        <v>-3.8533356226909343E-2</v>
      </c>
      <c r="L29" s="269">
        <v>-5.6184902222832345E-2</v>
      </c>
      <c r="M29" s="378">
        <v>-3.1130773772667264E-2</v>
      </c>
      <c r="N29" s="379">
        <v>-4.2927475991264119E-2</v>
      </c>
      <c r="O29" s="581">
        <v>2.8</v>
      </c>
      <c r="P29" s="471">
        <v>3</v>
      </c>
      <c r="Q29" s="323">
        <v>-5.6184902222832345E-2</v>
      </c>
      <c r="R29" s="379">
        <v>-4.2927475991264119E-2</v>
      </c>
      <c r="T29" s="603">
        <f t="shared" si="25"/>
        <v>4.0505976062196539E-3</v>
      </c>
      <c r="U29" s="603">
        <f t="shared" si="24"/>
        <v>-1.0481764443834377E-2</v>
      </c>
      <c r="V29" s="603">
        <f t="shared" si="26"/>
        <v>-1.0481764443834377E-2</v>
      </c>
      <c r="W29" s="603">
        <f t="shared" si="27"/>
        <v>0</v>
      </c>
      <c r="X29" s="643">
        <f t="shared" si="28"/>
        <v>0</v>
      </c>
      <c r="Y29" s="297">
        <v>2.8</v>
      </c>
      <c r="Z29" s="298">
        <v>2.9</v>
      </c>
      <c r="AA29" s="298">
        <v>2.9</v>
      </c>
      <c r="AB29" s="298">
        <v>2.9</v>
      </c>
      <c r="AC29" s="298">
        <v>3</v>
      </c>
      <c r="AD29" s="298"/>
      <c r="AE29" s="298"/>
      <c r="AF29" s="298"/>
      <c r="AG29" s="268">
        <v>-3.8533356226909343E-2</v>
      </c>
      <c r="AH29" s="269">
        <v>-5.6184902222832345E-2</v>
      </c>
      <c r="AI29" s="262">
        <v>-3.1130773772667264E-2</v>
      </c>
      <c r="AJ29" s="264">
        <v>-4.2927475991264119E-2</v>
      </c>
      <c r="AK29" s="297">
        <v>2.8</v>
      </c>
      <c r="AL29" s="298">
        <v>3</v>
      </c>
      <c r="AM29" s="262">
        <v>-5.6184902222832345E-2</v>
      </c>
      <c r="AN29" s="264">
        <v>-4.2927475991264119E-2</v>
      </c>
      <c r="AO29" s="587">
        <f t="shared" si="6"/>
        <v>0</v>
      </c>
      <c r="AP29" s="587">
        <f t="shared" si="7"/>
        <v>0</v>
      </c>
      <c r="AQ29" s="587">
        <f t="shared" si="8"/>
        <v>0</v>
      </c>
      <c r="AR29" s="587">
        <f t="shared" si="9"/>
        <v>0</v>
      </c>
      <c r="AS29" s="587">
        <f t="shared" si="10"/>
        <v>0</v>
      </c>
      <c r="AT29" s="587">
        <f t="shared" si="11"/>
        <v>0</v>
      </c>
      <c r="AU29" s="587">
        <f t="shared" si="12"/>
        <v>0</v>
      </c>
      <c r="AV29" s="587">
        <f t="shared" si="13"/>
        <v>0</v>
      </c>
      <c r="AW29" s="587">
        <f t="shared" si="14"/>
        <v>0</v>
      </c>
      <c r="AX29" s="587">
        <f t="shared" si="15"/>
        <v>0</v>
      </c>
      <c r="AY29" s="587">
        <f t="shared" si="16"/>
        <v>0</v>
      </c>
      <c r="AZ29" s="587">
        <f t="shared" si="17"/>
        <v>0</v>
      </c>
      <c r="BA29" s="587">
        <f t="shared" si="18"/>
        <v>0</v>
      </c>
      <c r="BB29" s="587">
        <f t="shared" si="19"/>
        <v>0</v>
      </c>
      <c r="BC29" s="587">
        <f t="shared" si="20"/>
        <v>0</v>
      </c>
      <c r="BD29" s="587">
        <f t="shared" si="21"/>
        <v>0</v>
      </c>
    </row>
    <row r="30" spans="1:56" s="83" customFormat="1" ht="10.5" customHeight="1">
      <c r="A30" s="168" t="s">
        <v>13</v>
      </c>
      <c r="B30" s="403" t="s">
        <v>13</v>
      </c>
      <c r="C30" s="301">
        <v>21.8</v>
      </c>
      <c r="D30" s="317">
        <v>22.3</v>
      </c>
      <c r="E30" s="317">
        <v>21.9</v>
      </c>
      <c r="F30" s="317">
        <v>22.4</v>
      </c>
      <c r="G30" s="317">
        <v>20.7</v>
      </c>
      <c r="H30" s="446"/>
      <c r="I30" s="446"/>
      <c r="J30" s="446"/>
      <c r="K30" s="283">
        <v>-2.4717402344230033E-2</v>
      </c>
      <c r="L30" s="555">
        <v>5.0700815151713874E-2</v>
      </c>
      <c r="M30" s="750">
        <v>-1.5609952048549758E-2</v>
      </c>
      <c r="N30" s="408">
        <v>8.3260490045982349E-2</v>
      </c>
      <c r="O30" s="429">
        <v>21.8</v>
      </c>
      <c r="P30" s="758">
        <v>20.7</v>
      </c>
      <c r="Q30" s="351">
        <v>5.0700815151713874E-2</v>
      </c>
      <c r="R30" s="408">
        <v>8.3260490045982349E-2</v>
      </c>
      <c r="T30" s="603">
        <f t="shared" si="25"/>
        <v>2.2958776805529039E-3</v>
      </c>
      <c r="U30" s="603">
        <f t="shared" si="24"/>
        <v>2.4392814666436835E-3</v>
      </c>
      <c r="V30" s="603">
        <f t="shared" si="26"/>
        <v>2.4392814666436835E-3</v>
      </c>
      <c r="W30" s="603">
        <f t="shared" si="27"/>
        <v>0</v>
      </c>
      <c r="X30" s="643">
        <f t="shared" si="28"/>
        <v>0</v>
      </c>
      <c r="Y30" s="301">
        <v>21.8</v>
      </c>
      <c r="Z30" s="302">
        <v>22.3</v>
      </c>
      <c r="AA30" s="302">
        <v>21.9</v>
      </c>
      <c r="AB30" s="302">
        <v>22.4</v>
      </c>
      <c r="AC30" s="302">
        <v>20.7</v>
      </c>
      <c r="AD30" s="302"/>
      <c r="AE30" s="302"/>
      <c r="AF30" s="302"/>
      <c r="AG30" s="283">
        <v>-2.4717402344230033E-2</v>
      </c>
      <c r="AH30" s="555">
        <v>5.0700815151713874E-2</v>
      </c>
      <c r="AI30" s="284">
        <v>-1.5609952048549758E-2</v>
      </c>
      <c r="AJ30" s="303">
        <v>8.3260490045982349E-2</v>
      </c>
      <c r="AK30" s="301">
        <v>21.8</v>
      </c>
      <c r="AL30" s="302">
        <v>20.7</v>
      </c>
      <c r="AM30" s="284">
        <v>5.0700815151713874E-2</v>
      </c>
      <c r="AN30" s="295">
        <v>8.3260490045982349E-2</v>
      </c>
      <c r="AO30" s="587">
        <f t="shared" si="6"/>
        <v>0</v>
      </c>
      <c r="AP30" s="587">
        <f t="shared" si="7"/>
        <v>0</v>
      </c>
      <c r="AQ30" s="587">
        <f t="shared" si="8"/>
        <v>0</v>
      </c>
      <c r="AR30" s="587">
        <f t="shared" si="9"/>
        <v>0</v>
      </c>
      <c r="AS30" s="587">
        <f t="shared" si="10"/>
        <v>0</v>
      </c>
      <c r="AT30" s="587">
        <f t="shared" si="11"/>
        <v>0</v>
      </c>
      <c r="AU30" s="587">
        <f t="shared" si="12"/>
        <v>0</v>
      </c>
      <c r="AV30" s="587">
        <f t="shared" si="13"/>
        <v>0</v>
      </c>
      <c r="AW30" s="587">
        <f t="shared" si="14"/>
        <v>0</v>
      </c>
      <c r="AX30" s="587">
        <f t="shared" si="15"/>
        <v>0</v>
      </c>
      <c r="AY30" s="587">
        <f t="shared" si="16"/>
        <v>0</v>
      </c>
      <c r="AZ30" s="587">
        <f t="shared" si="17"/>
        <v>0</v>
      </c>
      <c r="BA30" s="587">
        <f t="shared" si="18"/>
        <v>0</v>
      </c>
      <c r="BB30" s="587">
        <f t="shared" si="19"/>
        <v>0</v>
      </c>
      <c r="BC30" s="587">
        <f t="shared" si="20"/>
        <v>0</v>
      </c>
      <c r="BD30" s="587">
        <f t="shared" si="21"/>
        <v>0</v>
      </c>
    </row>
    <row r="31" spans="1:56" s="165" customFormat="1" ht="12" customHeight="1">
      <c r="A31" s="169" t="str">
        <f>+"FXRetailTot"&amp;$A$1</f>
        <v>FXRetailTotGroup</v>
      </c>
      <c r="B31" s="946" t="s">
        <v>130</v>
      </c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342"/>
      <c r="Q31" s="342"/>
      <c r="R31" s="342"/>
      <c r="Y31" s="123"/>
    </row>
    <row r="32" spans="1:56" ht="12" customHeight="1">
      <c r="A32" s="161"/>
      <c r="B32" s="304"/>
      <c r="C32" s="242"/>
      <c r="D32" s="615"/>
      <c r="E32" s="242"/>
      <c r="F32" s="242"/>
      <c r="G32" s="242"/>
      <c r="H32" s="242"/>
      <c r="I32" s="242"/>
      <c r="J32" s="242"/>
      <c r="K32" s="242"/>
      <c r="L32" s="242"/>
      <c r="M32" s="171"/>
      <c r="N32" s="171"/>
      <c r="O32" s="171"/>
      <c r="P32" s="171"/>
      <c r="Q32" s="1"/>
      <c r="R32" s="1"/>
      <c r="S32" s="1"/>
      <c r="T32" s="1"/>
      <c r="U32" s="1"/>
      <c r="V32" s="1"/>
      <c r="W32" s="1"/>
      <c r="X32" s="115"/>
      <c r="Y32" s="115"/>
      <c r="Z32" s="115"/>
      <c r="AA32" s="115"/>
      <c r="AB32" s="115"/>
      <c r="AC32" s="115"/>
      <c r="AD32" s="115"/>
      <c r="AE32" s="115"/>
    </row>
    <row r="33" spans="1:16" ht="12" customHeight="1">
      <c r="A33" s="47"/>
    </row>
    <row r="34" spans="1:16">
      <c r="A34" s="139">
        <v>3</v>
      </c>
      <c r="B34" s="583" t="s">
        <v>88</v>
      </c>
      <c r="C34" s="584">
        <f>(C5+C6+C7+C8-C9)+(C9+C12-C13)+(C13+C14-C16)</f>
        <v>0</v>
      </c>
      <c r="D34" s="584">
        <f>(D5+D6+D7+D8-D9)+(D9+D12-D13)+(D13+D14-D16)</f>
        <v>0</v>
      </c>
      <c r="E34" s="584">
        <f>(E5+E6+E7+E8-E9)+(E9+E12-E13)+(E13+E14-E16)</f>
        <v>0</v>
      </c>
      <c r="F34" s="584">
        <f>(F5+F6+F7+F8-F9)+(F9+F12-F13)+(F13+F14-F16)</f>
        <v>0</v>
      </c>
      <c r="G34" s="584">
        <f>(G5+G6+G7+G8-G9)+(G9+G12-G13)+(G13+G14-G16)</f>
        <v>0</v>
      </c>
      <c r="H34" s="584">
        <f t="shared" ref="H34:J34" si="29">(H5+H6+H7+H8-H9)+(H9+H12-H13)+(H13+H14-H16)</f>
        <v>0</v>
      </c>
      <c r="I34" s="584">
        <f t="shared" si="29"/>
        <v>0</v>
      </c>
      <c r="J34" s="584">
        <f t="shared" si="29"/>
        <v>0</v>
      </c>
      <c r="K34" s="583"/>
      <c r="L34" s="583"/>
      <c r="O34" s="584">
        <f>(O5+O6+O7+O8-O9)+(O9+O12-O13)+(O13+O14-O16)</f>
        <v>0</v>
      </c>
      <c r="P34" s="584">
        <f>(P5+P6+P7+P8-P9)+(P9+P12-P13)+(P13+P14-P16)</f>
        <v>0</v>
      </c>
    </row>
    <row r="35" spans="1:16">
      <c r="A35" s="722"/>
      <c r="B35" s="583" t="s">
        <v>89</v>
      </c>
      <c r="C35" s="584">
        <f>C24+C25+C26-C27+C28+C29-C30</f>
        <v>0</v>
      </c>
      <c r="D35" s="584">
        <f t="shared" ref="D35:J35" si="30">D24+D25+D26-D27+D28+D29-D30</f>
        <v>0</v>
      </c>
      <c r="E35" s="584">
        <f t="shared" si="30"/>
        <v>0</v>
      </c>
      <c r="F35" s="584">
        <f t="shared" si="30"/>
        <v>0</v>
      </c>
      <c r="G35" s="584">
        <f t="shared" si="30"/>
        <v>0</v>
      </c>
      <c r="H35" s="584">
        <f t="shared" si="30"/>
        <v>0</v>
      </c>
      <c r="I35" s="584">
        <f t="shared" si="30"/>
        <v>0</v>
      </c>
      <c r="J35" s="584">
        <f t="shared" si="30"/>
        <v>0</v>
      </c>
      <c r="K35" s="583"/>
      <c r="L35" s="583"/>
      <c r="M35" s="585"/>
      <c r="N35" s="585"/>
      <c r="O35" s="584">
        <f>O24+O25+O26-O27+O28+O29-O30</f>
        <v>0</v>
      </c>
      <c r="P35" s="584">
        <f>P24+P25+P26-P27+P28+P29-P30</f>
        <v>0</v>
      </c>
    </row>
    <row r="36" spans="1:16">
      <c r="B36" s="583"/>
      <c r="C36" s="584"/>
      <c r="D36" s="584"/>
      <c r="E36" s="584"/>
      <c r="F36" s="584"/>
      <c r="G36" s="584"/>
      <c r="H36" s="584"/>
      <c r="I36" s="584"/>
      <c r="J36" s="584"/>
      <c r="K36" s="583"/>
      <c r="L36" s="583"/>
      <c r="M36" s="585"/>
      <c r="N36" s="585"/>
      <c r="O36" s="584"/>
      <c r="P36" s="584"/>
    </row>
    <row r="37" spans="1:16">
      <c r="B37" s="583" t="s">
        <v>90</v>
      </c>
      <c r="C37" s="621">
        <f>C24+C25+C26-C27</f>
        <v>0</v>
      </c>
      <c r="D37" s="621">
        <f>D24+D25+D26-D27</f>
        <v>0</v>
      </c>
      <c r="E37" s="621">
        <f>E24+E25+E26-E27</f>
        <v>0</v>
      </c>
      <c r="F37" s="621">
        <f>F24+F25+F26-F27</f>
        <v>0</v>
      </c>
      <c r="G37" s="621">
        <f>G24+G25+G26-G27</f>
        <v>0</v>
      </c>
      <c r="H37" s="584"/>
      <c r="I37" s="584"/>
      <c r="J37" s="584"/>
      <c r="K37" s="583"/>
      <c r="L37" s="583"/>
      <c r="M37" s="585"/>
      <c r="N37" s="585"/>
      <c r="O37" s="584"/>
      <c r="P37" s="584"/>
    </row>
    <row r="38" spans="1:16">
      <c r="B38" s="583" t="s">
        <v>91</v>
      </c>
      <c r="C38" s="621">
        <f>C28+C29-C30</f>
        <v>0</v>
      </c>
      <c r="D38" s="621">
        <f t="shared" ref="D38:J38" si="31">D28+D29-D30</f>
        <v>0</v>
      </c>
      <c r="E38" s="621">
        <f>E28+E29-E30</f>
        <v>0</v>
      </c>
      <c r="F38" s="621">
        <f t="shared" si="31"/>
        <v>0</v>
      </c>
      <c r="G38" s="621">
        <f t="shared" si="31"/>
        <v>0</v>
      </c>
      <c r="H38" s="584">
        <f t="shared" si="31"/>
        <v>0</v>
      </c>
      <c r="I38" s="584">
        <f t="shared" si="31"/>
        <v>0</v>
      </c>
      <c r="J38" s="584">
        <f t="shared" si="31"/>
        <v>0</v>
      </c>
      <c r="K38" s="583"/>
      <c r="L38" s="583"/>
      <c r="M38" s="585"/>
      <c r="N38" s="585"/>
      <c r="O38" s="584"/>
      <c r="P38" s="584"/>
    </row>
    <row r="39" spans="1:16">
      <c r="C39" s="586"/>
      <c r="D39" s="586"/>
      <c r="E39" s="586"/>
      <c r="F39" s="586"/>
      <c r="G39" s="586"/>
      <c r="H39" s="586"/>
      <c r="I39" s="586"/>
      <c r="J39" s="586"/>
      <c r="K39" s="585"/>
      <c r="L39" s="585"/>
      <c r="M39" s="585"/>
      <c r="N39" s="585"/>
      <c r="O39" s="586"/>
      <c r="P39" s="586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20"/>
    </row>
    <row r="56" spans="1:43" s="174" customFormat="1" ht="18.75" customHeight="1">
      <c r="A56" s="172"/>
      <c r="B56" s="173" t="s">
        <v>65</v>
      </c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2"/>
      <c r="N56" s="223"/>
      <c r="T56" s="173" t="s">
        <v>76</v>
      </c>
      <c r="U56" s="173"/>
      <c r="V56" s="173"/>
      <c r="W56" s="173"/>
      <c r="X56" s="173"/>
      <c r="Y56" s="173"/>
      <c r="AE56" s="173"/>
    </row>
    <row r="57" spans="1:43" s="174" customFormat="1" ht="24" customHeight="1">
      <c r="B57" s="134" t="s">
        <v>1</v>
      </c>
      <c r="C57" s="135" t="e">
        <f>D4</f>
        <v>#REF!</v>
      </c>
      <c r="D57" s="136" t="e">
        <f t="shared" ref="D57:I57" si="32">E4</f>
        <v>#REF!</v>
      </c>
      <c r="E57" s="136" t="e">
        <f t="shared" si="32"/>
        <v>#REF!</v>
      </c>
      <c r="F57" s="136" t="e">
        <f t="shared" si="32"/>
        <v>#REF!</v>
      </c>
      <c r="G57" s="136" t="e">
        <f t="shared" si="32"/>
        <v>#REF!</v>
      </c>
      <c r="H57" s="136" t="e">
        <f t="shared" si="32"/>
        <v>#REF!</v>
      </c>
      <c r="I57" s="136" t="e">
        <f t="shared" si="32"/>
        <v>#REF!</v>
      </c>
      <c r="J57" s="136"/>
      <c r="K57" s="138"/>
      <c r="L57" s="137"/>
      <c r="M57" s="172"/>
      <c r="N57" s="172" t="s">
        <v>95</v>
      </c>
      <c r="T57" s="134" t="s">
        <v>1</v>
      </c>
      <c r="U57" s="135"/>
      <c r="V57" s="609"/>
      <c r="W57" s="609"/>
      <c r="X57" s="136" t="e">
        <f t="shared" ref="X57:AD57" si="33">+C57</f>
        <v>#REF!</v>
      </c>
      <c r="Y57" s="136" t="e">
        <f t="shared" si="33"/>
        <v>#REF!</v>
      </c>
      <c r="Z57" s="136" t="e">
        <f t="shared" si="33"/>
        <v>#REF!</v>
      </c>
      <c r="AA57" s="136" t="e">
        <f t="shared" si="33"/>
        <v>#REF!</v>
      </c>
      <c r="AB57" s="136" t="e">
        <f t="shared" si="33"/>
        <v>#REF!</v>
      </c>
      <c r="AC57" s="136" t="e">
        <f t="shared" si="33"/>
        <v>#REF!</v>
      </c>
      <c r="AD57" s="136" t="e">
        <f t="shared" si="33"/>
        <v>#REF!</v>
      </c>
      <c r="AE57" s="135"/>
      <c r="AF57" s="136"/>
      <c r="AG57" s="136"/>
      <c r="AH57" s="136"/>
      <c r="AI57" s="136"/>
      <c r="AJ57" s="136"/>
      <c r="AK57" s="136"/>
      <c r="AL57" s="138"/>
      <c r="AM57" s="137"/>
      <c r="AN57" s="204"/>
      <c r="AO57" s="204"/>
      <c r="AP57" s="204"/>
      <c r="AQ57" s="204"/>
    </row>
    <row r="58" spans="1:43" s="174" customFormat="1">
      <c r="B58" s="66" t="s">
        <v>6</v>
      </c>
      <c r="C58" s="166">
        <v>150</v>
      </c>
      <c r="D58" s="64">
        <v>153</v>
      </c>
      <c r="E58" s="64">
        <v>155</v>
      </c>
      <c r="F58" s="64">
        <v>150</v>
      </c>
      <c r="G58" s="64">
        <v>150</v>
      </c>
      <c r="H58" s="57">
        <v>151</v>
      </c>
      <c r="I58" s="57">
        <v>152</v>
      </c>
      <c r="J58" s="57"/>
      <c r="K58" s="14"/>
      <c r="L58" s="111"/>
      <c r="T58" s="66" t="s">
        <v>6</v>
      </c>
      <c r="U58" s="114"/>
      <c r="V58" s="132"/>
      <c r="W58" s="132"/>
      <c r="X58" s="88">
        <f t="shared" ref="X58:AD83" si="34">+D5-C58</f>
        <v>-1</v>
      </c>
      <c r="Y58" s="64">
        <f t="shared" si="34"/>
        <v>0</v>
      </c>
      <c r="Z58" s="64">
        <f t="shared" si="34"/>
        <v>0</v>
      </c>
      <c r="AA58" s="64">
        <f t="shared" si="34"/>
        <v>0</v>
      </c>
      <c r="AB58" s="64">
        <f t="shared" si="34"/>
        <v>-150</v>
      </c>
      <c r="AC58" s="64">
        <f t="shared" si="34"/>
        <v>-151</v>
      </c>
      <c r="AD58" s="64">
        <f t="shared" si="34"/>
        <v>-152</v>
      </c>
      <c r="AE58" s="114"/>
      <c r="AF58" s="88"/>
      <c r="AG58" s="64"/>
      <c r="AH58" s="64"/>
      <c r="AI58" s="57"/>
      <c r="AJ58" s="57"/>
      <c r="AK58" s="57"/>
      <c r="AL58" s="14"/>
      <c r="AM58" s="111"/>
      <c r="AN58" s="189"/>
      <c r="AO58" s="189"/>
      <c r="AP58" s="189"/>
      <c r="AQ58" s="189"/>
    </row>
    <row r="59" spans="1:43" s="174" customFormat="1">
      <c r="B59" s="66" t="s">
        <v>2</v>
      </c>
      <c r="C59" s="66">
        <v>68</v>
      </c>
      <c r="D59" s="67">
        <v>62</v>
      </c>
      <c r="E59" s="67">
        <v>63</v>
      </c>
      <c r="F59" s="57">
        <v>65</v>
      </c>
      <c r="G59" s="57">
        <v>67</v>
      </c>
      <c r="H59" s="67">
        <v>62</v>
      </c>
      <c r="I59" s="67">
        <v>65</v>
      </c>
      <c r="J59" s="67"/>
      <c r="K59" s="18"/>
      <c r="L59" s="15"/>
      <c r="T59" s="66" t="s">
        <v>2</v>
      </c>
      <c r="U59" s="16"/>
      <c r="V59" s="17"/>
      <c r="W59" s="17"/>
      <c r="X59" s="88">
        <f>+D6-C59</f>
        <v>11</v>
      </c>
      <c r="Y59" s="67">
        <f>+E6-D59</f>
        <v>8</v>
      </c>
      <c r="Z59" s="57">
        <f>+F6-E59</f>
        <v>10</v>
      </c>
      <c r="AA59" s="57">
        <f>+G6-F59</f>
        <v>7</v>
      </c>
      <c r="AB59" s="57">
        <f t="shared" si="34"/>
        <v>-67</v>
      </c>
      <c r="AC59" s="57">
        <f t="shared" si="34"/>
        <v>-62</v>
      </c>
      <c r="AD59" s="57">
        <f t="shared" si="34"/>
        <v>-65</v>
      </c>
      <c r="AE59" s="12"/>
      <c r="AF59" s="55"/>
      <c r="AG59" s="57"/>
      <c r="AH59" s="57"/>
      <c r="AI59" s="57"/>
      <c r="AJ59" s="67"/>
      <c r="AK59" s="67"/>
      <c r="AL59" s="18"/>
      <c r="AM59" s="15"/>
      <c r="AN59" s="180"/>
      <c r="AO59" s="180"/>
      <c r="AP59" s="180"/>
      <c r="AQ59" s="180"/>
    </row>
    <row r="60" spans="1:43" s="174" customFormat="1">
      <c r="B60" s="66" t="s">
        <v>0</v>
      </c>
      <c r="C60" s="66">
        <v>18</v>
      </c>
      <c r="D60" s="67">
        <v>19</v>
      </c>
      <c r="E60" s="67">
        <v>19</v>
      </c>
      <c r="F60" s="57">
        <v>14</v>
      </c>
      <c r="G60" s="57">
        <v>21</v>
      </c>
      <c r="H60" s="67">
        <v>17</v>
      </c>
      <c r="I60" s="67">
        <v>17</v>
      </c>
      <c r="J60" s="67"/>
      <c r="K60" s="18"/>
      <c r="L60" s="15"/>
      <c r="T60" s="66" t="s">
        <v>0</v>
      </c>
      <c r="U60" s="16"/>
      <c r="V60" s="17"/>
      <c r="W60" s="17"/>
      <c r="X60" s="246">
        <f t="shared" si="34"/>
        <v>1</v>
      </c>
      <c r="Y60" s="67">
        <f t="shared" si="34"/>
        <v>2</v>
      </c>
      <c r="Z60" s="57">
        <f t="shared" si="34"/>
        <v>2</v>
      </c>
      <c r="AA60" s="57">
        <f t="shared" si="34"/>
        <v>2</v>
      </c>
      <c r="AB60" s="57">
        <f t="shared" si="34"/>
        <v>-21</v>
      </c>
      <c r="AC60" s="57">
        <f t="shared" si="34"/>
        <v>-17</v>
      </c>
      <c r="AD60" s="57">
        <f t="shared" si="34"/>
        <v>-17</v>
      </c>
      <c r="AE60" s="12"/>
      <c r="AF60" s="55"/>
      <c r="AG60" s="57"/>
      <c r="AH60" s="57"/>
      <c r="AI60" s="57"/>
      <c r="AJ60" s="67"/>
      <c r="AK60" s="67"/>
      <c r="AL60" s="18"/>
      <c r="AM60" s="15"/>
      <c r="AN60" s="180"/>
      <c r="AO60" s="180"/>
      <c r="AP60" s="180"/>
      <c r="AQ60" s="180"/>
    </row>
    <row r="61" spans="1:43" s="174" customFormat="1">
      <c r="B61" s="66" t="s">
        <v>16</v>
      </c>
      <c r="C61" s="66">
        <v>0</v>
      </c>
      <c r="D61" s="67">
        <v>0</v>
      </c>
      <c r="E61" s="67">
        <v>0</v>
      </c>
      <c r="F61" s="57">
        <v>0</v>
      </c>
      <c r="G61" s="57">
        <v>0</v>
      </c>
      <c r="H61" s="67">
        <v>0</v>
      </c>
      <c r="I61" s="67">
        <v>0</v>
      </c>
      <c r="J61" s="67"/>
      <c r="K61" s="18"/>
      <c r="L61" s="15"/>
      <c r="T61" s="66" t="s">
        <v>16</v>
      </c>
      <c r="U61" s="16"/>
      <c r="V61" s="17"/>
      <c r="W61" s="17"/>
      <c r="X61" s="246">
        <f t="shared" si="34"/>
        <v>0</v>
      </c>
      <c r="Y61" s="67">
        <f t="shared" si="34"/>
        <v>0</v>
      </c>
      <c r="Z61" s="57">
        <f t="shared" si="34"/>
        <v>0</v>
      </c>
      <c r="AA61" s="57">
        <f t="shared" si="34"/>
        <v>0</v>
      </c>
      <c r="AB61" s="57">
        <f t="shared" si="34"/>
        <v>0</v>
      </c>
      <c r="AC61" s="57">
        <f t="shared" si="34"/>
        <v>0</v>
      </c>
      <c r="AD61" s="57">
        <f t="shared" si="34"/>
        <v>0</v>
      </c>
      <c r="AE61" s="12"/>
      <c r="AF61" s="55"/>
      <c r="AG61" s="57"/>
      <c r="AH61" s="57"/>
      <c r="AI61" s="57"/>
      <c r="AJ61" s="67"/>
      <c r="AK61" s="67"/>
      <c r="AL61" s="18"/>
      <c r="AM61" s="15"/>
      <c r="AN61" s="180"/>
      <c r="AO61" s="180"/>
      <c r="AP61" s="180"/>
      <c r="AQ61" s="180"/>
    </row>
    <row r="62" spans="1:43" s="174" customFormat="1">
      <c r="B62" s="74" t="s">
        <v>7</v>
      </c>
      <c r="C62" s="76">
        <v>236</v>
      </c>
      <c r="D62" s="73">
        <v>234</v>
      </c>
      <c r="E62" s="73">
        <v>237</v>
      </c>
      <c r="F62" s="73">
        <v>229</v>
      </c>
      <c r="G62" s="73">
        <v>238</v>
      </c>
      <c r="H62" s="73">
        <v>230</v>
      </c>
      <c r="I62" s="73">
        <v>234</v>
      </c>
      <c r="J62" s="73"/>
      <c r="K62" s="25"/>
      <c r="L62" s="26"/>
      <c r="T62" s="74" t="s">
        <v>7</v>
      </c>
      <c r="U62" s="133"/>
      <c r="V62" s="24"/>
      <c r="W62" s="24"/>
      <c r="X62" s="73">
        <f t="shared" si="34"/>
        <v>11</v>
      </c>
      <c r="Y62" s="73">
        <f t="shared" si="34"/>
        <v>10</v>
      </c>
      <c r="Z62" s="73">
        <f t="shared" si="34"/>
        <v>12</v>
      </c>
      <c r="AA62" s="73">
        <f t="shared" si="34"/>
        <v>9</v>
      </c>
      <c r="AB62" s="73">
        <f t="shared" si="34"/>
        <v>-238</v>
      </c>
      <c r="AC62" s="73">
        <f t="shared" si="34"/>
        <v>-230</v>
      </c>
      <c r="AD62" s="73">
        <f t="shared" si="34"/>
        <v>-234</v>
      </c>
      <c r="AE62" s="133"/>
      <c r="AF62" s="73"/>
      <c r="AG62" s="73"/>
      <c r="AH62" s="73"/>
      <c r="AI62" s="73"/>
      <c r="AJ62" s="73"/>
      <c r="AK62" s="73"/>
      <c r="AL62" s="25"/>
      <c r="AM62" s="26"/>
      <c r="AN62" s="199"/>
      <c r="AO62" s="199"/>
      <c r="AP62" s="199"/>
      <c r="AQ62" s="199"/>
    </row>
    <row r="63" spans="1:43" s="174" customFormat="1">
      <c r="B63" s="66" t="s">
        <v>3</v>
      </c>
      <c r="C63" s="16">
        <v>-38</v>
      </c>
      <c r="D63" s="246">
        <v>-39</v>
      </c>
      <c r="E63" s="67">
        <v>-39</v>
      </c>
      <c r="F63" s="57">
        <v>-39</v>
      </c>
      <c r="G63" s="57">
        <v>-38</v>
      </c>
      <c r="H63" s="67">
        <v>-39</v>
      </c>
      <c r="I63" s="67">
        <v>-40</v>
      </c>
      <c r="J63" s="67"/>
      <c r="K63" s="18"/>
      <c r="L63" s="15"/>
      <c r="T63" s="66" t="s">
        <v>3</v>
      </c>
      <c r="U63" s="16"/>
      <c r="V63" s="17"/>
      <c r="W63" s="17"/>
      <c r="X63" s="246">
        <f t="shared" si="34"/>
        <v>0</v>
      </c>
      <c r="Y63" s="67">
        <f t="shared" si="34"/>
        <v>0</v>
      </c>
      <c r="Z63" s="57">
        <f t="shared" si="34"/>
        <v>0</v>
      </c>
      <c r="AA63" s="57">
        <f t="shared" si="34"/>
        <v>0</v>
      </c>
      <c r="AB63" s="57">
        <f t="shared" si="34"/>
        <v>38</v>
      </c>
      <c r="AC63" s="57">
        <f t="shared" si="34"/>
        <v>39</v>
      </c>
      <c r="AD63" s="57">
        <f t="shared" si="34"/>
        <v>40</v>
      </c>
      <c r="AE63" s="12"/>
      <c r="AF63" s="55"/>
      <c r="AG63" s="57"/>
      <c r="AH63" s="57"/>
      <c r="AI63" s="57"/>
      <c r="AJ63" s="67"/>
      <c r="AK63" s="67"/>
      <c r="AL63" s="18"/>
      <c r="AM63" s="15"/>
      <c r="AN63" s="180"/>
      <c r="AO63" s="180"/>
      <c r="AP63" s="180"/>
      <c r="AQ63" s="180"/>
    </row>
    <row r="64" spans="1:43" s="174" customFormat="1">
      <c r="B64" s="66" t="s">
        <v>78</v>
      </c>
      <c r="C64" s="16">
        <v>-98</v>
      </c>
      <c r="D64" s="246">
        <v>-102</v>
      </c>
      <c r="E64" s="67">
        <v>-105</v>
      </c>
      <c r="F64" s="57">
        <v>-106</v>
      </c>
      <c r="G64" s="57">
        <v>-104</v>
      </c>
      <c r="H64" s="67">
        <v>-102</v>
      </c>
      <c r="I64" s="67">
        <v>-107</v>
      </c>
      <c r="J64" s="67"/>
      <c r="K64" s="18"/>
      <c r="L64" s="15"/>
      <c r="T64" s="66" t="s">
        <v>78</v>
      </c>
      <c r="U64" s="16"/>
      <c r="V64" s="17"/>
      <c r="W64" s="17"/>
      <c r="X64" s="246">
        <f t="shared" si="34"/>
        <v>-9</v>
      </c>
      <c r="Y64" s="67">
        <f t="shared" si="34"/>
        <v>-9</v>
      </c>
      <c r="Z64" s="57">
        <f t="shared" si="34"/>
        <v>-9</v>
      </c>
      <c r="AA64" s="57">
        <f t="shared" si="34"/>
        <v>-10</v>
      </c>
      <c r="AB64" s="57">
        <f t="shared" si="34"/>
        <v>104</v>
      </c>
      <c r="AC64" s="57">
        <f t="shared" si="34"/>
        <v>102</v>
      </c>
      <c r="AD64" s="57">
        <f t="shared" si="34"/>
        <v>107</v>
      </c>
      <c r="AE64" s="12"/>
      <c r="AF64" s="55"/>
      <c r="AG64" s="57"/>
      <c r="AH64" s="57"/>
      <c r="AI64" s="57"/>
      <c r="AJ64" s="67"/>
      <c r="AK64" s="67"/>
      <c r="AL64" s="18"/>
      <c r="AM64" s="15"/>
      <c r="AN64" s="180"/>
      <c r="AO64" s="180"/>
      <c r="AP64" s="180"/>
      <c r="AQ64" s="180"/>
    </row>
    <row r="65" spans="2:43" s="174" customFormat="1">
      <c r="B65" s="74" t="s">
        <v>22</v>
      </c>
      <c r="C65" s="21">
        <v>-137</v>
      </c>
      <c r="D65" s="84">
        <v>-142</v>
      </c>
      <c r="E65" s="75">
        <v>-144</v>
      </c>
      <c r="F65" s="73">
        <v>-146</v>
      </c>
      <c r="G65" s="73">
        <v>-143</v>
      </c>
      <c r="H65" s="75">
        <v>-143</v>
      </c>
      <c r="I65" s="75">
        <v>-149</v>
      </c>
      <c r="J65" s="75"/>
      <c r="K65" s="25"/>
      <c r="L65" s="26"/>
      <c r="T65" s="74" t="s">
        <v>22</v>
      </c>
      <c r="U65" s="21"/>
      <c r="V65" s="22"/>
      <c r="W65" s="22"/>
      <c r="X65" s="84">
        <f t="shared" si="34"/>
        <v>-10</v>
      </c>
      <c r="Y65" s="75">
        <f t="shared" si="34"/>
        <v>-10</v>
      </c>
      <c r="Z65" s="73">
        <f t="shared" si="34"/>
        <v>-10</v>
      </c>
      <c r="AA65" s="73">
        <f t="shared" si="34"/>
        <v>-10</v>
      </c>
      <c r="AB65" s="73">
        <f t="shared" si="34"/>
        <v>143</v>
      </c>
      <c r="AC65" s="73">
        <f t="shared" si="34"/>
        <v>143</v>
      </c>
      <c r="AD65" s="73">
        <f t="shared" si="34"/>
        <v>149</v>
      </c>
      <c r="AE65" s="42"/>
      <c r="AF65" s="59"/>
      <c r="AG65" s="73"/>
      <c r="AH65" s="73"/>
      <c r="AI65" s="73"/>
      <c r="AJ65" s="75"/>
      <c r="AK65" s="75"/>
      <c r="AL65" s="25"/>
      <c r="AM65" s="26"/>
      <c r="AN65" s="199"/>
      <c r="AO65" s="199"/>
      <c r="AP65" s="199"/>
      <c r="AQ65" s="199"/>
    </row>
    <row r="66" spans="2:43" s="174" customFormat="1">
      <c r="B66" s="74" t="s">
        <v>11</v>
      </c>
      <c r="C66" s="21">
        <v>99</v>
      </c>
      <c r="D66" s="84">
        <v>92</v>
      </c>
      <c r="E66" s="75">
        <v>93</v>
      </c>
      <c r="F66" s="75">
        <v>83</v>
      </c>
      <c r="G66" s="75">
        <v>95</v>
      </c>
      <c r="H66" s="75">
        <v>87</v>
      </c>
      <c r="I66" s="75">
        <v>85</v>
      </c>
      <c r="J66" s="75"/>
      <c r="K66" s="25"/>
      <c r="L66" s="26"/>
      <c r="T66" s="74" t="s">
        <v>11</v>
      </c>
      <c r="U66" s="21"/>
      <c r="V66" s="22"/>
      <c r="W66" s="22"/>
      <c r="X66" s="84">
        <f t="shared" si="34"/>
        <v>1</v>
      </c>
      <c r="Y66" s="75">
        <f t="shared" si="34"/>
        <v>0</v>
      </c>
      <c r="Z66" s="75">
        <f t="shared" si="34"/>
        <v>2</v>
      </c>
      <c r="AA66" s="75">
        <f t="shared" si="34"/>
        <v>-1</v>
      </c>
      <c r="AB66" s="75">
        <f t="shared" si="34"/>
        <v>-95</v>
      </c>
      <c r="AC66" s="75">
        <f t="shared" si="34"/>
        <v>-87</v>
      </c>
      <c r="AD66" s="75">
        <f t="shared" si="34"/>
        <v>-85</v>
      </c>
      <c r="AE66" s="42"/>
      <c r="AF66" s="59"/>
      <c r="AG66" s="75"/>
      <c r="AH66" s="75"/>
      <c r="AI66" s="75"/>
      <c r="AJ66" s="75"/>
      <c r="AK66" s="75"/>
      <c r="AL66" s="25"/>
      <c r="AM66" s="26"/>
      <c r="AN66" s="217"/>
      <c r="AO66" s="217"/>
      <c r="AP66" s="199"/>
      <c r="AQ66" s="199"/>
    </row>
    <row r="67" spans="2:43" s="174" customFormat="1">
      <c r="B67" s="66" t="s">
        <v>21</v>
      </c>
      <c r="C67" s="16">
        <v>0</v>
      </c>
      <c r="D67" s="246">
        <v>-1</v>
      </c>
      <c r="E67" s="67">
        <v>-2</v>
      </c>
      <c r="F67" s="64">
        <v>11</v>
      </c>
      <c r="G67" s="64">
        <v>-14</v>
      </c>
      <c r="H67" s="67">
        <v>-24</v>
      </c>
      <c r="I67" s="67">
        <v>-27</v>
      </c>
      <c r="J67" s="67"/>
      <c r="K67" s="18"/>
      <c r="L67" s="15"/>
      <c r="T67" s="66" t="s">
        <v>21</v>
      </c>
      <c r="U67" s="16"/>
      <c r="V67" s="17"/>
      <c r="W67" s="17"/>
      <c r="X67" s="246">
        <f t="shared" si="34"/>
        <v>0</v>
      </c>
      <c r="Y67" s="67">
        <f t="shared" si="34"/>
        <v>0</v>
      </c>
      <c r="Z67" s="64">
        <f t="shared" si="34"/>
        <v>0</v>
      </c>
      <c r="AA67" s="64">
        <f t="shared" si="34"/>
        <v>0</v>
      </c>
      <c r="AB67" s="64">
        <f t="shared" si="34"/>
        <v>14</v>
      </c>
      <c r="AC67" s="64">
        <f t="shared" si="34"/>
        <v>24</v>
      </c>
      <c r="AD67" s="64">
        <f t="shared" si="34"/>
        <v>27</v>
      </c>
      <c r="AE67" s="12"/>
      <c r="AF67" s="55"/>
      <c r="AG67" s="64"/>
      <c r="AH67" s="64"/>
      <c r="AI67" s="64"/>
      <c r="AJ67" s="67"/>
      <c r="AK67" s="67"/>
      <c r="AL67" s="18"/>
      <c r="AM67" s="15"/>
      <c r="AN67" s="189"/>
      <c r="AO67" s="189"/>
      <c r="AP67" s="189"/>
      <c r="AQ67" s="189"/>
    </row>
    <row r="68" spans="2:43" s="174" customFormat="1">
      <c r="B68" s="388" t="s">
        <v>101</v>
      </c>
      <c r="C68" s="16" t="e">
        <v>#N/A</v>
      </c>
      <c r="D68" s="246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8"/>
      <c r="L68" s="15"/>
      <c r="T68" s="66" t="str">
        <f>B68</f>
        <v>Imp. of sec. fin. non-cur. ass.</v>
      </c>
      <c r="U68" s="16"/>
      <c r="V68" s="17"/>
      <c r="W68" s="17"/>
      <c r="X68" s="246"/>
      <c r="Y68" s="67"/>
      <c r="Z68" s="64"/>
      <c r="AA68" s="64"/>
      <c r="AB68" s="64"/>
      <c r="AC68" s="64"/>
      <c r="AD68" s="64"/>
      <c r="AE68" s="12"/>
      <c r="AF68" s="55"/>
      <c r="AG68" s="64"/>
      <c r="AH68" s="64"/>
      <c r="AI68" s="64"/>
      <c r="AJ68" s="67"/>
      <c r="AK68" s="67"/>
      <c r="AL68" s="18"/>
      <c r="AM68" s="15"/>
      <c r="AN68" s="189"/>
      <c r="AO68" s="189"/>
      <c r="AP68" s="189"/>
      <c r="AQ68" s="189"/>
    </row>
    <row r="69" spans="2:43" s="174" customFormat="1">
      <c r="B69" s="78" t="s">
        <v>4</v>
      </c>
      <c r="C69" s="29">
        <v>99</v>
      </c>
      <c r="D69" s="85">
        <v>91</v>
      </c>
      <c r="E69" s="79">
        <v>91</v>
      </c>
      <c r="F69" s="77">
        <v>94</v>
      </c>
      <c r="G69" s="77">
        <v>81</v>
      </c>
      <c r="H69" s="79">
        <v>63</v>
      </c>
      <c r="I69" s="79">
        <v>58</v>
      </c>
      <c r="J69" s="79"/>
      <c r="K69" s="33"/>
      <c r="L69" s="34"/>
      <c r="T69" s="78" t="s">
        <v>4</v>
      </c>
      <c r="U69" s="29"/>
      <c r="V69" s="30"/>
      <c r="W69" s="30"/>
      <c r="X69" s="85">
        <f t="shared" si="34"/>
        <v>1</v>
      </c>
      <c r="Y69" s="79">
        <f t="shared" si="34"/>
        <v>0</v>
      </c>
      <c r="Z69" s="77">
        <f t="shared" si="34"/>
        <v>2</v>
      </c>
      <c r="AA69" s="77">
        <f t="shared" si="34"/>
        <v>-1</v>
      </c>
      <c r="AB69" s="77">
        <f t="shared" si="34"/>
        <v>-81</v>
      </c>
      <c r="AC69" s="77">
        <f t="shared" si="34"/>
        <v>-63</v>
      </c>
      <c r="AD69" s="77">
        <f t="shared" si="34"/>
        <v>-58</v>
      </c>
      <c r="AE69" s="44"/>
      <c r="AF69" s="61"/>
      <c r="AG69" s="77"/>
      <c r="AH69" s="77"/>
      <c r="AI69" s="77"/>
      <c r="AJ69" s="79"/>
      <c r="AK69" s="79"/>
      <c r="AL69" s="33"/>
      <c r="AM69" s="34"/>
      <c r="AN69" s="218"/>
      <c r="AO69" s="218"/>
      <c r="AP69" s="218"/>
      <c r="AQ69" s="218"/>
    </row>
    <row r="70" spans="2:43" s="174" customFormat="1">
      <c r="B70" s="66" t="s">
        <v>8</v>
      </c>
      <c r="C70" s="80">
        <v>58.1</v>
      </c>
      <c r="D70" s="57">
        <v>60.7</v>
      </c>
      <c r="E70" s="57">
        <v>60.8</v>
      </c>
      <c r="F70" s="57">
        <v>63.8</v>
      </c>
      <c r="G70" s="57">
        <v>60.1</v>
      </c>
      <c r="H70" s="57">
        <v>62.2</v>
      </c>
      <c r="I70" s="57">
        <v>63.7</v>
      </c>
      <c r="J70" s="57"/>
      <c r="K70" s="126"/>
      <c r="L70" s="125"/>
      <c r="T70" s="66" t="s">
        <v>8</v>
      </c>
      <c r="U70" s="80"/>
      <c r="V70" s="20"/>
      <c r="W70" s="20"/>
      <c r="X70" s="57">
        <f t="shared" si="34"/>
        <v>1.3999999999999986</v>
      </c>
      <c r="Y70" s="57">
        <f t="shared" si="34"/>
        <v>1.5999999999999943</v>
      </c>
      <c r="Z70" s="57">
        <f t="shared" si="34"/>
        <v>1</v>
      </c>
      <c r="AA70" s="57">
        <f t="shared" si="34"/>
        <v>1.7000000000000028</v>
      </c>
      <c r="AB70" s="57">
        <f t="shared" si="34"/>
        <v>-60.1</v>
      </c>
      <c r="AC70" s="57">
        <f t="shared" si="34"/>
        <v>-62.2</v>
      </c>
      <c r="AD70" s="57">
        <f t="shared" si="34"/>
        <v>-63.7</v>
      </c>
      <c r="AE70" s="80"/>
      <c r="AF70" s="57"/>
      <c r="AG70" s="57"/>
      <c r="AH70" s="57"/>
      <c r="AI70" s="57"/>
      <c r="AJ70" s="57"/>
      <c r="AK70" s="57"/>
      <c r="AL70" s="126"/>
      <c r="AM70" s="125"/>
      <c r="AN70" s="180"/>
      <c r="AO70" s="180"/>
      <c r="AP70" s="180"/>
      <c r="AQ70" s="180"/>
    </row>
    <row r="71" spans="2:43" s="174" customFormat="1">
      <c r="B71" s="66" t="s">
        <v>92</v>
      </c>
      <c r="C71" s="80">
        <v>12.710507711067729</v>
      </c>
      <c r="D71" s="57">
        <v>11.573880212006481</v>
      </c>
      <c r="E71" s="57">
        <v>11.003858753636655</v>
      </c>
      <c r="F71" s="57">
        <v>11.708796560860698</v>
      </c>
      <c r="G71" s="57">
        <v>10.100836817874296</v>
      </c>
      <c r="H71" s="57">
        <v>8.0970949721768637</v>
      </c>
      <c r="I71" s="57">
        <v>7.457701915176723</v>
      </c>
      <c r="J71" s="57"/>
      <c r="K71" s="126"/>
      <c r="L71" s="125"/>
      <c r="T71" s="66" t="s">
        <v>5</v>
      </c>
      <c r="U71" s="80"/>
      <c r="V71" s="20"/>
      <c r="W71" s="20"/>
      <c r="X71" s="57">
        <f t="shared" si="34"/>
        <v>0.18883220514892862</v>
      </c>
      <c r="Y71" s="57">
        <f t="shared" si="34"/>
        <v>7.1714360132553168E-3</v>
      </c>
      <c r="Z71" s="57">
        <f t="shared" si="34"/>
        <v>0.53739445169693489</v>
      </c>
      <c r="AA71" s="57">
        <f t="shared" si="34"/>
        <v>-0.13114038374013504</v>
      </c>
      <c r="AB71" s="57">
        <f t="shared" si="34"/>
        <v>-10.100836817874296</v>
      </c>
      <c r="AC71" s="57">
        <f t="shared" si="34"/>
        <v>-8.0970949721768637</v>
      </c>
      <c r="AD71" s="57">
        <f t="shared" si="34"/>
        <v>-7.457701915176723</v>
      </c>
      <c r="AE71" s="80"/>
      <c r="AF71" s="57"/>
      <c r="AG71" s="57"/>
      <c r="AH71" s="57"/>
      <c r="AI71" s="57"/>
      <c r="AJ71" s="57"/>
      <c r="AK71" s="57"/>
      <c r="AL71" s="126"/>
      <c r="AM71" s="125"/>
      <c r="AN71" s="180"/>
      <c r="AO71" s="180"/>
      <c r="AP71" s="180"/>
      <c r="AQ71" s="180"/>
    </row>
    <row r="72" spans="2:43" s="174" customFormat="1">
      <c r="B72" s="66" t="s">
        <v>5</v>
      </c>
      <c r="C72" s="80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26"/>
      <c r="L72" s="125"/>
      <c r="T72" s="66" t="s">
        <v>5</v>
      </c>
      <c r="U72" s="80"/>
      <c r="V72" s="20"/>
      <c r="W72" s="20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0"/>
      <c r="AF72" s="57"/>
      <c r="AG72" s="57"/>
      <c r="AH72" s="57"/>
      <c r="AI72" s="57"/>
      <c r="AJ72" s="57"/>
      <c r="AK72" s="57"/>
      <c r="AL72" s="126"/>
      <c r="AM72" s="125"/>
      <c r="AN72" s="180"/>
      <c r="AO72" s="180"/>
      <c r="AP72" s="180"/>
      <c r="AQ72" s="180"/>
    </row>
    <row r="73" spans="2:43" s="174" customFormat="1">
      <c r="B73" s="66" t="s">
        <v>26</v>
      </c>
      <c r="C73" s="35">
        <v>2349</v>
      </c>
      <c r="D73" s="64">
        <v>2347</v>
      </c>
      <c r="E73" s="64">
        <v>2445</v>
      </c>
      <c r="F73" s="64">
        <v>2457</v>
      </c>
      <c r="G73" s="64">
        <v>2440</v>
      </c>
      <c r="H73" s="64">
        <v>2470</v>
      </c>
      <c r="I73" s="64">
        <v>2401</v>
      </c>
      <c r="J73" s="64"/>
      <c r="K73" s="148"/>
      <c r="L73" s="125"/>
      <c r="T73" s="66" t="s">
        <v>26</v>
      </c>
      <c r="U73" s="35"/>
      <c r="V73" s="28"/>
      <c r="W73" s="28"/>
      <c r="X73" s="64">
        <f t="shared" si="34"/>
        <v>0</v>
      </c>
      <c r="Y73" s="64">
        <f t="shared" si="34"/>
        <v>-1</v>
      </c>
      <c r="Z73" s="64">
        <f t="shared" si="34"/>
        <v>0</v>
      </c>
      <c r="AA73" s="64">
        <f t="shared" si="34"/>
        <v>0</v>
      </c>
      <c r="AB73" s="64">
        <f t="shared" si="34"/>
        <v>-2440</v>
      </c>
      <c r="AC73" s="64">
        <f t="shared" si="34"/>
        <v>-2470</v>
      </c>
      <c r="AD73" s="64">
        <f t="shared" si="34"/>
        <v>-2401</v>
      </c>
      <c r="AE73" s="35"/>
      <c r="AF73" s="64"/>
      <c r="AG73" s="64"/>
      <c r="AH73" s="64"/>
      <c r="AI73" s="64"/>
      <c r="AJ73" s="64"/>
      <c r="AK73" s="64"/>
      <c r="AL73" s="148"/>
      <c r="AM73" s="125"/>
      <c r="AN73" s="189"/>
      <c r="AO73" s="189"/>
      <c r="AP73" s="189"/>
      <c r="AQ73" s="189"/>
    </row>
    <row r="74" spans="2:43" s="174" customFormat="1">
      <c r="B74" s="249" t="s">
        <v>80</v>
      </c>
      <c r="C74" s="35">
        <v>13273</v>
      </c>
      <c r="D74" s="64">
        <v>13534</v>
      </c>
      <c r="E74" s="64">
        <v>13490</v>
      </c>
      <c r="F74" s="64">
        <v>13601</v>
      </c>
      <c r="G74" s="64">
        <v>13492</v>
      </c>
      <c r="H74" s="64">
        <v>13834</v>
      </c>
      <c r="I74" s="64">
        <v>14545</v>
      </c>
      <c r="J74" s="64"/>
      <c r="K74" s="148"/>
      <c r="L74" s="125"/>
      <c r="T74" s="249" t="s">
        <v>80</v>
      </c>
      <c r="U74" s="35"/>
      <c r="V74" s="28"/>
      <c r="W74" s="28"/>
      <c r="X74" s="64">
        <f t="shared" si="34"/>
        <v>0</v>
      </c>
      <c r="Y74" s="64">
        <f t="shared" si="34"/>
        <v>0</v>
      </c>
      <c r="Z74" s="64">
        <f t="shared" si="34"/>
        <v>0</v>
      </c>
      <c r="AA74" s="64">
        <f t="shared" si="34"/>
        <v>0</v>
      </c>
      <c r="AB74" s="64">
        <f t="shared" si="34"/>
        <v>-13492</v>
      </c>
      <c r="AC74" s="64">
        <f t="shared" si="34"/>
        <v>-13834</v>
      </c>
      <c r="AD74" s="64">
        <f t="shared" si="34"/>
        <v>-14545</v>
      </c>
      <c r="AE74" s="35"/>
      <c r="AF74" s="64"/>
      <c r="AG74" s="64"/>
      <c r="AH74" s="64"/>
      <c r="AI74" s="64"/>
      <c r="AJ74" s="64"/>
      <c r="AK74" s="64"/>
      <c r="AL74" s="148"/>
      <c r="AM74" s="125"/>
      <c r="AN74" s="189"/>
      <c r="AO74" s="189"/>
      <c r="AP74" s="189"/>
      <c r="AQ74" s="189"/>
    </row>
    <row r="75" spans="2:43" s="174" customFormat="1">
      <c r="B75" s="112" t="s">
        <v>12</v>
      </c>
      <c r="C75" s="36">
        <v>1767</v>
      </c>
      <c r="D75" s="65">
        <v>1776</v>
      </c>
      <c r="E75" s="65">
        <v>1770</v>
      </c>
      <c r="F75" s="65">
        <v>1790</v>
      </c>
      <c r="G75" s="65">
        <v>1834</v>
      </c>
      <c r="H75" s="65">
        <v>1881</v>
      </c>
      <c r="I75" s="65">
        <v>1869</v>
      </c>
      <c r="J75" s="65"/>
      <c r="K75" s="147"/>
      <c r="L75" s="143"/>
      <c r="T75" s="112" t="s">
        <v>12</v>
      </c>
      <c r="U75" s="36"/>
      <c r="V75" s="37"/>
      <c r="W75" s="37"/>
      <c r="X75" s="65">
        <f t="shared" si="34"/>
        <v>37</v>
      </c>
      <c r="Y75" s="65">
        <f t="shared" si="34"/>
        <v>46</v>
      </c>
      <c r="Z75" s="65">
        <f t="shared" si="34"/>
        <v>6</v>
      </c>
      <c r="AA75" s="65">
        <f t="shared" si="34"/>
        <v>6</v>
      </c>
      <c r="AB75" s="65">
        <f t="shared" si="34"/>
        <v>-1834</v>
      </c>
      <c r="AC75" s="65">
        <f t="shared" si="34"/>
        <v>-1881</v>
      </c>
      <c r="AD75" s="65">
        <f t="shared" si="34"/>
        <v>-1869</v>
      </c>
      <c r="AE75" s="36"/>
      <c r="AF75" s="65"/>
      <c r="AG75" s="65"/>
      <c r="AH75" s="65"/>
      <c r="AI75" s="65"/>
      <c r="AJ75" s="65"/>
      <c r="AK75" s="65"/>
      <c r="AL75" s="147"/>
      <c r="AM75" s="143"/>
      <c r="AN75" s="190"/>
      <c r="AO75" s="190"/>
      <c r="AP75" s="190"/>
      <c r="AQ75" s="190"/>
    </row>
    <row r="76" spans="2:43" s="174" customFormat="1">
      <c r="B76" s="74" t="s">
        <v>20</v>
      </c>
      <c r="C76" s="89"/>
      <c r="D76" s="67"/>
      <c r="E76" s="67"/>
      <c r="F76" s="67"/>
      <c r="G76" s="67"/>
      <c r="H76" s="67"/>
      <c r="I76" s="67"/>
      <c r="J76" s="67"/>
      <c r="K76" s="126"/>
      <c r="L76" s="125"/>
      <c r="T76" s="74" t="s">
        <v>20</v>
      </c>
      <c r="U76" s="89"/>
      <c r="V76" s="19"/>
      <c r="W76" s="19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89"/>
      <c r="AF76" s="67"/>
      <c r="AG76" s="67"/>
      <c r="AH76" s="67"/>
      <c r="AI76" s="67"/>
      <c r="AJ76" s="67"/>
      <c r="AK76" s="67"/>
      <c r="AL76" s="126"/>
      <c r="AM76" s="125"/>
      <c r="AN76" s="205"/>
      <c r="AO76" s="205"/>
      <c r="AP76" s="205"/>
      <c r="AQ76" s="205"/>
    </row>
    <row r="77" spans="2:43" s="174" customFormat="1">
      <c r="B77" s="66" t="s">
        <v>17</v>
      </c>
      <c r="C77" s="81">
        <v>28.4</v>
      </c>
      <c r="D77" s="69">
        <v>28.5</v>
      </c>
      <c r="E77" s="69">
        <v>28.199999999999996</v>
      </c>
      <c r="F77" s="69">
        <v>27.999999999999993</v>
      </c>
      <c r="G77" s="69">
        <v>27.999999999999996</v>
      </c>
      <c r="H77" s="69">
        <v>27.899999999999995</v>
      </c>
      <c r="I77" s="69">
        <v>27.7</v>
      </c>
      <c r="J77" s="69"/>
      <c r="K77" s="126"/>
      <c r="L77" s="125"/>
      <c r="T77" s="66" t="s">
        <v>17</v>
      </c>
      <c r="U77" s="81"/>
      <c r="V77" s="82"/>
      <c r="W77" s="82"/>
      <c r="X77" s="69">
        <f t="shared" si="34"/>
        <v>-0.29999999999999716</v>
      </c>
      <c r="Y77" s="69">
        <f t="shared" si="34"/>
        <v>-0.10000000000000142</v>
      </c>
      <c r="Z77" s="69">
        <f t="shared" si="34"/>
        <v>-0.19999999999999574</v>
      </c>
      <c r="AA77" s="69">
        <f t="shared" si="34"/>
        <v>-1.2999999999999972</v>
      </c>
      <c r="AB77" s="69">
        <f t="shared" si="34"/>
        <v>-27.999999999999996</v>
      </c>
      <c r="AC77" s="69">
        <f t="shared" si="34"/>
        <v>-27.899999999999995</v>
      </c>
      <c r="AD77" s="69">
        <f t="shared" si="34"/>
        <v>-27.7</v>
      </c>
      <c r="AE77" s="226"/>
      <c r="AF77" s="227"/>
      <c r="AG77" s="227"/>
      <c r="AH77" s="227"/>
      <c r="AI77" s="227"/>
      <c r="AJ77" s="227"/>
      <c r="AK77" s="227"/>
      <c r="AL77" s="126"/>
      <c r="AM77" s="125"/>
      <c r="AN77" s="203"/>
      <c r="AO77" s="203"/>
      <c r="AP77" s="203"/>
      <c r="AQ77" s="203"/>
    </row>
    <row r="78" spans="2:43" s="174" customFormat="1">
      <c r="B78" s="66" t="s">
        <v>18</v>
      </c>
      <c r="C78" s="81">
        <v>6.9</v>
      </c>
      <c r="D78" s="69">
        <v>6.9</v>
      </c>
      <c r="E78" s="69">
        <v>7</v>
      </c>
      <c r="F78" s="69">
        <v>7.1</v>
      </c>
      <c r="G78" s="69">
        <v>7.2</v>
      </c>
      <c r="H78" s="69">
        <v>7.3</v>
      </c>
      <c r="I78" s="69">
        <v>7.3</v>
      </c>
      <c r="J78" s="69"/>
      <c r="K78" s="126"/>
      <c r="L78" s="125"/>
      <c r="T78" s="66" t="s">
        <v>18</v>
      </c>
      <c r="U78" s="81"/>
      <c r="V78" s="82"/>
      <c r="W78" s="82"/>
      <c r="X78" s="69">
        <f t="shared" si="34"/>
        <v>0</v>
      </c>
      <c r="Y78" s="69">
        <f t="shared" si="34"/>
        <v>0</v>
      </c>
      <c r="Z78" s="69">
        <f t="shared" si="34"/>
        <v>0</v>
      </c>
      <c r="AA78" s="69">
        <f t="shared" si="34"/>
        <v>0</v>
      </c>
      <c r="AB78" s="69">
        <f t="shared" si="34"/>
        <v>-7.2</v>
      </c>
      <c r="AC78" s="69">
        <f t="shared" si="34"/>
        <v>-7.3</v>
      </c>
      <c r="AD78" s="69">
        <f t="shared" si="34"/>
        <v>-7.3</v>
      </c>
      <c r="AE78" s="226"/>
      <c r="AF78" s="227"/>
      <c r="AG78" s="227"/>
      <c r="AH78" s="227"/>
      <c r="AI78" s="227"/>
      <c r="AJ78" s="227"/>
      <c r="AK78" s="227"/>
      <c r="AL78" s="126"/>
      <c r="AM78" s="125"/>
      <c r="AN78" s="203"/>
      <c r="AO78" s="203"/>
      <c r="AP78" s="203"/>
      <c r="AQ78" s="203"/>
    </row>
    <row r="79" spans="2:43" s="174" customFormat="1">
      <c r="B79" s="66" t="s">
        <v>19</v>
      </c>
      <c r="C79" s="81">
        <v>1.6</v>
      </c>
      <c r="D79" s="69">
        <v>1.6</v>
      </c>
      <c r="E79" s="69">
        <v>1.6</v>
      </c>
      <c r="F79" s="69">
        <v>1.7</v>
      </c>
      <c r="G79" s="69">
        <v>1.7</v>
      </c>
      <c r="H79" s="69">
        <v>1.7</v>
      </c>
      <c r="I79" s="69">
        <v>1.7</v>
      </c>
      <c r="J79" s="69"/>
      <c r="K79" s="126"/>
      <c r="L79" s="125"/>
      <c r="T79" s="66" t="s">
        <v>19</v>
      </c>
      <c r="U79" s="81"/>
      <c r="V79" s="82"/>
      <c r="W79" s="82"/>
      <c r="X79" s="69">
        <f t="shared" si="34"/>
        <v>0</v>
      </c>
      <c r="Y79" s="69">
        <f t="shared" si="34"/>
        <v>0</v>
      </c>
      <c r="Z79" s="69">
        <f t="shared" si="34"/>
        <v>0</v>
      </c>
      <c r="AA79" s="69">
        <f t="shared" si="34"/>
        <v>0</v>
      </c>
      <c r="AB79" s="69">
        <f t="shared" si="34"/>
        <v>-1.7</v>
      </c>
      <c r="AC79" s="69">
        <f t="shared" si="34"/>
        <v>-1.7</v>
      </c>
      <c r="AD79" s="69">
        <f t="shared" si="34"/>
        <v>-1.7</v>
      </c>
      <c r="AE79" s="226"/>
      <c r="AF79" s="227"/>
      <c r="AG79" s="227"/>
      <c r="AH79" s="227"/>
      <c r="AI79" s="227"/>
      <c r="AJ79" s="227"/>
      <c r="AK79" s="227"/>
      <c r="AL79" s="126"/>
      <c r="AM79" s="125"/>
      <c r="AN79" s="203"/>
      <c r="AO79" s="203"/>
      <c r="AP79" s="203"/>
      <c r="AQ79" s="203"/>
    </row>
    <row r="80" spans="2:43" s="174" customFormat="1">
      <c r="B80" s="74" t="s">
        <v>23</v>
      </c>
      <c r="C80" s="90">
        <v>36.9</v>
      </c>
      <c r="D80" s="70">
        <v>37</v>
      </c>
      <c r="E80" s="70">
        <v>36.799999999999997</v>
      </c>
      <c r="F80" s="70">
        <v>36.799999999999997</v>
      </c>
      <c r="G80" s="70">
        <v>36.9</v>
      </c>
      <c r="H80" s="70">
        <v>36.9</v>
      </c>
      <c r="I80" s="70">
        <v>36.700000000000003</v>
      </c>
      <c r="J80" s="70"/>
      <c r="K80" s="145"/>
      <c r="L80" s="142"/>
      <c r="T80" s="74" t="s">
        <v>23</v>
      </c>
      <c r="U80" s="90"/>
      <c r="V80" s="107"/>
      <c r="W80" s="107"/>
      <c r="X80" s="70">
        <f t="shared" si="34"/>
        <v>-0.29999999999999716</v>
      </c>
      <c r="Y80" s="70">
        <f t="shared" si="34"/>
        <v>-0.10000000000000142</v>
      </c>
      <c r="Z80" s="70">
        <f t="shared" si="34"/>
        <v>-0.19999999999999574</v>
      </c>
      <c r="AA80" s="70">
        <f t="shared" si="34"/>
        <v>-1.2999999999999972</v>
      </c>
      <c r="AB80" s="70">
        <f t="shared" si="34"/>
        <v>-36.9</v>
      </c>
      <c r="AC80" s="70">
        <f t="shared" si="34"/>
        <v>-36.9</v>
      </c>
      <c r="AD80" s="70">
        <f t="shared" si="34"/>
        <v>-36.700000000000003</v>
      </c>
      <c r="AE80" s="228"/>
      <c r="AF80" s="229"/>
      <c r="AG80" s="229"/>
      <c r="AH80" s="229"/>
      <c r="AI80" s="229"/>
      <c r="AJ80" s="229"/>
      <c r="AK80" s="229"/>
      <c r="AL80" s="145"/>
      <c r="AM80" s="142"/>
      <c r="AN80" s="208"/>
      <c r="AO80" s="208"/>
      <c r="AP80" s="208"/>
      <c r="AQ80" s="208"/>
    </row>
    <row r="81" spans="2:43" s="174" customFormat="1">
      <c r="B81" s="66" t="s">
        <v>15</v>
      </c>
      <c r="C81" s="81">
        <v>19.100000000000001</v>
      </c>
      <c r="D81" s="69">
        <v>18.5</v>
      </c>
      <c r="E81" s="69">
        <v>18.900000000000002</v>
      </c>
      <c r="F81" s="69">
        <v>18.899999999999999</v>
      </c>
      <c r="G81" s="69">
        <v>19</v>
      </c>
      <c r="H81" s="69">
        <v>18</v>
      </c>
      <c r="I81" s="69">
        <v>18.2</v>
      </c>
      <c r="J81" s="69"/>
      <c r="K81" s="126"/>
      <c r="L81" s="125"/>
      <c r="T81" s="66" t="s">
        <v>15</v>
      </c>
      <c r="U81" s="81"/>
      <c r="V81" s="82"/>
      <c r="W81" s="82"/>
      <c r="X81" s="69">
        <f t="shared" si="34"/>
        <v>0.30000000000000071</v>
      </c>
      <c r="Y81" s="69">
        <f t="shared" si="34"/>
        <v>0.5</v>
      </c>
      <c r="Z81" s="69">
        <f t="shared" si="34"/>
        <v>0.59999999999999787</v>
      </c>
      <c r="AA81" s="69">
        <f t="shared" si="34"/>
        <v>-1.1999999999999993</v>
      </c>
      <c r="AB81" s="69">
        <f t="shared" si="34"/>
        <v>-19</v>
      </c>
      <c r="AC81" s="69">
        <f t="shared" si="34"/>
        <v>-18</v>
      </c>
      <c r="AD81" s="69">
        <f t="shared" si="34"/>
        <v>-18.2</v>
      </c>
      <c r="AE81" s="226"/>
      <c r="AF81" s="227"/>
      <c r="AG81" s="227"/>
      <c r="AH81" s="227"/>
      <c r="AI81" s="227"/>
      <c r="AJ81" s="227"/>
      <c r="AK81" s="227"/>
      <c r="AL81" s="126"/>
      <c r="AM81" s="125"/>
      <c r="AN81" s="203"/>
      <c r="AO81" s="203"/>
      <c r="AP81" s="203"/>
      <c r="AQ81" s="203"/>
    </row>
    <row r="82" spans="2:43" s="174" customFormat="1">
      <c r="B82" s="66" t="s">
        <v>14</v>
      </c>
      <c r="C82" s="81">
        <v>2.9</v>
      </c>
      <c r="D82" s="69">
        <v>2.9</v>
      </c>
      <c r="E82" s="69">
        <v>2.9</v>
      </c>
      <c r="F82" s="69">
        <v>3</v>
      </c>
      <c r="G82" s="69">
        <v>3.1</v>
      </c>
      <c r="H82" s="69">
        <v>3.1</v>
      </c>
      <c r="I82" s="69">
        <v>3.1</v>
      </c>
      <c r="J82" s="69"/>
      <c r="K82" s="126"/>
      <c r="L82" s="125"/>
      <c r="T82" s="66" t="s">
        <v>14</v>
      </c>
      <c r="U82" s="81"/>
      <c r="V82" s="82"/>
      <c r="W82" s="82"/>
      <c r="X82" s="69">
        <f t="shared" si="34"/>
        <v>0</v>
      </c>
      <c r="Y82" s="69">
        <f t="shared" si="34"/>
        <v>0</v>
      </c>
      <c r="Z82" s="69">
        <f t="shared" si="34"/>
        <v>0</v>
      </c>
      <c r="AA82" s="69">
        <f t="shared" si="34"/>
        <v>0</v>
      </c>
      <c r="AB82" s="69">
        <f t="shared" si="34"/>
        <v>-3.1</v>
      </c>
      <c r="AC82" s="69">
        <f t="shared" si="34"/>
        <v>-3.1</v>
      </c>
      <c r="AD82" s="69">
        <f t="shared" si="34"/>
        <v>-3.1</v>
      </c>
      <c r="AE82" s="226"/>
      <c r="AF82" s="227"/>
      <c r="AG82" s="227"/>
      <c r="AH82" s="227"/>
      <c r="AI82" s="227"/>
      <c r="AJ82" s="227"/>
      <c r="AK82" s="227"/>
      <c r="AL82" s="126"/>
      <c r="AM82" s="125"/>
      <c r="AN82" s="203"/>
      <c r="AO82" s="203"/>
      <c r="AP82" s="203"/>
      <c r="AQ82" s="203"/>
    </row>
    <row r="83" spans="2:43" s="174" customFormat="1">
      <c r="B83" s="78" t="s">
        <v>13</v>
      </c>
      <c r="C83" s="91">
        <v>22</v>
      </c>
      <c r="D83" s="71">
        <v>21.4</v>
      </c>
      <c r="E83" s="71">
        <v>21.8</v>
      </c>
      <c r="F83" s="71">
        <v>21.9</v>
      </c>
      <c r="G83" s="71">
        <v>22.1</v>
      </c>
      <c r="H83" s="71">
        <v>21.1</v>
      </c>
      <c r="I83" s="71">
        <v>21.3</v>
      </c>
      <c r="J83" s="71"/>
      <c r="K83" s="146"/>
      <c r="L83" s="144"/>
      <c r="T83" s="78" t="s">
        <v>13</v>
      </c>
      <c r="U83" s="91"/>
      <c r="V83" s="116"/>
      <c r="W83" s="116"/>
      <c r="X83" s="71">
        <f t="shared" si="34"/>
        <v>0.30000000000000071</v>
      </c>
      <c r="Y83" s="71">
        <f t="shared" si="34"/>
        <v>0.5</v>
      </c>
      <c r="Z83" s="71">
        <f t="shared" si="34"/>
        <v>0.59999999999999787</v>
      </c>
      <c r="AA83" s="71">
        <f t="shared" si="34"/>
        <v>-1.1999999999999993</v>
      </c>
      <c r="AB83" s="71">
        <f t="shared" si="34"/>
        <v>-22.1</v>
      </c>
      <c r="AC83" s="71">
        <f t="shared" si="34"/>
        <v>-21.1</v>
      </c>
      <c r="AD83" s="71">
        <f t="shared" si="34"/>
        <v>-21.3</v>
      </c>
      <c r="AE83" s="230"/>
      <c r="AF83" s="231"/>
      <c r="AG83" s="231"/>
      <c r="AH83" s="231"/>
      <c r="AI83" s="231"/>
      <c r="AJ83" s="231"/>
      <c r="AK83" s="231"/>
      <c r="AL83" s="146"/>
      <c r="AM83" s="144"/>
      <c r="AN83" s="210"/>
      <c r="AO83" s="210"/>
      <c r="AP83" s="210"/>
      <c r="AQ83" s="210"/>
    </row>
    <row r="84" spans="2:43" s="174" customFormat="1"/>
    <row r="85" spans="2:43" s="174" customFormat="1"/>
    <row r="86" spans="2:43" s="174" customFormat="1">
      <c r="L86" s="219"/>
    </row>
    <row r="87" spans="2:43" s="174" customFormat="1"/>
    <row r="88" spans="2:43" s="174" customFormat="1"/>
    <row r="89" spans="2:43" s="174" customFormat="1"/>
    <row r="90" spans="2:43" s="174" customFormat="1"/>
    <row r="91" spans="2:43" s="174" customFormat="1"/>
    <row r="92" spans="2:43" s="174" customFormat="1"/>
    <row r="93" spans="2:43" s="174" customFormat="1"/>
    <row r="94" spans="2:43" s="174" customFormat="1"/>
    <row r="95" spans="2:43" s="174" customFormat="1"/>
    <row r="96" spans="2:43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  <row r="106" s="174" customFormat="1"/>
    <row r="107" s="174" customFormat="1"/>
    <row r="108" s="174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9" customWidth="1"/>
    <col min="2" max="2" width="29.1640625" style="49" customWidth="1"/>
    <col min="3" max="3" width="7.33203125" style="11" customWidth="1"/>
    <col min="4" max="7" width="7.33203125" style="49" customWidth="1"/>
    <col min="8" max="8" width="7.1640625" style="49" customWidth="1" outlineLevel="1"/>
    <col min="9" max="10" width="7.33203125" style="49" customWidth="1" outlineLevel="1"/>
    <col min="11" max="11" width="9.33203125" style="49" bestFit="1" customWidth="1"/>
    <col min="12" max="12" width="9.83203125" style="49" bestFit="1" customWidth="1"/>
    <col min="13" max="13" width="9.33203125" style="49" bestFit="1" customWidth="1"/>
    <col min="14" max="14" width="9" style="49" bestFit="1" customWidth="1"/>
    <col min="15" max="15" width="7.83203125" style="49" bestFit="1" customWidth="1" outlineLevel="1"/>
    <col min="16" max="16" width="7.83203125" style="49" customWidth="1" outlineLevel="1"/>
    <col min="17" max="17" width="11" style="49" bestFit="1" customWidth="1" outlineLevel="1"/>
    <col min="18" max="18" width="10.1640625" style="49" bestFit="1" customWidth="1" outlineLevel="1"/>
    <col min="19" max="20" width="9.33203125" style="49" customWidth="1"/>
    <col min="21" max="23" width="7.6640625" style="49" customWidth="1"/>
    <col min="24" max="24" width="7.1640625" style="49" customWidth="1"/>
    <col min="25" max="25" width="7.33203125" style="49" customWidth="1"/>
    <col min="26" max="26" width="8.8320312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3" customFormat="1" ht="10.5" customHeight="1">
      <c r="A1" s="154" t="s">
        <v>71</v>
      </c>
      <c r="B1" s="155">
        <v>2</v>
      </c>
      <c r="C1" s="155">
        <f>+B1+1</f>
        <v>3</v>
      </c>
      <c r="D1" s="155">
        <f t="shared" ref="D1:L1" si="0">+C1+1</f>
        <v>4</v>
      </c>
      <c r="E1" s="155">
        <f t="shared" si="0"/>
        <v>5</v>
      </c>
      <c r="F1" s="155">
        <f t="shared" si="0"/>
        <v>6</v>
      </c>
      <c r="G1" s="155">
        <f t="shared" si="0"/>
        <v>7</v>
      </c>
      <c r="H1" s="155">
        <f t="shared" si="0"/>
        <v>8</v>
      </c>
      <c r="I1" s="155">
        <f t="shared" si="0"/>
        <v>9</v>
      </c>
      <c r="J1" s="155">
        <f t="shared" si="0"/>
        <v>10</v>
      </c>
      <c r="K1" s="155">
        <f t="shared" si="0"/>
        <v>11</v>
      </c>
      <c r="L1" s="155">
        <f t="shared" si="0"/>
        <v>12</v>
      </c>
      <c r="M1" s="155">
        <f>+L1+1</f>
        <v>13</v>
      </c>
      <c r="N1" s="155">
        <f>+M1+1</f>
        <v>14</v>
      </c>
      <c r="O1" s="155">
        <f>+N1+1</f>
        <v>15</v>
      </c>
      <c r="P1" s="155">
        <f>+O1+1</f>
        <v>16</v>
      </c>
    </row>
    <row r="2" spans="1:56" s="83" customFormat="1" ht="10.5" customHeight="1">
      <c r="A2" s="154"/>
      <c r="B2" s="278" t="s">
        <v>122</v>
      </c>
      <c r="C2" s="320"/>
      <c r="D2" s="267"/>
      <c r="E2" s="267"/>
      <c r="F2" s="267"/>
      <c r="G2" s="267"/>
      <c r="H2" s="267"/>
      <c r="I2" s="267"/>
      <c r="J2" s="267"/>
      <c r="K2" s="267"/>
      <c r="L2" s="267"/>
      <c r="M2" s="253"/>
      <c r="N2" s="254"/>
      <c r="O2" s="254"/>
      <c r="P2" s="254"/>
      <c r="Q2" s="254"/>
      <c r="R2" s="254"/>
      <c r="Y2" s="83" t="s">
        <v>108</v>
      </c>
    </row>
    <row r="3" spans="1:56" s="83" customFormat="1" ht="10.5" customHeight="1">
      <c r="A3" s="154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51" t="s">
        <v>93</v>
      </c>
      <c r="N3" s="952"/>
      <c r="O3" s="953" t="e">
        <f>+VLOOKUP($A4,#REF!,M$1+1,FALSE)</f>
        <v>#REF!</v>
      </c>
      <c r="P3" s="955" t="e">
        <f>+VLOOKUP($A4,#REF!,N$1+1,FALSE)</f>
        <v>#REF!</v>
      </c>
      <c r="Q3" s="720" t="s">
        <v>132</v>
      </c>
      <c r="R3" s="619" t="s">
        <v>128</v>
      </c>
      <c r="AI3" s="83" t="s">
        <v>93</v>
      </c>
      <c r="AK3" s="957" t="e">
        <f>O3</f>
        <v>#REF!</v>
      </c>
      <c r="AL3" s="949" t="e">
        <f>P3</f>
        <v>#REF!</v>
      </c>
      <c r="AM3" s="606" t="str">
        <f>Q3</f>
        <v>Jan-Dec</v>
      </c>
      <c r="AN3" s="606" t="str">
        <f>R3</f>
        <v>17/16</v>
      </c>
    </row>
    <row r="4" spans="1:56" s="83" customFormat="1" ht="13.5" customHeight="1">
      <c r="A4" s="140" t="str">
        <f>+"headingqy"&amp;$A$1</f>
        <v>headingqyGroup</v>
      </c>
      <c r="B4" s="362" t="e">
        <f>+VLOOKUP($A4,#REF!,B$1+1,FALSE)</f>
        <v>#REF!</v>
      </c>
      <c r="C4" s="692" t="e">
        <f>+VLOOKUP($A4,#REF!,C$1+1,FALSE)</f>
        <v>#REF!</v>
      </c>
      <c r="D4" s="693" t="e">
        <f>+VLOOKUP($A4,#REF!,D$1+1,FALSE)</f>
        <v>#REF!</v>
      </c>
      <c r="E4" s="693" t="e">
        <f>+VLOOKUP($A4,#REF!,E$1+1,FALSE)</f>
        <v>#REF!</v>
      </c>
      <c r="F4" s="693" t="e">
        <f>+VLOOKUP($A4,#REF!,F$1+1,FALSE)</f>
        <v>#REF!</v>
      </c>
      <c r="G4" s="693" t="e">
        <f>+VLOOKUP($A4,#REF!,G$1+1,FALSE)</f>
        <v>#REF!</v>
      </c>
      <c r="H4" s="693" t="e">
        <f>+VLOOKUP($A4,#REF!,H$1+1,FALSE)</f>
        <v>#REF!</v>
      </c>
      <c r="I4" s="693" t="e">
        <f>+VLOOKUP($A4,#REF!,I$1+1,FALSE)</f>
        <v>#REF!</v>
      </c>
      <c r="J4" s="694" t="e">
        <f>+VLOOKUP($A4,#REF!,J$1+1,FALSE)</f>
        <v>#REF!</v>
      </c>
      <c r="K4" s="344" t="e">
        <f>+VLOOKUP($A4,#REF!,K$1+1,FALSE)</f>
        <v>#REF!</v>
      </c>
      <c r="L4" s="721" t="e">
        <f>+VLOOKUP($A4,#REF!,L$1+1,FALSE)</f>
        <v>#REF!</v>
      </c>
      <c r="M4" s="724" t="e">
        <f>+K4</f>
        <v>#REF!</v>
      </c>
      <c r="N4" s="721" t="e">
        <f>L4</f>
        <v>#REF!</v>
      </c>
      <c r="O4" s="954"/>
      <c r="P4" s="956"/>
      <c r="Q4" s="690" t="str">
        <f>"14 vs
"&amp;"EUR"</f>
        <v>14 vs
EUR</v>
      </c>
      <c r="R4" s="691" t="str">
        <f>"13
"&amp;"Local"</f>
        <v>13
Local</v>
      </c>
      <c r="Y4" s="693" t="e">
        <f>C4</f>
        <v>#REF!</v>
      </c>
      <c r="Z4" s="693" t="e">
        <f t="shared" ref="Z4:AF4" si="1">D4</f>
        <v>#REF!</v>
      </c>
      <c r="AA4" s="693" t="e">
        <f t="shared" si="1"/>
        <v>#REF!</v>
      </c>
      <c r="AB4" s="693" t="e">
        <f t="shared" si="1"/>
        <v>#REF!</v>
      </c>
      <c r="AC4" s="693" t="e">
        <f t="shared" si="1"/>
        <v>#REF!</v>
      </c>
      <c r="AD4" s="693" t="e">
        <f t="shared" si="1"/>
        <v>#REF!</v>
      </c>
      <c r="AE4" s="693" t="e">
        <f t="shared" si="1"/>
        <v>#REF!</v>
      </c>
      <c r="AF4" s="693" t="e">
        <f t="shared" si="1"/>
        <v>#REF!</v>
      </c>
      <c r="AG4" s="690" t="e">
        <f>K4</f>
        <v>#REF!</v>
      </c>
      <c r="AH4" s="690" t="e">
        <f>L4</f>
        <v>#REF!</v>
      </c>
      <c r="AI4" s="690" t="e">
        <f>M4</f>
        <v>#REF!</v>
      </c>
      <c r="AJ4" s="690" t="e">
        <f>N4</f>
        <v>#REF!</v>
      </c>
      <c r="AK4" s="958"/>
      <c r="AL4" s="950"/>
      <c r="AM4" s="690" t="s">
        <v>82</v>
      </c>
      <c r="AN4" s="691" t="s">
        <v>83</v>
      </c>
    </row>
    <row r="5" spans="1:56" s="83" customFormat="1" ht="10.5" customHeight="1">
      <c r="A5" s="167" t="s">
        <v>6</v>
      </c>
      <c r="B5" s="388" t="s">
        <v>6</v>
      </c>
      <c r="C5" s="289">
        <v>5</v>
      </c>
      <c r="D5" s="313">
        <v>2</v>
      </c>
      <c r="E5" s="313">
        <v>2</v>
      </c>
      <c r="F5" s="313">
        <v>4</v>
      </c>
      <c r="G5" s="313">
        <v>4</v>
      </c>
      <c r="H5" s="436"/>
      <c r="I5" s="436"/>
      <c r="J5" s="436"/>
      <c r="K5" s="531">
        <v>1.5859727688939977</v>
      </c>
      <c r="L5" s="544">
        <v>0.36660622676236509</v>
      </c>
      <c r="M5" s="378">
        <v>1.6712611195366605</v>
      </c>
      <c r="N5" s="475">
        <v>0.49518641545091935</v>
      </c>
      <c r="O5" s="380">
        <v>5</v>
      </c>
      <c r="P5" s="448">
        <v>4</v>
      </c>
      <c r="Q5" s="747">
        <v>-0.70585465205428055</v>
      </c>
      <c r="R5" s="391">
        <v>0.49518641545091935</v>
      </c>
      <c r="T5" s="603">
        <f>((C5-D5)/D5)-K5</f>
        <v>-8.5972768893997742E-2</v>
      </c>
      <c r="U5" s="603">
        <f>((C5-G5)/G5)-L5</f>
        <v>-0.11660622676236509</v>
      </c>
      <c r="V5" s="603">
        <f t="shared" ref="V5:V16" si="2">((O5-P5)/P5)-Q5</f>
        <v>0.95585465205428055</v>
      </c>
      <c r="W5" s="603">
        <f>C5-O5</f>
        <v>0</v>
      </c>
      <c r="X5" s="603">
        <f>H5+G5+I5+J5-P5</f>
        <v>0</v>
      </c>
      <c r="Y5" s="563">
        <v>5</v>
      </c>
      <c r="Z5" s="651">
        <v>2</v>
      </c>
      <c r="AA5" s="652">
        <v>2</v>
      </c>
      <c r="AB5" s="652">
        <v>4</v>
      </c>
      <c r="AC5" s="652">
        <v>4</v>
      </c>
      <c r="AD5" s="652"/>
      <c r="AE5" s="653"/>
      <c r="AF5" s="653"/>
      <c r="AG5" s="531"/>
      <c r="AH5" s="544">
        <v>0.36660622676236509</v>
      </c>
      <c r="AI5" s="557"/>
      <c r="AJ5" s="532">
        <v>0.49518641545091935</v>
      </c>
      <c r="AK5" s="563">
        <v>5</v>
      </c>
      <c r="AL5" s="651">
        <v>4</v>
      </c>
      <c r="AM5" s="557">
        <v>-0.70585465205428055</v>
      </c>
      <c r="AN5" s="532">
        <v>0.49518641545091935</v>
      </c>
      <c r="AO5" s="587">
        <f t="shared" ref="AO5:BD5" si="3">C5-Y5</f>
        <v>0</v>
      </c>
      <c r="AP5" s="587">
        <f t="shared" si="3"/>
        <v>0</v>
      </c>
      <c r="AQ5" s="587">
        <f t="shared" si="3"/>
        <v>0</v>
      </c>
      <c r="AR5" s="587">
        <f t="shared" si="3"/>
        <v>0</v>
      </c>
      <c r="AS5" s="587">
        <f t="shared" si="3"/>
        <v>0</v>
      </c>
      <c r="AT5" s="587">
        <f t="shared" si="3"/>
        <v>0</v>
      </c>
      <c r="AU5" s="587">
        <f t="shared" si="3"/>
        <v>0</v>
      </c>
      <c r="AV5" s="587">
        <f t="shared" si="3"/>
        <v>0</v>
      </c>
      <c r="AW5" s="587">
        <f t="shared" si="3"/>
        <v>1.5859727688939977</v>
      </c>
      <c r="AX5" s="587">
        <f t="shared" si="3"/>
        <v>0</v>
      </c>
      <c r="AY5" s="587">
        <f t="shared" si="3"/>
        <v>1.6712611195366605</v>
      </c>
      <c r="AZ5" s="587">
        <f t="shared" si="3"/>
        <v>0</v>
      </c>
      <c r="BA5" s="587">
        <f t="shared" si="3"/>
        <v>0</v>
      </c>
      <c r="BB5" s="587">
        <f t="shared" si="3"/>
        <v>0</v>
      </c>
      <c r="BC5" s="587">
        <f t="shared" si="3"/>
        <v>0</v>
      </c>
      <c r="BD5" s="587">
        <f t="shared" si="3"/>
        <v>0</v>
      </c>
    </row>
    <row r="6" spans="1:56" s="83" customFormat="1" ht="10.5" customHeight="1">
      <c r="A6" s="167" t="s">
        <v>2</v>
      </c>
      <c r="B6" s="388" t="s">
        <v>2</v>
      </c>
      <c r="C6" s="319">
        <v>-13</v>
      </c>
      <c r="D6" s="320">
        <v>-14</v>
      </c>
      <c r="E6" s="320">
        <v>-14</v>
      </c>
      <c r="F6" s="538">
        <v>-6</v>
      </c>
      <c r="G6" s="538">
        <v>-16</v>
      </c>
      <c r="H6" s="450"/>
      <c r="I6" s="450"/>
      <c r="J6" s="450"/>
      <c r="K6" s="268">
        <v>-4.6846166153746371E-2</v>
      </c>
      <c r="L6" s="269">
        <v>-0.15114014190629321</v>
      </c>
      <c r="M6" s="378">
        <v>-4.4062526118710421E-2</v>
      </c>
      <c r="N6" s="379">
        <v>-0.10762401450210968</v>
      </c>
      <c r="O6" s="380">
        <v>-13</v>
      </c>
      <c r="P6" s="448">
        <v>-16</v>
      </c>
      <c r="Q6" s="323">
        <v>-9.9226747598223586E-2</v>
      </c>
      <c r="R6" s="379">
        <v>-0.10762401450210968</v>
      </c>
      <c r="T6" s="603">
        <f t="shared" ref="T6:T16" si="4">((C6-D6)/D6)-K6</f>
        <v>-2.4582405274825053E-2</v>
      </c>
      <c r="U6" s="603">
        <f>((C6-G6)/G6)-L6</f>
        <v>-3.6359858093706787E-2</v>
      </c>
      <c r="V6" s="603">
        <f t="shared" si="2"/>
        <v>-8.8273252401776414E-2</v>
      </c>
      <c r="W6" s="603">
        <f t="shared" ref="W6:W16" si="5">C6-O6</f>
        <v>0</v>
      </c>
      <c r="X6" s="603">
        <f t="shared" ref="X6:X16" si="6">H6+G6+I6+J6-P6</f>
        <v>0</v>
      </c>
      <c r="Y6" s="265">
        <v>-13</v>
      </c>
      <c r="Z6" s="266">
        <v>-14</v>
      </c>
      <c r="AA6" s="267">
        <v>-14</v>
      </c>
      <c r="AB6" s="261">
        <v>-6</v>
      </c>
      <c r="AC6" s="261">
        <v>-16</v>
      </c>
      <c r="AD6" s="261"/>
      <c r="AE6" s="267"/>
      <c r="AF6" s="267"/>
      <c r="AG6" s="268">
        <v>-4.6846166153746371E-2</v>
      </c>
      <c r="AH6" s="269">
        <v>-0.15114014190629321</v>
      </c>
      <c r="AI6" s="262">
        <v>-4.4062526118710421E-2</v>
      </c>
      <c r="AJ6" s="264">
        <v>-0.10762401450210968</v>
      </c>
      <c r="AK6" s="348">
        <v>-13</v>
      </c>
      <c r="AL6" s="259">
        <v>-16</v>
      </c>
      <c r="AM6" s="262">
        <v>-9.9226747598223586E-2</v>
      </c>
      <c r="AN6" s="264">
        <v>-0.10762401450210968</v>
      </c>
      <c r="AO6" s="587">
        <f t="shared" ref="AO6:AO30" si="7">C6-Y6</f>
        <v>0</v>
      </c>
      <c r="AP6" s="587">
        <f t="shared" ref="AP6:AP30" si="8">D6-Z6</f>
        <v>0</v>
      </c>
      <c r="AQ6" s="587">
        <f t="shared" ref="AQ6:AQ30" si="9">E6-AA6</f>
        <v>0</v>
      </c>
      <c r="AR6" s="587">
        <f t="shared" ref="AR6:AR30" si="10">F6-AB6</f>
        <v>0</v>
      </c>
      <c r="AS6" s="587">
        <f t="shared" ref="AS6:AS30" si="11">G6-AC6</f>
        <v>0</v>
      </c>
      <c r="AT6" s="587">
        <f t="shared" ref="AT6:AT30" si="12">H6-AD6</f>
        <v>0</v>
      </c>
      <c r="AU6" s="587">
        <f t="shared" ref="AU6:AU30" si="13">I6-AE6</f>
        <v>0</v>
      </c>
      <c r="AV6" s="587">
        <f t="shared" ref="AV6:AV30" si="14">J6-AF6</f>
        <v>0</v>
      </c>
      <c r="AW6" s="587">
        <f t="shared" ref="AW6:AW30" si="15">K6-AG6</f>
        <v>0</v>
      </c>
      <c r="AX6" s="587">
        <f t="shared" ref="AX6:AX30" si="16">L6-AH6</f>
        <v>0</v>
      </c>
      <c r="AY6" s="587">
        <f t="shared" ref="AY6:AY30" si="17">M6-AI6</f>
        <v>0</v>
      </c>
      <c r="AZ6" s="587">
        <f t="shared" ref="AZ6:AZ30" si="18">N6-AJ6</f>
        <v>0</v>
      </c>
      <c r="BA6" s="587">
        <f t="shared" ref="BA6:BA30" si="19">O6-AK6</f>
        <v>0</v>
      </c>
      <c r="BB6" s="587">
        <f t="shared" ref="BB6:BB30" si="20">P6-AL6</f>
        <v>0</v>
      </c>
      <c r="BC6" s="587">
        <f t="shared" ref="BC6:BC30" si="21">Q6-AM6</f>
        <v>0</v>
      </c>
      <c r="BD6" s="587">
        <f t="shared" ref="BD6:BD30" si="22">R6-AN6</f>
        <v>0</v>
      </c>
    </row>
    <row r="7" spans="1:56" s="83" customFormat="1" ht="10.5" customHeight="1">
      <c r="A7" s="167" t="s">
        <v>0</v>
      </c>
      <c r="B7" s="388" t="s">
        <v>0</v>
      </c>
      <c r="C7" s="319">
        <v>-4</v>
      </c>
      <c r="D7" s="320">
        <v>-3</v>
      </c>
      <c r="E7" s="320">
        <v>-3</v>
      </c>
      <c r="F7" s="538">
        <v>-4</v>
      </c>
      <c r="G7" s="538">
        <v>-4</v>
      </c>
      <c r="H7" s="450"/>
      <c r="I7" s="450"/>
      <c r="J7" s="450"/>
      <c r="K7" s="268">
        <v>0.24967464439512255</v>
      </c>
      <c r="L7" s="269">
        <v>6.8650817406135101E-3</v>
      </c>
      <c r="M7" s="378">
        <v>0.27456892443018344</v>
      </c>
      <c r="N7" s="379">
        <v>5.1012093998489272E-2</v>
      </c>
      <c r="O7" s="380">
        <v>-4</v>
      </c>
      <c r="P7" s="448">
        <v>-4</v>
      </c>
      <c r="Q7" s="323">
        <v>1.8137972644993807</v>
      </c>
      <c r="R7" s="379">
        <v>5.1012093998489272E-2</v>
      </c>
      <c r="T7" s="603">
        <f t="shared" si="4"/>
        <v>8.3658688938210768E-2</v>
      </c>
      <c r="U7" s="603">
        <f t="shared" ref="U7:U16" si="23">((C7-G7)/G7)-L7</f>
        <v>-6.8650817406135101E-3</v>
      </c>
      <c r="V7" s="603">
        <f t="shared" si="2"/>
        <v>-1.8137972644993807</v>
      </c>
      <c r="W7" s="603">
        <f t="shared" si="5"/>
        <v>0</v>
      </c>
      <c r="X7" s="603">
        <f t="shared" si="6"/>
        <v>0</v>
      </c>
      <c r="Y7" s="265">
        <v>-4</v>
      </c>
      <c r="Z7" s="266">
        <v>-3</v>
      </c>
      <c r="AA7" s="267">
        <v>-3</v>
      </c>
      <c r="AB7" s="261">
        <v>-4</v>
      </c>
      <c r="AC7" s="261">
        <v>-4</v>
      </c>
      <c r="AD7" s="261"/>
      <c r="AE7" s="267"/>
      <c r="AF7" s="267"/>
      <c r="AG7" s="268">
        <v>0.24967464439512255</v>
      </c>
      <c r="AH7" s="269">
        <v>6.8650817406135101E-3</v>
      </c>
      <c r="AI7" s="262">
        <v>0.27456892443018344</v>
      </c>
      <c r="AJ7" s="264">
        <v>5.1012093998489272E-2</v>
      </c>
      <c r="AK7" s="348">
        <v>-4</v>
      </c>
      <c r="AL7" s="259">
        <v>-4</v>
      </c>
      <c r="AM7" s="262"/>
      <c r="AN7" s="264">
        <v>5.1012093998489272E-2</v>
      </c>
      <c r="AO7" s="587">
        <f t="shared" si="7"/>
        <v>0</v>
      </c>
      <c r="AP7" s="587">
        <f t="shared" si="8"/>
        <v>0</v>
      </c>
      <c r="AQ7" s="587">
        <f t="shared" si="9"/>
        <v>0</v>
      </c>
      <c r="AR7" s="587">
        <f t="shared" si="10"/>
        <v>0</v>
      </c>
      <c r="AS7" s="587">
        <f t="shared" si="11"/>
        <v>0</v>
      </c>
      <c r="AT7" s="587">
        <f t="shared" si="12"/>
        <v>0</v>
      </c>
      <c r="AU7" s="587">
        <f t="shared" si="13"/>
        <v>0</v>
      </c>
      <c r="AV7" s="587">
        <f t="shared" si="14"/>
        <v>0</v>
      </c>
      <c r="AW7" s="587">
        <f t="shared" si="15"/>
        <v>0</v>
      </c>
      <c r="AX7" s="587">
        <f t="shared" si="16"/>
        <v>0</v>
      </c>
      <c r="AY7" s="587">
        <f t="shared" si="17"/>
        <v>0</v>
      </c>
      <c r="AZ7" s="587">
        <f t="shared" si="18"/>
        <v>0</v>
      </c>
      <c r="BA7" s="587">
        <f t="shared" si="19"/>
        <v>0</v>
      </c>
      <c r="BB7" s="587">
        <f t="shared" si="20"/>
        <v>0</v>
      </c>
      <c r="BC7" s="587">
        <f t="shared" si="21"/>
        <v>1.8137972644993807</v>
      </c>
      <c r="BD7" s="587">
        <f t="shared" si="22"/>
        <v>0</v>
      </c>
    </row>
    <row r="8" spans="1:56" s="83" customFormat="1" ht="10.5" customHeight="1">
      <c r="A8" s="167" t="s">
        <v>16</v>
      </c>
      <c r="B8" s="388" t="s">
        <v>16</v>
      </c>
      <c r="C8" s="319">
        <v>5</v>
      </c>
      <c r="D8" s="320">
        <v>7</v>
      </c>
      <c r="E8" s="320">
        <v>5</v>
      </c>
      <c r="F8" s="538">
        <v>6</v>
      </c>
      <c r="G8" s="538">
        <v>6</v>
      </c>
      <c r="H8" s="450"/>
      <c r="I8" s="450"/>
      <c r="J8" s="450"/>
      <c r="K8" s="268">
        <v>-0.25432821464075206</v>
      </c>
      <c r="L8" s="269">
        <v>-7.5985129338609236E-2</v>
      </c>
      <c r="M8" s="378">
        <v>-0.24860099415063153</v>
      </c>
      <c r="N8" s="379">
        <v>-4.7998308944828705E-2</v>
      </c>
      <c r="O8" s="380">
        <v>5</v>
      </c>
      <c r="P8" s="448">
        <v>6</v>
      </c>
      <c r="Q8" s="323">
        <v>2.6088785183747243E-2</v>
      </c>
      <c r="R8" s="379">
        <v>-4.7998308944828705E-2</v>
      </c>
      <c r="T8" s="603">
        <f t="shared" si="4"/>
        <v>-3.1386071073533639E-2</v>
      </c>
      <c r="U8" s="603">
        <f t="shared" si="23"/>
        <v>-9.0681537328057421E-2</v>
      </c>
      <c r="V8" s="603">
        <f t="shared" si="2"/>
        <v>-0.1927554518504139</v>
      </c>
      <c r="W8" s="603">
        <f t="shared" si="5"/>
        <v>0</v>
      </c>
      <c r="X8" s="603">
        <f t="shared" si="6"/>
        <v>0</v>
      </c>
      <c r="Y8" s="265">
        <v>5</v>
      </c>
      <c r="Z8" s="266">
        <v>7</v>
      </c>
      <c r="AA8" s="267">
        <v>5</v>
      </c>
      <c r="AB8" s="261">
        <v>6</v>
      </c>
      <c r="AC8" s="261">
        <v>6</v>
      </c>
      <c r="AD8" s="261"/>
      <c r="AE8" s="267"/>
      <c r="AF8" s="267"/>
      <c r="AG8" s="268">
        <v>-0.25432821464075206</v>
      </c>
      <c r="AH8" s="269">
        <v>-7.5985129338609236E-2</v>
      </c>
      <c r="AI8" s="262">
        <v>-0.24860099415063153</v>
      </c>
      <c r="AJ8" s="264">
        <v>-4.7998308944828705E-2</v>
      </c>
      <c r="AK8" s="348">
        <v>5</v>
      </c>
      <c r="AL8" s="259">
        <v>6</v>
      </c>
      <c r="AM8" s="262">
        <v>2.6088785183747243E-2</v>
      </c>
      <c r="AN8" s="264">
        <v>-4.7998308944828705E-2</v>
      </c>
      <c r="AO8" s="587">
        <f t="shared" si="7"/>
        <v>0</v>
      </c>
      <c r="AP8" s="587">
        <f t="shared" si="8"/>
        <v>0</v>
      </c>
      <c r="AQ8" s="587">
        <f t="shared" si="9"/>
        <v>0</v>
      </c>
      <c r="AR8" s="587">
        <f t="shared" si="10"/>
        <v>0</v>
      </c>
      <c r="AS8" s="587">
        <f t="shared" si="11"/>
        <v>0</v>
      </c>
      <c r="AT8" s="587">
        <f t="shared" si="12"/>
        <v>0</v>
      </c>
      <c r="AU8" s="587">
        <f t="shared" si="13"/>
        <v>0</v>
      </c>
      <c r="AV8" s="587">
        <f t="shared" si="14"/>
        <v>0</v>
      </c>
      <c r="AW8" s="587">
        <f t="shared" si="15"/>
        <v>0</v>
      </c>
      <c r="AX8" s="587">
        <f t="shared" si="16"/>
        <v>0</v>
      </c>
      <c r="AY8" s="587">
        <f t="shared" si="17"/>
        <v>0</v>
      </c>
      <c r="AZ8" s="587">
        <f t="shared" si="18"/>
        <v>0</v>
      </c>
      <c r="BA8" s="587">
        <f t="shared" si="19"/>
        <v>0</v>
      </c>
      <c r="BB8" s="587">
        <f t="shared" si="20"/>
        <v>0</v>
      </c>
      <c r="BC8" s="587">
        <f t="shared" si="21"/>
        <v>0</v>
      </c>
      <c r="BD8" s="587">
        <f t="shared" si="22"/>
        <v>0</v>
      </c>
    </row>
    <row r="9" spans="1:56" s="83" customFormat="1" ht="10.5" customHeight="1">
      <c r="A9" s="168" t="s">
        <v>7</v>
      </c>
      <c r="B9" s="396" t="s">
        <v>7</v>
      </c>
      <c r="C9" s="349">
        <v>-7</v>
      </c>
      <c r="D9" s="569">
        <v>-8</v>
      </c>
      <c r="E9" s="569">
        <v>-10</v>
      </c>
      <c r="F9" s="569">
        <v>0</v>
      </c>
      <c r="G9" s="569">
        <v>-10</v>
      </c>
      <c r="H9" s="454"/>
      <c r="I9" s="454"/>
      <c r="J9" s="454"/>
      <c r="K9" s="271">
        <v>-9.1899745193658289E-2</v>
      </c>
      <c r="L9" s="272">
        <v>-0.29890230740193868</v>
      </c>
      <c r="M9" s="748">
        <v>-9.727142073621009E-2</v>
      </c>
      <c r="N9" s="397">
        <v>-0.26735184160909897</v>
      </c>
      <c r="O9" s="382">
        <v>-7</v>
      </c>
      <c r="P9" s="454">
        <v>-10</v>
      </c>
      <c r="Q9" s="350"/>
      <c r="R9" s="397">
        <v>-0.26735184160909897</v>
      </c>
      <c r="T9" s="603">
        <f t="shared" si="4"/>
        <v>-3.3100254806341711E-2</v>
      </c>
      <c r="U9" s="603">
        <f t="shared" si="23"/>
        <v>-1.0976925980613061E-3</v>
      </c>
      <c r="V9" s="603">
        <f t="shared" si="2"/>
        <v>-0.3</v>
      </c>
      <c r="W9" s="603">
        <f t="shared" si="5"/>
        <v>0</v>
      </c>
      <c r="X9" s="603">
        <f t="shared" si="6"/>
        <v>0</v>
      </c>
      <c r="Y9" s="349">
        <v>-7</v>
      </c>
      <c r="Z9" s="270">
        <v>-8</v>
      </c>
      <c r="AA9" s="270">
        <v>-10</v>
      </c>
      <c r="AB9" s="270">
        <v>0</v>
      </c>
      <c r="AC9" s="270">
        <v>-10</v>
      </c>
      <c r="AD9" s="270"/>
      <c r="AE9" s="270"/>
      <c r="AF9" s="270"/>
      <c r="AG9" s="271">
        <v>-9.1899745193658289E-2</v>
      </c>
      <c r="AH9" s="272">
        <v>-0.29890230740193868</v>
      </c>
      <c r="AI9" s="273">
        <v>-9.727142073621009E-2</v>
      </c>
      <c r="AJ9" s="274">
        <v>-0.26735184160909897</v>
      </c>
      <c r="AK9" s="349">
        <v>-7</v>
      </c>
      <c r="AL9" s="270">
        <v>-10</v>
      </c>
      <c r="AM9" s="273"/>
      <c r="AN9" s="274">
        <v>-0.26735184160909897</v>
      </c>
      <c r="AO9" s="587">
        <f t="shared" si="7"/>
        <v>0</v>
      </c>
      <c r="AP9" s="587">
        <f t="shared" si="8"/>
        <v>0</v>
      </c>
      <c r="AQ9" s="587">
        <f t="shared" si="9"/>
        <v>0</v>
      </c>
      <c r="AR9" s="587">
        <f t="shared" si="10"/>
        <v>0</v>
      </c>
      <c r="AS9" s="587">
        <f t="shared" si="11"/>
        <v>0</v>
      </c>
      <c r="AT9" s="587">
        <f t="shared" si="12"/>
        <v>0</v>
      </c>
      <c r="AU9" s="587">
        <f t="shared" si="13"/>
        <v>0</v>
      </c>
      <c r="AV9" s="587">
        <f t="shared" si="14"/>
        <v>0</v>
      </c>
      <c r="AW9" s="587">
        <f t="shared" si="15"/>
        <v>0</v>
      </c>
      <c r="AX9" s="587">
        <f t="shared" si="16"/>
        <v>0</v>
      </c>
      <c r="AY9" s="587">
        <f t="shared" si="17"/>
        <v>0</v>
      </c>
      <c r="AZ9" s="587">
        <f t="shared" si="18"/>
        <v>0</v>
      </c>
      <c r="BA9" s="587">
        <f t="shared" si="19"/>
        <v>0</v>
      </c>
      <c r="BB9" s="587">
        <f t="shared" si="20"/>
        <v>0</v>
      </c>
      <c r="BC9" s="587">
        <f t="shared" si="21"/>
        <v>0</v>
      </c>
      <c r="BD9" s="587">
        <f t="shared" si="22"/>
        <v>0</v>
      </c>
    </row>
    <row r="10" spans="1:56" s="83" customFormat="1" ht="10.5" customHeight="1">
      <c r="A10" s="167" t="s">
        <v>3</v>
      </c>
      <c r="B10" s="388" t="s">
        <v>3</v>
      </c>
      <c r="C10" s="265">
        <v>-57</v>
      </c>
      <c r="D10" s="318">
        <v>-96</v>
      </c>
      <c r="E10" s="320">
        <v>-55</v>
      </c>
      <c r="F10" s="538">
        <v>-58</v>
      </c>
      <c r="G10" s="538">
        <v>-54</v>
      </c>
      <c r="H10" s="450"/>
      <c r="I10" s="450"/>
      <c r="J10" s="450"/>
      <c r="K10" s="268">
        <v>-0.4032021090718666</v>
      </c>
      <c r="L10" s="269">
        <v>5.4431963063390265E-2</v>
      </c>
      <c r="M10" s="378">
        <v>-0.39598177753203612</v>
      </c>
      <c r="N10" s="379">
        <v>8.408047094263571E-2</v>
      </c>
      <c r="O10" s="380">
        <v>-57</v>
      </c>
      <c r="P10" s="448">
        <v>-54</v>
      </c>
      <c r="Q10" s="323">
        <v>0.25977010432390335</v>
      </c>
      <c r="R10" s="379">
        <v>8.408047094263571E-2</v>
      </c>
      <c r="T10" s="603">
        <f>((C10-D10)/D10)-K10</f>
        <v>-3.047890928133401E-3</v>
      </c>
      <c r="U10" s="603">
        <f t="shared" si="23"/>
        <v>1.1235924921652873E-3</v>
      </c>
      <c r="V10" s="603">
        <f t="shared" si="2"/>
        <v>-0.2042145487683478</v>
      </c>
      <c r="W10" s="603">
        <f t="shared" si="5"/>
        <v>0</v>
      </c>
      <c r="X10" s="603">
        <f t="shared" si="6"/>
        <v>0</v>
      </c>
      <c r="Y10" s="265">
        <v>-57</v>
      </c>
      <c r="Z10" s="266">
        <v>-96</v>
      </c>
      <c r="AA10" s="267">
        <v>-55</v>
      </c>
      <c r="AB10" s="261">
        <v>-58</v>
      </c>
      <c r="AC10" s="261">
        <v>-54</v>
      </c>
      <c r="AD10" s="261"/>
      <c r="AE10" s="267"/>
      <c r="AF10" s="267"/>
      <c r="AG10" s="268">
        <v>-0.4032021090718666</v>
      </c>
      <c r="AH10" s="269">
        <v>5.4431963063390265E-2</v>
      </c>
      <c r="AI10" s="262">
        <v>-0.39598177753203612</v>
      </c>
      <c r="AJ10" s="264">
        <v>8.408047094263571E-2</v>
      </c>
      <c r="AK10" s="348">
        <v>-57</v>
      </c>
      <c r="AL10" s="259">
        <v>-54</v>
      </c>
      <c r="AM10" s="262">
        <v>0.25977010432390335</v>
      </c>
      <c r="AN10" s="264">
        <v>8.408047094263571E-2</v>
      </c>
      <c r="AO10" s="587">
        <f t="shared" si="7"/>
        <v>0</v>
      </c>
      <c r="AP10" s="587">
        <f t="shared" si="8"/>
        <v>0</v>
      </c>
      <c r="AQ10" s="587">
        <f t="shared" si="9"/>
        <v>0</v>
      </c>
      <c r="AR10" s="587">
        <f t="shared" si="10"/>
        <v>0</v>
      </c>
      <c r="AS10" s="587">
        <f t="shared" si="11"/>
        <v>0</v>
      </c>
      <c r="AT10" s="587">
        <f t="shared" si="12"/>
        <v>0</v>
      </c>
      <c r="AU10" s="587">
        <f t="shared" si="13"/>
        <v>0</v>
      </c>
      <c r="AV10" s="587">
        <f t="shared" si="14"/>
        <v>0</v>
      </c>
      <c r="AW10" s="587">
        <f t="shared" si="15"/>
        <v>0</v>
      </c>
      <c r="AX10" s="587">
        <f t="shared" si="16"/>
        <v>0</v>
      </c>
      <c r="AY10" s="587">
        <f t="shared" si="17"/>
        <v>0</v>
      </c>
      <c r="AZ10" s="587">
        <f t="shared" si="18"/>
        <v>0</v>
      </c>
      <c r="BA10" s="587">
        <f t="shared" si="19"/>
        <v>0</v>
      </c>
      <c r="BB10" s="587">
        <f t="shared" si="20"/>
        <v>0</v>
      </c>
      <c r="BC10" s="587">
        <f t="shared" si="21"/>
        <v>0</v>
      </c>
      <c r="BD10" s="587">
        <f t="shared" si="22"/>
        <v>0</v>
      </c>
    </row>
    <row r="11" spans="1:56" s="83" customFormat="1" ht="10.5" customHeight="1">
      <c r="A11" s="167" t="s">
        <v>73</v>
      </c>
      <c r="B11" s="388" t="s">
        <v>78</v>
      </c>
      <c r="C11" s="265">
        <v>44</v>
      </c>
      <c r="D11" s="318">
        <v>26</v>
      </c>
      <c r="E11" s="320">
        <v>52</v>
      </c>
      <c r="F11" s="538">
        <v>52</v>
      </c>
      <c r="G11" s="538">
        <v>55</v>
      </c>
      <c r="H11" s="450"/>
      <c r="I11" s="450"/>
      <c r="J11" s="450"/>
      <c r="K11" s="268">
        <v>0.65764978166311061</v>
      </c>
      <c r="L11" s="269">
        <v>-0.20499140501933455</v>
      </c>
      <c r="M11" s="378">
        <v>0.64112861689603173</v>
      </c>
      <c r="N11" s="379">
        <v>-0.18189607582842293</v>
      </c>
      <c r="O11" s="380">
        <v>44</v>
      </c>
      <c r="P11" s="448">
        <v>55</v>
      </c>
      <c r="Q11" s="323">
        <v>2.1880347554734891E-2</v>
      </c>
      <c r="R11" s="379">
        <v>-0.18189607582842293</v>
      </c>
      <c r="T11" s="603">
        <f t="shared" si="4"/>
        <v>3.465791064458168E-2</v>
      </c>
      <c r="U11" s="603">
        <f t="shared" si="23"/>
        <v>4.9914050193345383E-3</v>
      </c>
      <c r="V11" s="603">
        <f t="shared" si="2"/>
        <v>-0.2218803475547349</v>
      </c>
      <c r="W11" s="603">
        <f t="shared" si="5"/>
        <v>0</v>
      </c>
      <c r="X11" s="603">
        <f t="shared" si="6"/>
        <v>0</v>
      </c>
      <c r="Y11" s="265">
        <v>44</v>
      </c>
      <c r="Z11" s="266">
        <v>26</v>
      </c>
      <c r="AA11" s="267">
        <v>52</v>
      </c>
      <c r="AB11" s="261">
        <v>52</v>
      </c>
      <c r="AC11" s="261">
        <v>55</v>
      </c>
      <c r="AD11" s="261"/>
      <c r="AE11" s="267"/>
      <c r="AF11" s="267"/>
      <c r="AG11" s="268">
        <v>0.65764978166311061</v>
      </c>
      <c r="AH11" s="269">
        <v>-0.20499140501933455</v>
      </c>
      <c r="AI11" s="262">
        <v>0.64112861689603173</v>
      </c>
      <c r="AJ11" s="264">
        <v>-0.18189607582842293</v>
      </c>
      <c r="AK11" s="348">
        <v>44</v>
      </c>
      <c r="AL11" s="259">
        <v>55</v>
      </c>
      <c r="AM11" s="262">
        <v>2.1880347554734891E-2</v>
      </c>
      <c r="AN11" s="264">
        <v>-0.18189607582842293</v>
      </c>
      <c r="AO11" s="587">
        <f t="shared" si="7"/>
        <v>0</v>
      </c>
      <c r="AP11" s="587">
        <f t="shared" si="8"/>
        <v>0</v>
      </c>
      <c r="AQ11" s="587">
        <f t="shared" si="9"/>
        <v>0</v>
      </c>
      <c r="AR11" s="587">
        <f t="shared" si="10"/>
        <v>0</v>
      </c>
      <c r="AS11" s="587">
        <f t="shared" si="11"/>
        <v>0</v>
      </c>
      <c r="AT11" s="587">
        <f t="shared" si="12"/>
        <v>0</v>
      </c>
      <c r="AU11" s="587">
        <f t="shared" si="13"/>
        <v>0</v>
      </c>
      <c r="AV11" s="587">
        <f t="shared" si="14"/>
        <v>0</v>
      </c>
      <c r="AW11" s="587">
        <f t="shared" si="15"/>
        <v>0</v>
      </c>
      <c r="AX11" s="587">
        <f t="shared" si="16"/>
        <v>0</v>
      </c>
      <c r="AY11" s="587">
        <f t="shared" si="17"/>
        <v>0</v>
      </c>
      <c r="AZ11" s="587">
        <f t="shared" si="18"/>
        <v>0</v>
      </c>
      <c r="BA11" s="587">
        <f t="shared" si="19"/>
        <v>0</v>
      </c>
      <c r="BB11" s="587">
        <f t="shared" si="20"/>
        <v>0</v>
      </c>
      <c r="BC11" s="587">
        <f t="shared" si="21"/>
        <v>0</v>
      </c>
      <c r="BD11" s="587">
        <f t="shared" si="22"/>
        <v>0</v>
      </c>
    </row>
    <row r="12" spans="1:56" s="83" customFormat="1" ht="10.5" customHeight="1">
      <c r="A12" s="168" t="s">
        <v>22</v>
      </c>
      <c r="B12" s="396" t="s">
        <v>22</v>
      </c>
      <c r="C12" s="276">
        <v>-15</v>
      </c>
      <c r="D12" s="568">
        <v>-72</v>
      </c>
      <c r="E12" s="556">
        <v>-5</v>
      </c>
      <c r="F12" s="569">
        <v>-7</v>
      </c>
      <c r="G12" s="569">
        <v>-1</v>
      </c>
      <c r="H12" s="453"/>
      <c r="I12" s="453"/>
      <c r="J12" s="453"/>
      <c r="K12" s="271">
        <v>-0.79540267664055608</v>
      </c>
      <c r="L12" s="272"/>
      <c r="M12" s="748">
        <v>-0.79086156875164881</v>
      </c>
      <c r="N12" s="397"/>
      <c r="O12" s="383">
        <v>-15</v>
      </c>
      <c r="P12" s="749">
        <v>-1</v>
      </c>
      <c r="Q12" s="350"/>
      <c r="R12" s="397"/>
      <c r="T12" s="603">
        <f t="shared" si="4"/>
        <v>3.7360099738894537E-3</v>
      </c>
      <c r="U12" s="603">
        <f t="shared" si="23"/>
        <v>14</v>
      </c>
      <c r="V12" s="603">
        <f t="shared" si="2"/>
        <v>14</v>
      </c>
      <c r="W12" s="603">
        <f t="shared" si="5"/>
        <v>0</v>
      </c>
      <c r="X12" s="603">
        <f t="shared" si="6"/>
        <v>0</v>
      </c>
      <c r="Y12" s="276">
        <v>-15</v>
      </c>
      <c r="Z12" s="277">
        <v>-72</v>
      </c>
      <c r="AA12" s="278">
        <v>-5</v>
      </c>
      <c r="AB12" s="270">
        <v>-7</v>
      </c>
      <c r="AC12" s="270">
        <v>-1</v>
      </c>
      <c r="AD12" s="270"/>
      <c r="AE12" s="278"/>
      <c r="AF12" s="278"/>
      <c r="AG12" s="271">
        <v>-0.79540267664055608</v>
      </c>
      <c r="AH12" s="272"/>
      <c r="AI12" s="273">
        <v>-0.79086156875164881</v>
      </c>
      <c r="AJ12" s="274"/>
      <c r="AK12" s="558">
        <v>-15</v>
      </c>
      <c r="AL12" s="559">
        <v>-1</v>
      </c>
      <c r="AM12" s="273"/>
      <c r="AN12" s="274"/>
      <c r="AO12" s="587">
        <f t="shared" si="7"/>
        <v>0</v>
      </c>
      <c r="AP12" s="587">
        <f t="shared" si="8"/>
        <v>0</v>
      </c>
      <c r="AQ12" s="587">
        <f t="shared" si="9"/>
        <v>0</v>
      </c>
      <c r="AR12" s="587">
        <f t="shared" si="10"/>
        <v>0</v>
      </c>
      <c r="AS12" s="587">
        <f t="shared" si="11"/>
        <v>0</v>
      </c>
      <c r="AT12" s="587">
        <f t="shared" si="12"/>
        <v>0</v>
      </c>
      <c r="AU12" s="587">
        <f t="shared" si="13"/>
        <v>0</v>
      </c>
      <c r="AV12" s="587">
        <f t="shared" si="14"/>
        <v>0</v>
      </c>
      <c r="AW12" s="587">
        <f t="shared" si="15"/>
        <v>0</v>
      </c>
      <c r="AX12" s="587">
        <f t="shared" si="16"/>
        <v>0</v>
      </c>
      <c r="AY12" s="587">
        <f t="shared" si="17"/>
        <v>0</v>
      </c>
      <c r="AZ12" s="587">
        <f t="shared" si="18"/>
        <v>0</v>
      </c>
      <c r="BA12" s="587">
        <f t="shared" si="19"/>
        <v>0</v>
      </c>
      <c r="BB12" s="587">
        <f t="shared" si="20"/>
        <v>0</v>
      </c>
      <c r="BC12" s="587">
        <f t="shared" si="21"/>
        <v>0</v>
      </c>
      <c r="BD12" s="587">
        <f t="shared" si="22"/>
        <v>0</v>
      </c>
    </row>
    <row r="13" spans="1:56" s="83" customFormat="1" ht="10.5" customHeight="1">
      <c r="A13" s="168" t="s">
        <v>11</v>
      </c>
      <c r="B13" s="396" t="s">
        <v>11</v>
      </c>
      <c r="C13" s="276">
        <v>-22</v>
      </c>
      <c r="D13" s="568">
        <v>-80</v>
      </c>
      <c r="E13" s="556">
        <v>-15</v>
      </c>
      <c r="F13" s="556">
        <v>-7</v>
      </c>
      <c r="G13" s="556">
        <v>-11</v>
      </c>
      <c r="H13" s="453"/>
      <c r="I13" s="453"/>
      <c r="J13" s="453"/>
      <c r="K13" s="271">
        <v>-0.72551160179198115</v>
      </c>
      <c r="L13" s="272"/>
      <c r="M13" s="748">
        <v>-0.72076355408357384</v>
      </c>
      <c r="N13" s="397"/>
      <c r="O13" s="383">
        <v>-22</v>
      </c>
      <c r="P13" s="749">
        <v>-11</v>
      </c>
      <c r="Q13" s="350"/>
      <c r="R13" s="397"/>
      <c r="T13" s="603">
        <f t="shared" si="4"/>
        <v>5.116017919811755E-4</v>
      </c>
      <c r="U13" s="603">
        <f t="shared" si="23"/>
        <v>1</v>
      </c>
      <c r="V13" s="603">
        <f t="shared" si="2"/>
        <v>1</v>
      </c>
      <c r="W13" s="603">
        <f t="shared" si="5"/>
        <v>0</v>
      </c>
      <c r="X13" s="603">
        <f t="shared" si="6"/>
        <v>0</v>
      </c>
      <c r="Y13" s="276">
        <v>-22</v>
      </c>
      <c r="Z13" s="277">
        <v>-80</v>
      </c>
      <c r="AA13" s="278">
        <v>-15</v>
      </c>
      <c r="AB13" s="278">
        <v>-7</v>
      </c>
      <c r="AC13" s="278">
        <v>-11</v>
      </c>
      <c r="AD13" s="278"/>
      <c r="AE13" s="278"/>
      <c r="AF13" s="278"/>
      <c r="AG13" s="271">
        <v>-0.72551160179198115</v>
      </c>
      <c r="AH13" s="272"/>
      <c r="AI13" s="273">
        <v>-0.72076355408357384</v>
      </c>
      <c r="AJ13" s="274"/>
      <c r="AK13" s="558">
        <v>-22</v>
      </c>
      <c r="AL13" s="559">
        <v>-11</v>
      </c>
      <c r="AM13" s="273"/>
      <c r="AN13" s="274"/>
      <c r="AO13" s="587">
        <f t="shared" si="7"/>
        <v>0</v>
      </c>
      <c r="AP13" s="587">
        <f t="shared" si="8"/>
        <v>0</v>
      </c>
      <c r="AQ13" s="587">
        <f t="shared" si="9"/>
        <v>0</v>
      </c>
      <c r="AR13" s="587">
        <f t="shared" si="10"/>
        <v>0</v>
      </c>
      <c r="AS13" s="587">
        <f t="shared" si="11"/>
        <v>0</v>
      </c>
      <c r="AT13" s="587">
        <f t="shared" si="12"/>
        <v>0</v>
      </c>
      <c r="AU13" s="587">
        <f t="shared" si="13"/>
        <v>0</v>
      </c>
      <c r="AV13" s="587">
        <f t="shared" si="14"/>
        <v>0</v>
      </c>
      <c r="AW13" s="587">
        <f t="shared" si="15"/>
        <v>0</v>
      </c>
      <c r="AX13" s="587">
        <f t="shared" si="16"/>
        <v>0</v>
      </c>
      <c r="AY13" s="587">
        <f t="shared" si="17"/>
        <v>0</v>
      </c>
      <c r="AZ13" s="587">
        <f t="shared" si="18"/>
        <v>0</v>
      </c>
      <c r="BA13" s="587">
        <f t="shared" si="19"/>
        <v>0</v>
      </c>
      <c r="BB13" s="587">
        <f t="shared" si="20"/>
        <v>0</v>
      </c>
      <c r="BC13" s="587">
        <f t="shared" si="21"/>
        <v>0</v>
      </c>
      <c r="BD13" s="587">
        <f t="shared" si="22"/>
        <v>0</v>
      </c>
    </row>
    <row r="14" spans="1:56" s="83" customFormat="1" ht="10.5" customHeight="1">
      <c r="A14" s="167" t="s">
        <v>21</v>
      </c>
      <c r="B14" s="388" t="s">
        <v>21</v>
      </c>
      <c r="C14" s="265">
        <v>-2</v>
      </c>
      <c r="D14" s="318">
        <v>-2</v>
      </c>
      <c r="E14" s="320">
        <v>-1</v>
      </c>
      <c r="F14" s="313">
        <v>-1</v>
      </c>
      <c r="G14" s="313">
        <v>-3</v>
      </c>
      <c r="H14" s="450"/>
      <c r="I14" s="450"/>
      <c r="J14" s="450"/>
      <c r="K14" s="268">
        <v>-3.7098621220334138E-2</v>
      </c>
      <c r="L14" s="269">
        <v>-0.16763332217730975</v>
      </c>
      <c r="M14" s="528">
        <v>-1.6915301882797107E-2</v>
      </c>
      <c r="N14" s="379">
        <v>-9.7005095935635222E-2</v>
      </c>
      <c r="O14" s="380">
        <v>-2</v>
      </c>
      <c r="P14" s="448">
        <v>-3</v>
      </c>
      <c r="Q14" s="323">
        <v>0.30715076438605382</v>
      </c>
      <c r="R14" s="379">
        <v>-9.7005095935635222E-2</v>
      </c>
      <c r="T14" s="603">
        <f t="shared" si="4"/>
        <v>3.7098621220334138E-2</v>
      </c>
      <c r="U14" s="603">
        <f t="shared" si="23"/>
        <v>-0.16570001115602356</v>
      </c>
      <c r="V14" s="603">
        <f t="shared" si="2"/>
        <v>-0.64048409771938708</v>
      </c>
      <c r="W14" s="603">
        <f t="shared" si="5"/>
        <v>0</v>
      </c>
      <c r="X14" s="603">
        <f t="shared" si="6"/>
        <v>0</v>
      </c>
      <c r="Y14" s="265">
        <v>-2</v>
      </c>
      <c r="Z14" s="266">
        <v>-2</v>
      </c>
      <c r="AA14" s="267">
        <v>-1</v>
      </c>
      <c r="AB14" s="260">
        <v>-1</v>
      </c>
      <c r="AC14" s="260">
        <v>-3</v>
      </c>
      <c r="AD14" s="260"/>
      <c r="AE14" s="267"/>
      <c r="AF14" s="267"/>
      <c r="AG14" s="268">
        <v>-3.7098621220334138E-2</v>
      </c>
      <c r="AH14" s="269">
        <v>-0.16763332217730975</v>
      </c>
      <c r="AI14" s="279">
        <v>-1.6915301882797107E-2</v>
      </c>
      <c r="AJ14" s="264">
        <v>-9.7005095935635222E-2</v>
      </c>
      <c r="AK14" s="348">
        <v>-2</v>
      </c>
      <c r="AL14" s="259">
        <v>-3</v>
      </c>
      <c r="AM14" s="262">
        <v>0.30715076438605382</v>
      </c>
      <c r="AN14" s="264">
        <v>-9.7005095935635222E-2</v>
      </c>
      <c r="AO14" s="587">
        <f t="shared" si="7"/>
        <v>0</v>
      </c>
      <c r="AP14" s="587">
        <f t="shared" si="8"/>
        <v>0</v>
      </c>
      <c r="AQ14" s="587">
        <f t="shared" si="9"/>
        <v>0</v>
      </c>
      <c r="AR14" s="587">
        <f t="shared" si="10"/>
        <v>0</v>
      </c>
      <c r="AS14" s="587">
        <f t="shared" si="11"/>
        <v>0</v>
      </c>
      <c r="AT14" s="587">
        <f t="shared" si="12"/>
        <v>0</v>
      </c>
      <c r="AU14" s="587">
        <f t="shared" si="13"/>
        <v>0</v>
      </c>
      <c r="AV14" s="587">
        <f t="shared" si="14"/>
        <v>0</v>
      </c>
      <c r="AW14" s="587">
        <f t="shared" si="15"/>
        <v>0</v>
      </c>
      <c r="AX14" s="587">
        <f t="shared" si="16"/>
        <v>0</v>
      </c>
      <c r="AY14" s="587">
        <f t="shared" si="17"/>
        <v>0</v>
      </c>
      <c r="AZ14" s="587">
        <f t="shared" si="18"/>
        <v>0</v>
      </c>
      <c r="BA14" s="587">
        <f t="shared" si="19"/>
        <v>0</v>
      </c>
      <c r="BB14" s="587">
        <f t="shared" si="20"/>
        <v>0</v>
      </c>
      <c r="BC14" s="587">
        <f t="shared" si="21"/>
        <v>0</v>
      </c>
      <c r="BD14" s="587">
        <f t="shared" si="22"/>
        <v>0</v>
      </c>
    </row>
    <row r="15" spans="1:56" s="83" customFormat="1" ht="10.5" hidden="1" customHeight="1" outlineLevel="1">
      <c r="A15" s="167" t="s">
        <v>101</v>
      </c>
      <c r="B15" s="388" t="s">
        <v>101</v>
      </c>
      <c r="C15" s="265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0"/>
      <c r="I15" s="450"/>
      <c r="J15" s="450"/>
      <c r="K15" s="268" t="e">
        <v>#N/A</v>
      </c>
      <c r="L15" s="269" t="e">
        <v>#N/A</v>
      </c>
      <c r="M15" s="528" t="e">
        <v>#N/A</v>
      </c>
      <c r="N15" s="379" t="e">
        <v>#N/A</v>
      </c>
      <c r="O15" s="380" t="e">
        <v>#N/A</v>
      </c>
      <c r="P15" s="448" t="e">
        <v>#N/A</v>
      </c>
      <c r="Q15" s="323" t="e">
        <v>#N/A</v>
      </c>
      <c r="R15" s="379" t="e">
        <v>#N/A</v>
      </c>
      <c r="T15" s="603" t="e">
        <f t="shared" si="4"/>
        <v>#N/A</v>
      </c>
      <c r="U15" s="603" t="e">
        <f t="shared" si="23"/>
        <v>#N/A</v>
      </c>
      <c r="V15" s="603" t="e">
        <f t="shared" si="2"/>
        <v>#N/A</v>
      </c>
      <c r="W15" s="603" t="e">
        <f t="shared" si="5"/>
        <v>#N/A</v>
      </c>
      <c r="X15" s="603" t="e">
        <f t="shared" si="6"/>
        <v>#N/A</v>
      </c>
      <c r="Y15" s="265" t="e">
        <v>#N/A</v>
      </c>
      <c r="Z15" s="266" t="e">
        <v>#N/A</v>
      </c>
      <c r="AA15" s="267" t="e">
        <v>#N/A</v>
      </c>
      <c r="AB15" s="260" t="e">
        <v>#N/A</v>
      </c>
      <c r="AC15" s="260" t="e">
        <v>#N/A</v>
      </c>
      <c r="AD15" s="260"/>
      <c r="AE15" s="267"/>
      <c r="AF15" s="267"/>
      <c r="AG15" s="268" t="e">
        <v>#N/A</v>
      </c>
      <c r="AH15" s="269" t="e">
        <v>#N/A</v>
      </c>
      <c r="AI15" s="279" t="e">
        <v>#N/A</v>
      </c>
      <c r="AJ15" s="264" t="e">
        <v>#N/A</v>
      </c>
      <c r="AK15" s="348" t="e">
        <v>#N/A</v>
      </c>
      <c r="AL15" s="259" t="e">
        <v>#N/A</v>
      </c>
      <c r="AM15" s="262" t="e">
        <v>#N/A</v>
      </c>
      <c r="AN15" s="264" t="e">
        <v>#N/A</v>
      </c>
      <c r="AO15" s="587" t="e">
        <f t="shared" si="7"/>
        <v>#N/A</v>
      </c>
      <c r="AP15" s="587" t="e">
        <f t="shared" si="8"/>
        <v>#N/A</v>
      </c>
      <c r="AQ15" s="587" t="e">
        <f t="shared" si="9"/>
        <v>#N/A</v>
      </c>
      <c r="AR15" s="587" t="e">
        <f t="shared" si="10"/>
        <v>#N/A</v>
      </c>
      <c r="AS15" s="587" t="e">
        <f t="shared" si="11"/>
        <v>#N/A</v>
      </c>
      <c r="AT15" s="587">
        <f t="shared" si="12"/>
        <v>0</v>
      </c>
      <c r="AU15" s="587">
        <f t="shared" si="13"/>
        <v>0</v>
      </c>
      <c r="AV15" s="587">
        <f t="shared" si="14"/>
        <v>0</v>
      </c>
      <c r="AW15" s="587" t="e">
        <f t="shared" si="15"/>
        <v>#N/A</v>
      </c>
      <c r="AX15" s="587" t="e">
        <f t="shared" si="16"/>
        <v>#N/A</v>
      </c>
      <c r="AY15" s="587" t="e">
        <f t="shared" si="17"/>
        <v>#N/A</v>
      </c>
      <c r="AZ15" s="587" t="e">
        <f t="shared" si="18"/>
        <v>#N/A</v>
      </c>
      <c r="BA15" s="587" t="e">
        <f t="shared" si="19"/>
        <v>#N/A</v>
      </c>
      <c r="BB15" s="587" t="e">
        <f t="shared" si="20"/>
        <v>#N/A</v>
      </c>
      <c r="BC15" s="587" t="e">
        <f t="shared" si="21"/>
        <v>#N/A</v>
      </c>
      <c r="BD15" s="587" t="e">
        <f t="shared" si="22"/>
        <v>#N/A</v>
      </c>
    </row>
    <row r="16" spans="1:56" s="83" customFormat="1" ht="10.5" customHeight="1" collapsed="1">
      <c r="A16" s="168" t="s">
        <v>4</v>
      </c>
      <c r="B16" s="403" t="s">
        <v>4</v>
      </c>
      <c r="C16" s="280">
        <v>-24</v>
      </c>
      <c r="D16" s="570">
        <v>-82</v>
      </c>
      <c r="E16" s="571">
        <v>-16</v>
      </c>
      <c r="F16" s="572">
        <v>-8</v>
      </c>
      <c r="G16" s="572">
        <v>-14</v>
      </c>
      <c r="H16" s="457"/>
      <c r="I16" s="457"/>
      <c r="J16" s="457"/>
      <c r="K16" s="283">
        <v>-0.71357524265297201</v>
      </c>
      <c r="L16" s="555">
        <v>0.77507573047849809</v>
      </c>
      <c r="M16" s="750">
        <v>-0.70081468686431103</v>
      </c>
      <c r="N16" s="476">
        <v>0.86146740473978234</v>
      </c>
      <c r="O16" s="404">
        <v>-24</v>
      </c>
      <c r="P16" s="751">
        <v>-14</v>
      </c>
      <c r="Q16" s="351">
        <v>1.7843551754672329</v>
      </c>
      <c r="R16" s="408">
        <v>0.86146740473978234</v>
      </c>
      <c r="T16" s="603">
        <f t="shared" si="4"/>
        <v>6.2581694822403389E-3</v>
      </c>
      <c r="U16" s="603">
        <f t="shared" si="23"/>
        <v>-6.0790016192783791E-2</v>
      </c>
      <c r="V16" s="603">
        <f t="shared" si="2"/>
        <v>-1.0700694611815185</v>
      </c>
      <c r="W16" s="603">
        <f t="shared" si="5"/>
        <v>0</v>
      </c>
      <c r="X16" s="603">
        <f t="shared" si="6"/>
        <v>0</v>
      </c>
      <c r="Y16" s="280">
        <v>-24</v>
      </c>
      <c r="Z16" s="281">
        <v>-82</v>
      </c>
      <c r="AA16" s="250">
        <v>-16</v>
      </c>
      <c r="AB16" s="282">
        <v>-8</v>
      </c>
      <c r="AC16" s="282">
        <v>-14</v>
      </c>
      <c r="AD16" s="282"/>
      <c r="AE16" s="250"/>
      <c r="AF16" s="250"/>
      <c r="AG16" s="283">
        <v>-0.71357524265297201</v>
      </c>
      <c r="AH16" s="555">
        <v>0.77507573047849809</v>
      </c>
      <c r="AI16" s="284">
        <v>-0.70081468686431103</v>
      </c>
      <c r="AJ16" s="285">
        <v>0.86146740473978234</v>
      </c>
      <c r="AK16" s="560">
        <v>-24</v>
      </c>
      <c r="AL16" s="561">
        <v>-14</v>
      </c>
      <c r="AM16" s="284"/>
      <c r="AN16" s="303">
        <v>0.86146740473978234</v>
      </c>
      <c r="AO16" s="587">
        <f t="shared" si="7"/>
        <v>0</v>
      </c>
      <c r="AP16" s="587">
        <f t="shared" si="8"/>
        <v>0</v>
      </c>
      <c r="AQ16" s="587">
        <f t="shared" si="9"/>
        <v>0</v>
      </c>
      <c r="AR16" s="587">
        <f t="shared" si="10"/>
        <v>0</v>
      </c>
      <c r="AS16" s="587">
        <f t="shared" si="11"/>
        <v>0</v>
      </c>
      <c r="AT16" s="587">
        <f t="shared" si="12"/>
        <v>0</v>
      </c>
      <c r="AU16" s="587">
        <f t="shared" si="13"/>
        <v>0</v>
      </c>
      <c r="AV16" s="587">
        <f t="shared" si="14"/>
        <v>0</v>
      </c>
      <c r="AW16" s="587">
        <f t="shared" si="15"/>
        <v>0</v>
      </c>
      <c r="AX16" s="587">
        <f t="shared" si="16"/>
        <v>0</v>
      </c>
      <c r="AY16" s="587">
        <f t="shared" si="17"/>
        <v>0</v>
      </c>
      <c r="AZ16" s="587">
        <f t="shared" si="18"/>
        <v>0</v>
      </c>
      <c r="BA16" s="587">
        <f t="shared" si="19"/>
        <v>0</v>
      </c>
      <c r="BB16" s="587">
        <f t="shared" si="20"/>
        <v>0</v>
      </c>
      <c r="BC16" s="587">
        <f t="shared" si="21"/>
        <v>1.7843551754672329</v>
      </c>
      <c r="BD16" s="587">
        <f t="shared" si="22"/>
        <v>0</v>
      </c>
    </row>
    <row r="17" spans="1:56" s="83" customFormat="1" ht="10.5" customHeight="1">
      <c r="A17" s="167" t="s">
        <v>8</v>
      </c>
      <c r="B17" s="388" t="s">
        <v>8</v>
      </c>
      <c r="C17" s="287">
        <v>-214.3</v>
      </c>
      <c r="D17" s="538">
        <v>-900</v>
      </c>
      <c r="E17" s="538">
        <v>-50</v>
      </c>
      <c r="F17" s="538"/>
      <c r="G17" s="538">
        <v>-10</v>
      </c>
      <c r="H17" s="436"/>
      <c r="I17" s="436"/>
      <c r="J17" s="436"/>
      <c r="K17" s="323"/>
      <c r="L17" s="324"/>
      <c r="M17" s="378"/>
      <c r="N17" s="379"/>
      <c r="O17" s="381">
        <v>-214.3</v>
      </c>
      <c r="P17" s="437">
        <v>-10</v>
      </c>
      <c r="Q17" s="323"/>
      <c r="R17" s="483">
        <v>0</v>
      </c>
      <c r="T17" s="603"/>
      <c r="U17" s="603"/>
      <c r="V17" s="603"/>
      <c r="W17" s="603"/>
      <c r="X17" s="164"/>
      <c r="Y17" s="287">
        <v>-214.3</v>
      </c>
      <c r="Z17" s="261">
        <v>-900</v>
      </c>
      <c r="AA17" s="261">
        <v>-50</v>
      </c>
      <c r="AB17" s="261"/>
      <c r="AC17" s="261">
        <v>-10</v>
      </c>
      <c r="AD17" s="261"/>
      <c r="AE17" s="261"/>
      <c r="AF17" s="261"/>
      <c r="AG17" s="262"/>
      <c r="AH17" s="264"/>
      <c r="AI17" s="262"/>
      <c r="AJ17" s="264"/>
      <c r="AK17" s="287">
        <v>-214.3</v>
      </c>
      <c r="AL17" s="261">
        <v>-10</v>
      </c>
      <c r="AM17" s="262"/>
      <c r="AN17" s="290">
        <v>0</v>
      </c>
      <c r="AO17" s="587">
        <f t="shared" si="7"/>
        <v>0</v>
      </c>
      <c r="AP17" s="587">
        <f t="shared" si="8"/>
        <v>0</v>
      </c>
      <c r="AQ17" s="587">
        <f t="shared" si="9"/>
        <v>0</v>
      </c>
      <c r="AR17" s="587">
        <f t="shared" si="10"/>
        <v>0</v>
      </c>
      <c r="AS17" s="587">
        <f t="shared" si="11"/>
        <v>0</v>
      </c>
      <c r="AT17" s="587">
        <f t="shared" si="12"/>
        <v>0</v>
      </c>
      <c r="AU17" s="587">
        <f t="shared" si="13"/>
        <v>0</v>
      </c>
      <c r="AV17" s="587">
        <f t="shared" si="14"/>
        <v>0</v>
      </c>
      <c r="AW17" s="587">
        <f t="shared" si="15"/>
        <v>0</v>
      </c>
      <c r="AX17" s="587">
        <f t="shared" si="16"/>
        <v>0</v>
      </c>
      <c r="AY17" s="587">
        <f t="shared" si="17"/>
        <v>0</v>
      </c>
      <c r="AZ17" s="587">
        <f t="shared" si="18"/>
        <v>0</v>
      </c>
      <c r="BA17" s="587">
        <f t="shared" si="19"/>
        <v>0</v>
      </c>
      <c r="BB17" s="587">
        <f t="shared" si="20"/>
        <v>0</v>
      </c>
      <c r="BC17" s="587">
        <f t="shared" si="21"/>
        <v>0</v>
      </c>
      <c r="BD17" s="587">
        <f t="shared" si="22"/>
        <v>0</v>
      </c>
    </row>
    <row r="18" spans="1:56" s="83" customFormat="1" ht="10.5" customHeight="1">
      <c r="A18" s="167" t="s">
        <v>5</v>
      </c>
      <c r="B18" s="388" t="s">
        <v>92</v>
      </c>
      <c r="C18" s="287">
        <v>80.664119552846941</v>
      </c>
      <c r="D18" s="538">
        <v>259.50120675572987</v>
      </c>
      <c r="E18" s="538">
        <v>46.503422415580985</v>
      </c>
      <c r="F18" s="538">
        <v>20.531527043864525</v>
      </c>
      <c r="G18" s="538">
        <v>36.061573172422747</v>
      </c>
      <c r="H18" s="436"/>
      <c r="I18" s="436"/>
      <c r="J18" s="436"/>
      <c r="K18" s="323"/>
      <c r="L18" s="324"/>
      <c r="M18" s="752"/>
      <c r="N18" s="753"/>
      <c r="O18" s="381"/>
      <c r="P18" s="437"/>
      <c r="Q18" s="323"/>
      <c r="R18" s="483">
        <v>0</v>
      </c>
      <c r="T18" s="603"/>
      <c r="U18" s="603"/>
      <c r="V18" s="603"/>
      <c r="W18" s="603"/>
      <c r="X18" s="164"/>
      <c r="Y18" s="297"/>
      <c r="Z18" s="298"/>
      <c r="AA18" s="298"/>
      <c r="AB18" s="298"/>
      <c r="AC18" s="298"/>
      <c r="AD18" s="298"/>
      <c r="AE18" s="261"/>
      <c r="AF18" s="261"/>
      <c r="AG18" s="262"/>
      <c r="AH18" s="264"/>
      <c r="AI18" s="262"/>
      <c r="AJ18" s="264"/>
      <c r="AK18" s="297"/>
      <c r="AL18" s="298"/>
      <c r="AM18" s="262"/>
      <c r="AN18" s="290"/>
      <c r="AO18" s="587">
        <f t="shared" si="7"/>
        <v>80.664119552846941</v>
      </c>
      <c r="AP18" s="587">
        <f t="shared" si="8"/>
        <v>259.50120675572987</v>
      </c>
      <c r="AQ18" s="587">
        <f t="shared" si="9"/>
        <v>46.503422415580985</v>
      </c>
      <c r="AR18" s="587">
        <f t="shared" si="10"/>
        <v>20.531527043864525</v>
      </c>
      <c r="AS18" s="587">
        <f t="shared" si="11"/>
        <v>36.061573172422747</v>
      </c>
      <c r="AT18" s="587">
        <f t="shared" si="12"/>
        <v>0</v>
      </c>
      <c r="AU18" s="587">
        <f t="shared" si="13"/>
        <v>0</v>
      </c>
      <c r="AV18" s="587">
        <f t="shared" si="14"/>
        <v>0</v>
      </c>
      <c r="AW18" s="587">
        <f t="shared" si="15"/>
        <v>0</v>
      </c>
      <c r="AX18" s="587">
        <f t="shared" si="16"/>
        <v>0</v>
      </c>
      <c r="AY18" s="587">
        <f t="shared" si="17"/>
        <v>0</v>
      </c>
      <c r="AZ18" s="587">
        <f t="shared" si="18"/>
        <v>0</v>
      </c>
      <c r="BA18" s="587">
        <f t="shared" si="19"/>
        <v>0</v>
      </c>
      <c r="BB18" s="587">
        <f t="shared" si="20"/>
        <v>0</v>
      </c>
      <c r="BC18" s="587">
        <f t="shared" si="21"/>
        <v>0</v>
      </c>
      <c r="BD18" s="587">
        <f t="shared" si="22"/>
        <v>0</v>
      </c>
    </row>
    <row r="19" spans="1:56" s="83" customFormat="1" ht="10.5" hidden="1" customHeight="1" outlineLevel="1">
      <c r="A19" s="167" t="s">
        <v>5</v>
      </c>
      <c r="B19" s="388" t="s">
        <v>5</v>
      </c>
      <c r="C19" s="287">
        <v>0</v>
      </c>
      <c r="D19" s="538">
        <v>0</v>
      </c>
      <c r="E19" s="538">
        <v>0</v>
      </c>
      <c r="F19" s="538">
        <v>0</v>
      </c>
      <c r="G19" s="538">
        <v>0</v>
      </c>
      <c r="H19" s="436"/>
      <c r="I19" s="436"/>
      <c r="J19" s="436"/>
      <c r="K19" s="323">
        <v>0</v>
      </c>
      <c r="L19" s="324">
        <v>0</v>
      </c>
      <c r="M19" s="752">
        <v>0</v>
      </c>
      <c r="N19" s="753">
        <v>0</v>
      </c>
      <c r="O19" s="381">
        <v>0</v>
      </c>
      <c r="P19" s="437">
        <v>0</v>
      </c>
      <c r="Q19" s="323">
        <v>0</v>
      </c>
      <c r="R19" s="483">
        <v>0</v>
      </c>
      <c r="T19" s="603"/>
      <c r="U19" s="603"/>
      <c r="V19" s="603"/>
      <c r="W19" s="603"/>
      <c r="X19" s="164"/>
      <c r="Y19" s="297"/>
      <c r="Z19" s="298"/>
      <c r="AA19" s="298"/>
      <c r="AB19" s="298"/>
      <c r="AC19" s="298"/>
      <c r="AD19" s="298"/>
      <c r="AE19" s="261"/>
      <c r="AF19" s="261"/>
      <c r="AG19" s="262"/>
      <c r="AH19" s="264"/>
      <c r="AI19" s="262"/>
      <c r="AJ19" s="264"/>
      <c r="AK19" s="297"/>
      <c r="AL19" s="298"/>
      <c r="AM19" s="262"/>
      <c r="AN19" s="290"/>
      <c r="AO19" s="587">
        <f t="shared" si="7"/>
        <v>0</v>
      </c>
      <c r="AP19" s="587">
        <f t="shared" si="8"/>
        <v>0</v>
      </c>
      <c r="AQ19" s="587">
        <f t="shared" si="9"/>
        <v>0</v>
      </c>
      <c r="AR19" s="587">
        <f t="shared" si="10"/>
        <v>0</v>
      </c>
      <c r="AS19" s="587">
        <f t="shared" si="11"/>
        <v>0</v>
      </c>
      <c r="AT19" s="587">
        <f t="shared" si="12"/>
        <v>0</v>
      </c>
      <c r="AU19" s="587">
        <f t="shared" si="13"/>
        <v>0</v>
      </c>
      <c r="AV19" s="587">
        <f t="shared" si="14"/>
        <v>0</v>
      </c>
      <c r="AW19" s="587">
        <f t="shared" si="15"/>
        <v>0</v>
      </c>
      <c r="AX19" s="587">
        <f t="shared" si="16"/>
        <v>0</v>
      </c>
      <c r="AY19" s="587">
        <f t="shared" si="17"/>
        <v>0</v>
      </c>
      <c r="AZ19" s="587">
        <f t="shared" si="18"/>
        <v>0</v>
      </c>
      <c r="BA19" s="587">
        <f t="shared" si="19"/>
        <v>0</v>
      </c>
      <c r="BB19" s="587">
        <f t="shared" si="20"/>
        <v>0</v>
      </c>
      <c r="BC19" s="587">
        <f t="shared" si="21"/>
        <v>0</v>
      </c>
      <c r="BD19" s="587">
        <f t="shared" si="22"/>
        <v>0</v>
      </c>
    </row>
    <row r="20" spans="1:56" s="83" customFormat="1" ht="10.5" customHeight="1" collapsed="1">
      <c r="A20" s="167" t="s">
        <v>26</v>
      </c>
      <c r="B20" s="388" t="s">
        <v>26</v>
      </c>
      <c r="C20" s="289">
        <v>-88</v>
      </c>
      <c r="D20" s="313">
        <v>-94</v>
      </c>
      <c r="E20" s="313">
        <v>-103</v>
      </c>
      <c r="F20" s="313">
        <v>-113</v>
      </c>
      <c r="G20" s="313">
        <v>-130</v>
      </c>
      <c r="H20" s="437"/>
      <c r="I20" s="437"/>
      <c r="J20" s="437"/>
      <c r="K20" s="268">
        <v>-6.3210787131732782E-2</v>
      </c>
      <c r="L20" s="269">
        <v>-0.32360986777545764</v>
      </c>
      <c r="M20" s="378">
        <v>-0.23123414214381754</v>
      </c>
      <c r="N20" s="379">
        <v>-0.99540098647806829</v>
      </c>
      <c r="O20" s="381">
        <v>-88</v>
      </c>
      <c r="P20" s="437">
        <v>-130</v>
      </c>
      <c r="Q20" s="323">
        <v>-1</v>
      </c>
      <c r="R20" s="379">
        <v>-0.99540098647806829</v>
      </c>
      <c r="T20" s="603">
        <f>((C20-D20)/D20)-K20</f>
        <v>-6.1900010230976632E-4</v>
      </c>
      <c r="U20" s="603">
        <f>((C20-G20)/G20)-L20</f>
        <v>5.3294469853454318E-4</v>
      </c>
      <c r="V20" s="603">
        <f>((O20-P20)/P20)-Q20</f>
        <v>0.67692307692307696</v>
      </c>
      <c r="W20" s="603">
        <f>C20-O20</f>
        <v>0</v>
      </c>
      <c r="X20" s="643">
        <f>G20-P20</f>
        <v>0</v>
      </c>
      <c r="Y20" s="289"/>
      <c r="Z20" s="260"/>
      <c r="AA20" s="260"/>
      <c r="AB20" s="260"/>
      <c r="AC20" s="260"/>
      <c r="AD20" s="260"/>
      <c r="AE20" s="260"/>
      <c r="AF20" s="260"/>
      <c r="AG20" s="268"/>
      <c r="AH20" s="269"/>
      <c r="AI20" s="262"/>
      <c r="AJ20" s="264"/>
      <c r="AK20" s="289"/>
      <c r="AL20" s="260"/>
      <c r="AM20" s="262"/>
      <c r="AN20" s="264"/>
      <c r="AO20" s="587">
        <f t="shared" si="7"/>
        <v>-88</v>
      </c>
      <c r="AP20" s="587">
        <f t="shared" si="8"/>
        <v>-94</v>
      </c>
      <c r="AQ20" s="587">
        <f t="shared" si="9"/>
        <v>-103</v>
      </c>
      <c r="AR20" s="587">
        <f t="shared" si="10"/>
        <v>-113</v>
      </c>
      <c r="AS20" s="587">
        <f t="shared" si="11"/>
        <v>-130</v>
      </c>
      <c r="AT20" s="587">
        <f t="shared" si="12"/>
        <v>0</v>
      </c>
      <c r="AU20" s="587">
        <f t="shared" si="13"/>
        <v>0</v>
      </c>
      <c r="AV20" s="587">
        <f t="shared" si="14"/>
        <v>0</v>
      </c>
      <c r="AW20" s="587">
        <f t="shared" si="15"/>
        <v>-6.3210787131732782E-2</v>
      </c>
      <c r="AX20" s="587">
        <f t="shared" si="16"/>
        <v>-0.32360986777545764</v>
      </c>
      <c r="AY20" s="587">
        <f t="shared" si="17"/>
        <v>-0.23123414214381754</v>
      </c>
      <c r="AZ20" s="587">
        <f t="shared" si="18"/>
        <v>-0.99540098647806829</v>
      </c>
      <c r="BA20" s="587">
        <f t="shared" si="19"/>
        <v>-88</v>
      </c>
      <c r="BB20" s="587">
        <f t="shared" si="20"/>
        <v>-130</v>
      </c>
      <c r="BC20" s="587">
        <f t="shared" si="21"/>
        <v>-1</v>
      </c>
      <c r="BD20" s="587">
        <f t="shared" si="22"/>
        <v>-0.99540098647806829</v>
      </c>
    </row>
    <row r="21" spans="1:56" s="83" customFormat="1" ht="10.5" customHeight="1">
      <c r="A21" s="167" t="s">
        <v>25</v>
      </c>
      <c r="B21" s="386" t="s">
        <v>80</v>
      </c>
      <c r="C21" s="289">
        <v>-693</v>
      </c>
      <c r="D21" s="313">
        <v>-767</v>
      </c>
      <c r="E21" s="313">
        <v>-781</v>
      </c>
      <c r="F21" s="313">
        <v>-921</v>
      </c>
      <c r="G21" s="313">
        <v>-961</v>
      </c>
      <c r="H21" s="437"/>
      <c r="I21" s="437"/>
      <c r="J21" s="437"/>
      <c r="K21" s="268">
        <v>-9.7170200130098361E-2</v>
      </c>
      <c r="L21" s="269">
        <v>-0.27899130509571546</v>
      </c>
      <c r="M21" s="378">
        <v>-0.21486748399654532</v>
      </c>
      <c r="N21" s="379">
        <v>-0.99410366715539811</v>
      </c>
      <c r="O21" s="381">
        <v>-693</v>
      </c>
      <c r="P21" s="437">
        <v>-961</v>
      </c>
      <c r="Q21" s="323">
        <v>-1</v>
      </c>
      <c r="R21" s="379">
        <v>-0.99410366715539811</v>
      </c>
      <c r="T21" s="603">
        <f>((C21-D21)/D21)-K21</f>
        <v>6.9040873505273048E-4</v>
      </c>
      <c r="U21" s="603">
        <f t="shared" ref="U21:U30" si="24">((C21-G21)/G21)-L21</f>
        <v>1.1513444014832341E-4</v>
      </c>
      <c r="V21" s="603">
        <f>((O21-P21)/P21)-Q21</f>
        <v>0.72112382934443287</v>
      </c>
      <c r="W21" s="603">
        <f>C21-O21</f>
        <v>0</v>
      </c>
      <c r="X21" s="643">
        <f>G21-P21</f>
        <v>0</v>
      </c>
      <c r="Y21" s="289"/>
      <c r="Z21" s="260"/>
      <c r="AA21" s="260"/>
      <c r="AB21" s="260"/>
      <c r="AC21" s="260"/>
      <c r="AD21" s="260"/>
      <c r="AE21" s="260"/>
      <c r="AF21" s="260"/>
      <c r="AG21" s="268"/>
      <c r="AH21" s="269"/>
      <c r="AI21" s="262"/>
      <c r="AJ21" s="264"/>
      <c r="AK21" s="289"/>
      <c r="AL21" s="260"/>
      <c r="AM21" s="262"/>
      <c r="AN21" s="264"/>
      <c r="AO21" s="587">
        <f t="shared" si="7"/>
        <v>-693</v>
      </c>
      <c r="AP21" s="587">
        <f t="shared" si="8"/>
        <v>-767</v>
      </c>
      <c r="AQ21" s="587">
        <f t="shared" si="9"/>
        <v>-781</v>
      </c>
      <c r="AR21" s="587">
        <f t="shared" si="10"/>
        <v>-921</v>
      </c>
      <c r="AS21" s="587">
        <f t="shared" si="11"/>
        <v>-961</v>
      </c>
      <c r="AT21" s="587">
        <f t="shared" si="12"/>
        <v>0</v>
      </c>
      <c r="AU21" s="587">
        <f t="shared" si="13"/>
        <v>0</v>
      </c>
      <c r="AV21" s="587">
        <f t="shared" si="14"/>
        <v>0</v>
      </c>
      <c r="AW21" s="587">
        <f t="shared" si="15"/>
        <v>-9.7170200130098361E-2</v>
      </c>
      <c r="AX21" s="587">
        <f t="shared" si="16"/>
        <v>-0.27899130509571546</v>
      </c>
      <c r="AY21" s="587">
        <f t="shared" si="17"/>
        <v>-0.21486748399654532</v>
      </c>
      <c r="AZ21" s="587">
        <f t="shared" si="18"/>
        <v>-0.99410366715539811</v>
      </c>
      <c r="BA21" s="587">
        <f t="shared" si="19"/>
        <v>-693</v>
      </c>
      <c r="BB21" s="587">
        <f t="shared" si="20"/>
        <v>-961</v>
      </c>
      <c r="BC21" s="587">
        <f t="shared" si="21"/>
        <v>-1</v>
      </c>
      <c r="BD21" s="587">
        <f t="shared" si="22"/>
        <v>-0.99410366715539811</v>
      </c>
    </row>
    <row r="22" spans="1:56" s="83" customFormat="1" ht="10.5" customHeight="1">
      <c r="A22" s="167" t="s">
        <v>12</v>
      </c>
      <c r="B22" s="416" t="s">
        <v>12</v>
      </c>
      <c r="C22" s="292">
        <v>2637</v>
      </c>
      <c r="D22" s="314">
        <v>2681</v>
      </c>
      <c r="E22" s="314">
        <v>2917</v>
      </c>
      <c r="F22" s="314">
        <v>2871</v>
      </c>
      <c r="G22" s="314">
        <v>2847</v>
      </c>
      <c r="H22" s="438"/>
      <c r="I22" s="438"/>
      <c r="J22" s="438"/>
      <c r="K22" s="551">
        <v>-1.6401512608802515E-2</v>
      </c>
      <c r="L22" s="552">
        <v>-7.355746094861404E-2</v>
      </c>
      <c r="M22" s="754">
        <v>-1.6401512608802515E-2</v>
      </c>
      <c r="N22" s="755">
        <v>-7.355746094861404E-2</v>
      </c>
      <c r="O22" s="381">
        <v>2637</v>
      </c>
      <c r="P22" s="470">
        <v>2847</v>
      </c>
      <c r="Q22" s="756">
        <v>-7.2499360096296983E-2</v>
      </c>
      <c r="R22" s="755">
        <v>-7.355746094861404E-2</v>
      </c>
      <c r="T22" s="603">
        <f t="shared" ref="T22:T30" si="25">((C22-D22)/D22)-K22</f>
        <v>-1.0274037971075289E-5</v>
      </c>
      <c r="U22" s="603">
        <f t="shared" si="24"/>
        <v>-2.0439363515835363E-4</v>
      </c>
      <c r="V22" s="603">
        <f>((O22-P22)/P22)-Q22</f>
        <v>-1.2624944874754102E-3</v>
      </c>
      <c r="W22" s="603">
        <f>C22-O22</f>
        <v>0</v>
      </c>
      <c r="X22" s="643">
        <f>G22-P22</f>
        <v>0</v>
      </c>
      <c r="Y22" s="292">
        <v>2637</v>
      </c>
      <c r="Z22" s="293">
        <v>2681</v>
      </c>
      <c r="AA22" s="293">
        <v>2917</v>
      </c>
      <c r="AB22" s="293">
        <v>2871</v>
      </c>
      <c r="AC22" s="293">
        <v>2847</v>
      </c>
      <c r="AD22" s="293"/>
      <c r="AE22" s="293"/>
      <c r="AF22" s="293"/>
      <c r="AG22" s="551">
        <v>-1.6401512608802515E-2</v>
      </c>
      <c r="AH22" s="552">
        <v>-7.355746094861404E-2</v>
      </c>
      <c r="AI22" s="294">
        <v>-1.6401512608802515E-2</v>
      </c>
      <c r="AJ22" s="295">
        <v>-7.355746094861404E-2</v>
      </c>
      <c r="AK22" s="292">
        <v>2637</v>
      </c>
      <c r="AL22" s="293">
        <v>2847</v>
      </c>
      <c r="AM22" s="294">
        <v>-7.2499360096296983E-2</v>
      </c>
      <c r="AN22" s="562">
        <v>-7.355746094861404E-2</v>
      </c>
      <c r="AO22" s="587">
        <f t="shared" si="7"/>
        <v>0</v>
      </c>
      <c r="AP22" s="587">
        <f t="shared" si="8"/>
        <v>0</v>
      </c>
      <c r="AQ22" s="587">
        <f t="shared" si="9"/>
        <v>0</v>
      </c>
      <c r="AR22" s="587">
        <f t="shared" si="10"/>
        <v>0</v>
      </c>
      <c r="AS22" s="587">
        <f t="shared" si="11"/>
        <v>0</v>
      </c>
      <c r="AT22" s="587">
        <f t="shared" si="12"/>
        <v>0</v>
      </c>
      <c r="AU22" s="587">
        <f t="shared" si="13"/>
        <v>0</v>
      </c>
      <c r="AV22" s="587">
        <f t="shared" si="14"/>
        <v>0</v>
      </c>
      <c r="AW22" s="587">
        <f t="shared" si="15"/>
        <v>0</v>
      </c>
      <c r="AX22" s="587">
        <f t="shared" si="16"/>
        <v>0</v>
      </c>
      <c r="AY22" s="587">
        <f t="shared" si="17"/>
        <v>0</v>
      </c>
      <c r="AZ22" s="587">
        <f t="shared" si="18"/>
        <v>0</v>
      </c>
      <c r="BA22" s="587">
        <f t="shared" si="19"/>
        <v>0</v>
      </c>
      <c r="BB22" s="587">
        <f t="shared" si="20"/>
        <v>0</v>
      </c>
      <c r="BC22" s="587">
        <f t="shared" si="21"/>
        <v>0</v>
      </c>
      <c r="BD22" s="587">
        <f t="shared" si="22"/>
        <v>0</v>
      </c>
    </row>
    <row r="23" spans="1:56" s="83" customFormat="1" ht="10.5" customHeight="1">
      <c r="A23" s="168" t="s">
        <v>20</v>
      </c>
      <c r="B23" s="396" t="s">
        <v>20</v>
      </c>
      <c r="C23" s="296"/>
      <c r="D23" s="320"/>
      <c r="E23" s="320"/>
      <c r="F23" s="320"/>
      <c r="G23" s="320"/>
      <c r="H23" s="450"/>
      <c r="I23" s="450"/>
      <c r="J23" s="450"/>
      <c r="K23" s="323"/>
      <c r="L23" s="324"/>
      <c r="M23" s="378"/>
      <c r="N23" s="379"/>
      <c r="O23" s="647"/>
      <c r="P23" s="437"/>
      <c r="Q23" s="319"/>
      <c r="R23" s="483"/>
      <c r="T23" s="603"/>
      <c r="U23" s="603"/>
      <c r="V23" s="603"/>
      <c r="W23" s="603"/>
      <c r="X23" s="164"/>
      <c r="Y23" s="355"/>
      <c r="Z23" s="267"/>
      <c r="AA23" s="267"/>
      <c r="AB23" s="267"/>
      <c r="AC23" s="267"/>
      <c r="AD23" s="267"/>
      <c r="AE23" s="267"/>
      <c r="AF23" s="267"/>
      <c r="AG23" s="262"/>
      <c r="AH23" s="264"/>
      <c r="AI23" s="262"/>
      <c r="AJ23" s="264"/>
      <c r="AK23" s="355"/>
      <c r="AL23" s="267"/>
      <c r="AM23" s="258"/>
      <c r="AN23" s="290"/>
      <c r="AO23" s="587">
        <f t="shared" si="7"/>
        <v>0</v>
      </c>
      <c r="AP23" s="587">
        <f t="shared" si="8"/>
        <v>0</v>
      </c>
      <c r="AQ23" s="587">
        <f t="shared" si="9"/>
        <v>0</v>
      </c>
      <c r="AR23" s="587">
        <f t="shared" si="10"/>
        <v>0</v>
      </c>
      <c r="AS23" s="587">
        <f t="shared" si="11"/>
        <v>0</v>
      </c>
      <c r="AT23" s="587">
        <f t="shared" si="12"/>
        <v>0</v>
      </c>
      <c r="AU23" s="587">
        <f t="shared" si="13"/>
        <v>0</v>
      </c>
      <c r="AV23" s="587">
        <f t="shared" si="14"/>
        <v>0</v>
      </c>
      <c r="AW23" s="587">
        <f t="shared" si="15"/>
        <v>0</v>
      </c>
      <c r="AX23" s="587">
        <f t="shared" si="16"/>
        <v>0</v>
      </c>
      <c r="AY23" s="587">
        <f t="shared" si="17"/>
        <v>0</v>
      </c>
      <c r="AZ23" s="587">
        <f t="shared" si="18"/>
        <v>0</v>
      </c>
      <c r="BA23" s="587">
        <f t="shared" si="19"/>
        <v>0</v>
      </c>
      <c r="BB23" s="587">
        <f t="shared" si="20"/>
        <v>0</v>
      </c>
      <c r="BC23" s="587">
        <f t="shared" si="21"/>
        <v>0</v>
      </c>
      <c r="BD23" s="587">
        <f t="shared" si="22"/>
        <v>0</v>
      </c>
    </row>
    <row r="24" spans="1:56" s="83" customFormat="1" ht="10.5" customHeight="1">
      <c r="A24" s="167" t="s">
        <v>17</v>
      </c>
      <c r="B24" s="388" t="s">
        <v>17</v>
      </c>
      <c r="C24" s="297">
        <v>0</v>
      </c>
      <c r="D24" s="315">
        <v>0</v>
      </c>
      <c r="E24" s="315">
        <v>0</v>
      </c>
      <c r="F24" s="315">
        <v>0</v>
      </c>
      <c r="G24" s="315">
        <v>0</v>
      </c>
      <c r="H24" s="441"/>
      <c r="I24" s="441"/>
      <c r="J24" s="441"/>
      <c r="K24" s="268"/>
      <c r="L24" s="269"/>
      <c r="M24" s="378"/>
      <c r="N24" s="379"/>
      <c r="O24" s="581"/>
      <c r="P24" s="471"/>
      <c r="Q24" s="323"/>
      <c r="R24" s="379"/>
      <c r="T24" s="603" t="e">
        <f>((C24-D24)/D24)-K24</f>
        <v>#DIV/0!</v>
      </c>
      <c r="U24" s="603" t="e">
        <f>((C24-G24)/G24)-L24</f>
        <v>#DIV/0!</v>
      </c>
      <c r="V24" s="603" t="e">
        <f>((O24-P24)/P24)-Q24</f>
        <v>#DIV/0!</v>
      </c>
      <c r="W24" s="603">
        <f>C24-O24</f>
        <v>0</v>
      </c>
      <c r="X24" s="643">
        <f>G24-P24</f>
        <v>0</v>
      </c>
      <c r="Y24" s="297">
        <v>0</v>
      </c>
      <c r="Z24" s="298">
        <v>0</v>
      </c>
      <c r="AA24" s="298">
        <v>0</v>
      </c>
      <c r="AB24" s="298">
        <v>0</v>
      </c>
      <c r="AC24" s="298">
        <v>0</v>
      </c>
      <c r="AD24" s="298"/>
      <c r="AE24" s="298"/>
      <c r="AF24" s="298"/>
      <c r="AG24" s="268"/>
      <c r="AH24" s="269"/>
      <c r="AI24" s="262"/>
      <c r="AJ24" s="264"/>
      <c r="AK24" s="297"/>
      <c r="AL24" s="298"/>
      <c r="AM24" s="262"/>
      <c r="AN24" s="264"/>
      <c r="AO24" s="587">
        <f t="shared" si="7"/>
        <v>0</v>
      </c>
      <c r="AP24" s="587">
        <f t="shared" si="8"/>
        <v>0</v>
      </c>
      <c r="AQ24" s="587">
        <f t="shared" si="9"/>
        <v>0</v>
      </c>
      <c r="AR24" s="587">
        <f t="shared" si="10"/>
        <v>0</v>
      </c>
      <c r="AS24" s="587">
        <f t="shared" si="11"/>
        <v>0</v>
      </c>
      <c r="AT24" s="587">
        <f t="shared" si="12"/>
        <v>0</v>
      </c>
      <c r="AU24" s="587">
        <f t="shared" si="13"/>
        <v>0</v>
      </c>
      <c r="AV24" s="587">
        <f t="shared" si="14"/>
        <v>0</v>
      </c>
      <c r="AW24" s="587">
        <f t="shared" si="15"/>
        <v>0</v>
      </c>
      <c r="AX24" s="587">
        <f t="shared" si="16"/>
        <v>0</v>
      </c>
      <c r="AY24" s="587">
        <f t="shared" si="17"/>
        <v>0</v>
      </c>
      <c r="AZ24" s="587">
        <f t="shared" si="18"/>
        <v>0</v>
      </c>
      <c r="BA24" s="587">
        <f t="shared" si="19"/>
        <v>0</v>
      </c>
      <c r="BB24" s="587">
        <f t="shared" si="20"/>
        <v>0</v>
      </c>
      <c r="BC24" s="587">
        <f t="shared" si="21"/>
        <v>0</v>
      </c>
      <c r="BD24" s="587">
        <f t="shared" si="22"/>
        <v>0</v>
      </c>
    </row>
    <row r="25" spans="1:56" s="83" customFormat="1" ht="10.5" customHeight="1">
      <c r="A25" s="167" t="s">
        <v>18</v>
      </c>
      <c r="B25" s="388" t="s">
        <v>18</v>
      </c>
      <c r="C25" s="297">
        <v>0</v>
      </c>
      <c r="D25" s="315">
        <v>0</v>
      </c>
      <c r="E25" s="315">
        <v>0</v>
      </c>
      <c r="F25" s="315">
        <v>0</v>
      </c>
      <c r="G25" s="315">
        <v>0</v>
      </c>
      <c r="H25" s="441"/>
      <c r="I25" s="441"/>
      <c r="J25" s="441"/>
      <c r="K25" s="268"/>
      <c r="L25" s="269"/>
      <c r="M25" s="378"/>
      <c r="N25" s="379"/>
      <c r="O25" s="581"/>
      <c r="P25" s="471"/>
      <c r="Q25" s="323"/>
      <c r="R25" s="379"/>
      <c r="S25" s="83" t="s">
        <v>70</v>
      </c>
      <c r="T25" s="603" t="e">
        <f t="shared" si="25"/>
        <v>#DIV/0!</v>
      </c>
      <c r="U25" s="603" t="e">
        <f t="shared" si="24"/>
        <v>#DIV/0!</v>
      </c>
      <c r="V25" s="603" t="e">
        <f t="shared" ref="V25:V30" si="26">((O25-P25)/P25)-Q25</f>
        <v>#DIV/0!</v>
      </c>
      <c r="W25" s="603">
        <f t="shared" ref="W25:W30" si="27">C25-O25</f>
        <v>0</v>
      </c>
      <c r="X25" s="643">
        <f t="shared" ref="X25:X30" si="28">G25-P25</f>
        <v>0</v>
      </c>
      <c r="Y25" s="297">
        <v>0</v>
      </c>
      <c r="Z25" s="298">
        <v>0</v>
      </c>
      <c r="AA25" s="298">
        <v>0</v>
      </c>
      <c r="AB25" s="298">
        <v>0</v>
      </c>
      <c r="AC25" s="298">
        <v>0</v>
      </c>
      <c r="AD25" s="298"/>
      <c r="AE25" s="298"/>
      <c r="AF25" s="298"/>
      <c r="AG25" s="268"/>
      <c r="AH25" s="269"/>
      <c r="AI25" s="262"/>
      <c r="AJ25" s="264"/>
      <c r="AK25" s="297"/>
      <c r="AL25" s="298"/>
      <c r="AM25" s="262"/>
      <c r="AN25" s="264"/>
      <c r="AO25" s="587">
        <f t="shared" si="7"/>
        <v>0</v>
      </c>
      <c r="AP25" s="587">
        <f t="shared" si="8"/>
        <v>0</v>
      </c>
      <c r="AQ25" s="587">
        <f t="shared" si="9"/>
        <v>0</v>
      </c>
      <c r="AR25" s="587">
        <f t="shared" si="10"/>
        <v>0</v>
      </c>
      <c r="AS25" s="587">
        <f t="shared" si="11"/>
        <v>0</v>
      </c>
      <c r="AT25" s="587">
        <f t="shared" si="12"/>
        <v>0</v>
      </c>
      <c r="AU25" s="587">
        <f t="shared" si="13"/>
        <v>0</v>
      </c>
      <c r="AV25" s="587">
        <f t="shared" si="14"/>
        <v>0</v>
      </c>
      <c r="AW25" s="587">
        <f t="shared" si="15"/>
        <v>0</v>
      </c>
      <c r="AX25" s="587">
        <f t="shared" si="16"/>
        <v>0</v>
      </c>
      <c r="AY25" s="587">
        <f t="shared" si="17"/>
        <v>0</v>
      </c>
      <c r="AZ25" s="587">
        <f t="shared" si="18"/>
        <v>0</v>
      </c>
      <c r="BA25" s="587">
        <f t="shared" si="19"/>
        <v>0</v>
      </c>
      <c r="BB25" s="587">
        <f t="shared" si="20"/>
        <v>0</v>
      </c>
      <c r="BC25" s="587">
        <f t="shared" si="21"/>
        <v>0</v>
      </c>
      <c r="BD25" s="587">
        <f t="shared" si="22"/>
        <v>0</v>
      </c>
    </row>
    <row r="26" spans="1:56" s="83" customFormat="1" ht="10.5" customHeight="1">
      <c r="A26" s="167" t="s">
        <v>19</v>
      </c>
      <c r="B26" s="388" t="s">
        <v>19</v>
      </c>
      <c r="C26" s="297">
        <v>0</v>
      </c>
      <c r="D26" s="315">
        <v>0</v>
      </c>
      <c r="E26" s="315">
        <v>0</v>
      </c>
      <c r="F26" s="315">
        <v>0</v>
      </c>
      <c r="G26" s="315">
        <v>0</v>
      </c>
      <c r="H26" s="441"/>
      <c r="I26" s="441"/>
      <c r="J26" s="441"/>
      <c r="K26" s="268"/>
      <c r="L26" s="269"/>
      <c r="M26" s="378"/>
      <c r="N26" s="379"/>
      <c r="O26" s="581"/>
      <c r="P26" s="471"/>
      <c r="Q26" s="323"/>
      <c r="R26" s="379"/>
      <c r="T26" s="603" t="e">
        <f t="shared" si="25"/>
        <v>#DIV/0!</v>
      </c>
      <c r="U26" s="603" t="e">
        <f t="shared" si="24"/>
        <v>#DIV/0!</v>
      </c>
      <c r="V26" s="603" t="e">
        <f t="shared" si="26"/>
        <v>#DIV/0!</v>
      </c>
      <c r="W26" s="603">
        <f t="shared" si="27"/>
        <v>0</v>
      </c>
      <c r="X26" s="643">
        <f t="shared" si="28"/>
        <v>0</v>
      </c>
      <c r="Y26" s="297">
        <v>0</v>
      </c>
      <c r="Z26" s="298">
        <v>0</v>
      </c>
      <c r="AA26" s="298">
        <v>0</v>
      </c>
      <c r="AB26" s="298">
        <v>0</v>
      </c>
      <c r="AC26" s="298">
        <v>0</v>
      </c>
      <c r="AD26" s="298"/>
      <c r="AE26" s="298"/>
      <c r="AF26" s="298"/>
      <c r="AG26" s="268"/>
      <c r="AH26" s="269"/>
      <c r="AI26" s="262"/>
      <c r="AJ26" s="264"/>
      <c r="AK26" s="297"/>
      <c r="AL26" s="298"/>
      <c r="AM26" s="262"/>
      <c r="AN26" s="264"/>
      <c r="AO26" s="587">
        <f t="shared" si="7"/>
        <v>0</v>
      </c>
      <c r="AP26" s="587">
        <f t="shared" si="8"/>
        <v>0</v>
      </c>
      <c r="AQ26" s="587">
        <f t="shared" si="9"/>
        <v>0</v>
      </c>
      <c r="AR26" s="587">
        <f t="shared" si="10"/>
        <v>0</v>
      </c>
      <c r="AS26" s="587">
        <f t="shared" si="11"/>
        <v>0</v>
      </c>
      <c r="AT26" s="587">
        <f t="shared" si="12"/>
        <v>0</v>
      </c>
      <c r="AU26" s="587">
        <f t="shared" si="13"/>
        <v>0</v>
      </c>
      <c r="AV26" s="587">
        <f t="shared" si="14"/>
        <v>0</v>
      </c>
      <c r="AW26" s="587">
        <f t="shared" si="15"/>
        <v>0</v>
      </c>
      <c r="AX26" s="587">
        <f t="shared" si="16"/>
        <v>0</v>
      </c>
      <c r="AY26" s="587">
        <f t="shared" si="17"/>
        <v>0</v>
      </c>
      <c r="AZ26" s="587">
        <f t="shared" si="18"/>
        <v>0</v>
      </c>
      <c r="BA26" s="587">
        <f t="shared" si="19"/>
        <v>0</v>
      </c>
      <c r="BB26" s="587">
        <f t="shared" si="20"/>
        <v>0</v>
      </c>
      <c r="BC26" s="587">
        <f t="shared" si="21"/>
        <v>0</v>
      </c>
      <c r="BD26" s="587">
        <f t="shared" si="22"/>
        <v>0</v>
      </c>
    </row>
    <row r="27" spans="1:56" s="83" customFormat="1" ht="10.5" customHeight="1">
      <c r="A27" s="168" t="s">
        <v>23</v>
      </c>
      <c r="B27" s="396" t="s">
        <v>23</v>
      </c>
      <c r="C27" s="299">
        <v>0</v>
      </c>
      <c r="D27" s="316">
        <v>0</v>
      </c>
      <c r="E27" s="316">
        <v>0</v>
      </c>
      <c r="F27" s="316">
        <v>0</v>
      </c>
      <c r="G27" s="316">
        <v>0</v>
      </c>
      <c r="H27" s="444"/>
      <c r="I27" s="444"/>
      <c r="J27" s="444"/>
      <c r="K27" s="271"/>
      <c r="L27" s="272"/>
      <c r="M27" s="748"/>
      <c r="N27" s="397"/>
      <c r="O27" s="428"/>
      <c r="P27" s="714"/>
      <c r="Q27" s="350"/>
      <c r="R27" s="397"/>
      <c r="T27" s="603" t="e">
        <f t="shared" si="25"/>
        <v>#DIV/0!</v>
      </c>
      <c r="U27" s="603" t="e">
        <f t="shared" si="24"/>
        <v>#DIV/0!</v>
      </c>
      <c r="V27" s="603" t="e">
        <f t="shared" si="26"/>
        <v>#DIV/0!</v>
      </c>
      <c r="W27" s="603">
        <f t="shared" si="27"/>
        <v>0</v>
      </c>
      <c r="X27" s="643">
        <f t="shared" si="28"/>
        <v>0</v>
      </c>
      <c r="Y27" s="299">
        <v>0</v>
      </c>
      <c r="Z27" s="300">
        <v>0</v>
      </c>
      <c r="AA27" s="300">
        <v>0</v>
      </c>
      <c r="AB27" s="300">
        <v>0</v>
      </c>
      <c r="AC27" s="300">
        <v>0</v>
      </c>
      <c r="AD27" s="300"/>
      <c r="AE27" s="300"/>
      <c r="AF27" s="300"/>
      <c r="AG27" s="271"/>
      <c r="AH27" s="272"/>
      <c r="AI27" s="273"/>
      <c r="AJ27" s="274"/>
      <c r="AK27" s="299"/>
      <c r="AL27" s="300"/>
      <c r="AM27" s="273"/>
      <c r="AN27" s="264"/>
      <c r="AO27" s="587">
        <f t="shared" si="7"/>
        <v>0</v>
      </c>
      <c r="AP27" s="587">
        <f t="shared" si="8"/>
        <v>0</v>
      </c>
      <c r="AQ27" s="587">
        <f t="shared" si="9"/>
        <v>0</v>
      </c>
      <c r="AR27" s="587">
        <f t="shared" si="10"/>
        <v>0</v>
      </c>
      <c r="AS27" s="587">
        <f t="shared" si="11"/>
        <v>0</v>
      </c>
      <c r="AT27" s="587">
        <f t="shared" si="12"/>
        <v>0</v>
      </c>
      <c r="AU27" s="587">
        <f t="shared" si="13"/>
        <v>0</v>
      </c>
      <c r="AV27" s="587">
        <f t="shared" si="14"/>
        <v>0</v>
      </c>
      <c r="AW27" s="587">
        <f t="shared" si="15"/>
        <v>0</v>
      </c>
      <c r="AX27" s="587">
        <f t="shared" si="16"/>
        <v>0</v>
      </c>
      <c r="AY27" s="587">
        <f t="shared" si="17"/>
        <v>0</v>
      </c>
      <c r="AZ27" s="587">
        <f t="shared" si="18"/>
        <v>0</v>
      </c>
      <c r="BA27" s="587">
        <f t="shared" si="19"/>
        <v>0</v>
      </c>
      <c r="BB27" s="587">
        <f t="shared" si="20"/>
        <v>0</v>
      </c>
      <c r="BC27" s="587">
        <f t="shared" si="21"/>
        <v>0</v>
      </c>
      <c r="BD27" s="587">
        <f t="shared" si="22"/>
        <v>0</v>
      </c>
    </row>
    <row r="28" spans="1:56" s="83" customFormat="1" ht="10.5" customHeight="1">
      <c r="A28" s="167" t="s">
        <v>15</v>
      </c>
      <c r="B28" s="388" t="s">
        <v>15</v>
      </c>
      <c r="C28" s="297">
        <v>0</v>
      </c>
      <c r="D28" s="315">
        <v>0</v>
      </c>
      <c r="E28" s="315">
        <v>0</v>
      </c>
      <c r="F28" s="315">
        <v>0</v>
      </c>
      <c r="G28" s="315">
        <v>0</v>
      </c>
      <c r="H28" s="441"/>
      <c r="I28" s="441"/>
      <c r="J28" s="441"/>
      <c r="K28" s="268"/>
      <c r="L28" s="269"/>
      <c r="M28" s="378"/>
      <c r="N28" s="379"/>
      <c r="O28" s="581"/>
      <c r="P28" s="471"/>
      <c r="Q28" s="323"/>
      <c r="R28" s="379"/>
      <c r="T28" s="603" t="e">
        <f t="shared" si="25"/>
        <v>#DIV/0!</v>
      </c>
      <c r="U28" s="603" t="e">
        <f t="shared" si="24"/>
        <v>#DIV/0!</v>
      </c>
      <c r="V28" s="603" t="e">
        <f t="shared" si="26"/>
        <v>#DIV/0!</v>
      </c>
      <c r="W28" s="603">
        <f t="shared" si="27"/>
        <v>0</v>
      </c>
      <c r="X28" s="643">
        <f t="shared" si="28"/>
        <v>0</v>
      </c>
      <c r="Y28" s="297">
        <v>0</v>
      </c>
      <c r="Z28" s="298">
        <v>0</v>
      </c>
      <c r="AA28" s="298">
        <v>0</v>
      </c>
      <c r="AB28" s="298">
        <v>0</v>
      </c>
      <c r="AC28" s="298">
        <v>0</v>
      </c>
      <c r="AD28" s="298"/>
      <c r="AE28" s="298"/>
      <c r="AF28" s="298"/>
      <c r="AG28" s="268"/>
      <c r="AH28" s="269"/>
      <c r="AI28" s="262"/>
      <c r="AJ28" s="264"/>
      <c r="AK28" s="297"/>
      <c r="AL28" s="298"/>
      <c r="AM28" s="262"/>
      <c r="AN28" s="264"/>
      <c r="AO28" s="587">
        <f t="shared" si="7"/>
        <v>0</v>
      </c>
      <c r="AP28" s="587">
        <f t="shared" si="8"/>
        <v>0</v>
      </c>
      <c r="AQ28" s="587">
        <f t="shared" si="9"/>
        <v>0</v>
      </c>
      <c r="AR28" s="587">
        <f t="shared" si="10"/>
        <v>0</v>
      </c>
      <c r="AS28" s="587">
        <f t="shared" si="11"/>
        <v>0</v>
      </c>
      <c r="AT28" s="587">
        <f t="shared" si="12"/>
        <v>0</v>
      </c>
      <c r="AU28" s="587">
        <f t="shared" si="13"/>
        <v>0</v>
      </c>
      <c r="AV28" s="587">
        <f t="shared" si="14"/>
        <v>0</v>
      </c>
      <c r="AW28" s="587">
        <f t="shared" si="15"/>
        <v>0</v>
      </c>
      <c r="AX28" s="587">
        <f t="shared" si="16"/>
        <v>0</v>
      </c>
      <c r="AY28" s="587">
        <f t="shared" si="17"/>
        <v>0</v>
      </c>
      <c r="AZ28" s="587">
        <f t="shared" si="18"/>
        <v>0</v>
      </c>
      <c r="BA28" s="587">
        <f t="shared" si="19"/>
        <v>0</v>
      </c>
      <c r="BB28" s="587">
        <f t="shared" si="20"/>
        <v>0</v>
      </c>
      <c r="BC28" s="587">
        <f t="shared" si="21"/>
        <v>0</v>
      </c>
      <c r="BD28" s="587">
        <f t="shared" si="22"/>
        <v>0</v>
      </c>
    </row>
    <row r="29" spans="1:56" s="83" customFormat="1" ht="10.5" customHeight="1">
      <c r="A29" s="167" t="s">
        <v>14</v>
      </c>
      <c r="B29" s="388" t="s">
        <v>14</v>
      </c>
      <c r="C29" s="297">
        <v>0</v>
      </c>
      <c r="D29" s="315">
        <v>0</v>
      </c>
      <c r="E29" s="315">
        <v>0</v>
      </c>
      <c r="F29" s="315">
        <v>0</v>
      </c>
      <c r="G29" s="315">
        <v>0</v>
      </c>
      <c r="H29" s="441"/>
      <c r="I29" s="441"/>
      <c r="J29" s="441"/>
      <c r="K29" s="268"/>
      <c r="L29" s="269"/>
      <c r="M29" s="378"/>
      <c r="N29" s="379"/>
      <c r="O29" s="581"/>
      <c r="P29" s="471"/>
      <c r="Q29" s="323"/>
      <c r="R29" s="379"/>
      <c r="T29" s="603" t="e">
        <f t="shared" si="25"/>
        <v>#DIV/0!</v>
      </c>
      <c r="U29" s="603" t="e">
        <f t="shared" si="24"/>
        <v>#DIV/0!</v>
      </c>
      <c r="V29" s="603" t="e">
        <f t="shared" si="26"/>
        <v>#DIV/0!</v>
      </c>
      <c r="W29" s="603">
        <f t="shared" si="27"/>
        <v>0</v>
      </c>
      <c r="X29" s="643">
        <f t="shared" si="28"/>
        <v>0</v>
      </c>
      <c r="Y29" s="297">
        <v>0</v>
      </c>
      <c r="Z29" s="298">
        <v>0</v>
      </c>
      <c r="AA29" s="298">
        <v>0</v>
      </c>
      <c r="AB29" s="298">
        <v>0</v>
      </c>
      <c r="AC29" s="298">
        <v>0</v>
      </c>
      <c r="AD29" s="298"/>
      <c r="AE29" s="298"/>
      <c r="AF29" s="298"/>
      <c r="AG29" s="268"/>
      <c r="AH29" s="269"/>
      <c r="AI29" s="262"/>
      <c r="AJ29" s="264"/>
      <c r="AK29" s="297"/>
      <c r="AL29" s="298"/>
      <c r="AM29" s="262"/>
      <c r="AN29" s="264"/>
      <c r="AO29" s="587">
        <f t="shared" si="7"/>
        <v>0</v>
      </c>
      <c r="AP29" s="587">
        <f t="shared" si="8"/>
        <v>0</v>
      </c>
      <c r="AQ29" s="587">
        <f t="shared" si="9"/>
        <v>0</v>
      </c>
      <c r="AR29" s="587">
        <f t="shared" si="10"/>
        <v>0</v>
      </c>
      <c r="AS29" s="587">
        <f t="shared" si="11"/>
        <v>0</v>
      </c>
      <c r="AT29" s="587">
        <f t="shared" si="12"/>
        <v>0</v>
      </c>
      <c r="AU29" s="587">
        <f t="shared" si="13"/>
        <v>0</v>
      </c>
      <c r="AV29" s="587">
        <f t="shared" si="14"/>
        <v>0</v>
      </c>
      <c r="AW29" s="587">
        <f t="shared" si="15"/>
        <v>0</v>
      </c>
      <c r="AX29" s="587">
        <f t="shared" si="16"/>
        <v>0</v>
      </c>
      <c r="AY29" s="587">
        <f t="shared" si="17"/>
        <v>0</v>
      </c>
      <c r="AZ29" s="587">
        <f t="shared" si="18"/>
        <v>0</v>
      </c>
      <c r="BA29" s="587">
        <f t="shared" si="19"/>
        <v>0</v>
      </c>
      <c r="BB29" s="587">
        <f t="shared" si="20"/>
        <v>0</v>
      </c>
      <c r="BC29" s="587">
        <f t="shared" si="21"/>
        <v>0</v>
      </c>
      <c r="BD29" s="587">
        <f t="shared" si="22"/>
        <v>0</v>
      </c>
    </row>
    <row r="30" spans="1:56" s="83" customFormat="1" ht="10.5" customHeight="1">
      <c r="A30" s="168" t="s">
        <v>13</v>
      </c>
      <c r="B30" s="403" t="s">
        <v>13</v>
      </c>
      <c r="C30" s="301">
        <v>0</v>
      </c>
      <c r="D30" s="317">
        <v>0</v>
      </c>
      <c r="E30" s="317">
        <v>0</v>
      </c>
      <c r="F30" s="317">
        <v>0</v>
      </c>
      <c r="G30" s="317">
        <v>0</v>
      </c>
      <c r="H30" s="446"/>
      <c r="I30" s="446"/>
      <c r="J30" s="446"/>
      <c r="K30" s="283"/>
      <c r="L30" s="555"/>
      <c r="M30" s="750"/>
      <c r="N30" s="408"/>
      <c r="O30" s="429"/>
      <c r="P30" s="758"/>
      <c r="Q30" s="351"/>
      <c r="R30" s="408"/>
      <c r="T30" s="603" t="e">
        <f t="shared" si="25"/>
        <v>#DIV/0!</v>
      </c>
      <c r="U30" s="603" t="e">
        <f t="shared" si="24"/>
        <v>#DIV/0!</v>
      </c>
      <c r="V30" s="603" t="e">
        <f t="shared" si="26"/>
        <v>#DIV/0!</v>
      </c>
      <c r="W30" s="603">
        <f t="shared" si="27"/>
        <v>0</v>
      </c>
      <c r="X30" s="643">
        <f t="shared" si="28"/>
        <v>0</v>
      </c>
      <c r="Y30" s="301">
        <v>0</v>
      </c>
      <c r="Z30" s="302">
        <v>0</v>
      </c>
      <c r="AA30" s="302">
        <v>0</v>
      </c>
      <c r="AB30" s="302">
        <v>0</v>
      </c>
      <c r="AC30" s="302">
        <v>0</v>
      </c>
      <c r="AD30" s="302"/>
      <c r="AE30" s="302"/>
      <c r="AF30" s="302"/>
      <c r="AG30" s="283"/>
      <c r="AH30" s="555"/>
      <c r="AI30" s="284"/>
      <c r="AJ30" s="303"/>
      <c r="AK30" s="301"/>
      <c r="AL30" s="302"/>
      <c r="AM30" s="284"/>
      <c r="AN30" s="295"/>
      <c r="AO30" s="587">
        <f t="shared" si="7"/>
        <v>0</v>
      </c>
      <c r="AP30" s="587">
        <f t="shared" si="8"/>
        <v>0</v>
      </c>
      <c r="AQ30" s="587">
        <f t="shared" si="9"/>
        <v>0</v>
      </c>
      <c r="AR30" s="587">
        <f t="shared" si="10"/>
        <v>0</v>
      </c>
      <c r="AS30" s="587">
        <f t="shared" si="11"/>
        <v>0</v>
      </c>
      <c r="AT30" s="587">
        <f t="shared" si="12"/>
        <v>0</v>
      </c>
      <c r="AU30" s="587">
        <f t="shared" si="13"/>
        <v>0</v>
      </c>
      <c r="AV30" s="587">
        <f t="shared" si="14"/>
        <v>0</v>
      </c>
      <c r="AW30" s="587">
        <f t="shared" si="15"/>
        <v>0</v>
      </c>
      <c r="AX30" s="587">
        <f t="shared" si="16"/>
        <v>0</v>
      </c>
      <c r="AY30" s="587">
        <f t="shared" si="17"/>
        <v>0</v>
      </c>
      <c r="AZ30" s="587">
        <f t="shared" si="18"/>
        <v>0</v>
      </c>
      <c r="BA30" s="587">
        <f t="shared" si="19"/>
        <v>0</v>
      </c>
      <c r="BB30" s="587">
        <f t="shared" si="20"/>
        <v>0</v>
      </c>
      <c r="BC30" s="587">
        <f t="shared" si="21"/>
        <v>0</v>
      </c>
      <c r="BD30" s="587">
        <f t="shared" si="22"/>
        <v>0</v>
      </c>
    </row>
    <row r="31" spans="1:56" s="165" customFormat="1" ht="12" customHeight="1">
      <c r="A31" s="169" t="str">
        <f>+"FXRetailTot"&amp;$A$1</f>
        <v>FXRetailTotGroup</v>
      </c>
      <c r="B31" s="946" t="s">
        <v>130</v>
      </c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342"/>
      <c r="Q31" s="342"/>
      <c r="R31" s="342"/>
      <c r="Y31" s="123"/>
    </row>
    <row r="32" spans="1:56" ht="12" customHeight="1">
      <c r="A32" s="161"/>
      <c r="B32" s="304"/>
      <c r="C32" s="242"/>
      <c r="D32" s="615"/>
      <c r="E32" s="242"/>
      <c r="F32" s="242"/>
      <c r="G32" s="242"/>
      <c r="H32" s="242"/>
      <c r="I32" s="242"/>
      <c r="J32" s="242"/>
      <c r="K32" s="242"/>
      <c r="L32" s="242"/>
      <c r="M32" s="171"/>
      <c r="N32" s="171"/>
      <c r="O32" s="171"/>
      <c r="P32" s="171"/>
      <c r="Q32" s="1"/>
      <c r="R32" s="1"/>
      <c r="S32" s="1"/>
      <c r="T32" s="1"/>
      <c r="U32" s="1"/>
      <c r="V32" s="1"/>
      <c r="W32" s="1"/>
      <c r="X32" s="115"/>
      <c r="Y32" s="115"/>
      <c r="Z32" s="115"/>
      <c r="AA32" s="115"/>
      <c r="AB32" s="115"/>
      <c r="AC32" s="115"/>
      <c r="AD32" s="115"/>
      <c r="AE32" s="115"/>
    </row>
    <row r="33" spans="1:16" ht="12" customHeight="1">
      <c r="A33" s="47"/>
    </row>
    <row r="34" spans="1:16">
      <c r="A34" s="139">
        <v>3</v>
      </c>
      <c r="B34" s="583" t="s">
        <v>88</v>
      </c>
      <c r="C34" s="584">
        <f>(C5+C6+C7+C8-C9)+(C9+C12-C13)+(C13+C14-C16)</f>
        <v>0</v>
      </c>
      <c r="D34" s="584">
        <f>(D5+D6+D7+D8-D9)+(D9+D12-D13)+(D13+D14-D16)</f>
        <v>0</v>
      </c>
      <c r="E34" s="584">
        <f t="shared" ref="E34:J34" si="29">(E5+E6+E7+E8-E9)+(E9+E12-E13)+(E13+E14-E16)</f>
        <v>0</v>
      </c>
      <c r="F34" s="584">
        <f t="shared" si="29"/>
        <v>0</v>
      </c>
      <c r="G34" s="584">
        <f t="shared" si="29"/>
        <v>0</v>
      </c>
      <c r="H34" s="584">
        <f t="shared" si="29"/>
        <v>0</v>
      </c>
      <c r="I34" s="584">
        <f t="shared" si="29"/>
        <v>0</v>
      </c>
      <c r="J34" s="584">
        <f t="shared" si="29"/>
        <v>0</v>
      </c>
      <c r="K34" s="583"/>
      <c r="L34" s="583"/>
      <c r="O34" s="584">
        <f>(O5+O6+O7+O8-O9)+(O9+O12-O13)+(O13+O14-O16)</f>
        <v>0</v>
      </c>
      <c r="P34" s="584">
        <f>(P5+P6+P7+P8-P9)+(P9+P12-P13)+(P13+P14-P16)</f>
        <v>0</v>
      </c>
    </row>
    <row r="35" spans="1:16">
      <c r="A35" s="642"/>
      <c r="B35" s="583" t="s">
        <v>89</v>
      </c>
      <c r="C35" s="584">
        <f>C24+C25+C26-C27+C28+C29-C30</f>
        <v>0</v>
      </c>
      <c r="D35" s="584">
        <f t="shared" ref="D35:J35" si="30">D24+D25+D26-D27+D28+D29-D30</f>
        <v>0</v>
      </c>
      <c r="E35" s="584">
        <f t="shared" si="30"/>
        <v>0</v>
      </c>
      <c r="F35" s="584">
        <f t="shared" si="30"/>
        <v>0</v>
      </c>
      <c r="G35" s="584">
        <f t="shared" si="30"/>
        <v>0</v>
      </c>
      <c r="H35" s="584">
        <f t="shared" si="30"/>
        <v>0</v>
      </c>
      <c r="I35" s="584">
        <f t="shared" si="30"/>
        <v>0</v>
      </c>
      <c r="J35" s="584">
        <f t="shared" si="30"/>
        <v>0</v>
      </c>
      <c r="K35" s="583"/>
      <c r="L35" s="583"/>
      <c r="M35" s="585"/>
      <c r="N35" s="585"/>
      <c r="O35" s="584">
        <f>O24+O25+O26-O27+O28+O29-O30</f>
        <v>0</v>
      </c>
      <c r="P35" s="584">
        <f>P24+P25+P26-P27+P28+P29-P30</f>
        <v>0</v>
      </c>
    </row>
    <row r="36" spans="1:16">
      <c r="B36" s="583"/>
      <c r="C36" s="584"/>
      <c r="D36" s="584"/>
      <c r="E36" s="584"/>
      <c r="F36" s="584"/>
      <c r="G36" s="584"/>
      <c r="H36" s="584"/>
      <c r="I36" s="584"/>
      <c r="J36" s="584"/>
      <c r="K36" s="583"/>
      <c r="L36" s="583"/>
      <c r="M36" s="585"/>
      <c r="N36" s="585"/>
      <c r="O36" s="584"/>
      <c r="P36" s="584"/>
    </row>
    <row r="37" spans="1:16">
      <c r="B37" s="583" t="s">
        <v>90</v>
      </c>
      <c r="C37" s="621">
        <f>C24+C25+C26-C27</f>
        <v>0</v>
      </c>
      <c r="D37" s="621">
        <f>D24+D25+D26-D27</f>
        <v>0</v>
      </c>
      <c r="E37" s="621">
        <f>E24+E25+E26-E27</f>
        <v>0</v>
      </c>
      <c r="F37" s="621">
        <f>F24+F25+F26-F27</f>
        <v>0</v>
      </c>
      <c r="G37" s="621">
        <f>G24+G25+G26-G27</f>
        <v>0</v>
      </c>
      <c r="H37" s="584"/>
      <c r="I37" s="584"/>
      <c r="J37" s="584"/>
      <c r="K37" s="583"/>
      <c r="L37" s="583"/>
      <c r="M37" s="585"/>
      <c r="N37" s="585"/>
      <c r="O37" s="584"/>
      <c r="P37" s="584"/>
    </row>
    <row r="38" spans="1:16">
      <c r="B38" s="583" t="s">
        <v>91</v>
      </c>
      <c r="C38" s="621">
        <f>C28+C29-C30</f>
        <v>0</v>
      </c>
      <c r="D38" s="621">
        <f t="shared" ref="D38:J38" si="31">D28+D29-D30</f>
        <v>0</v>
      </c>
      <c r="E38" s="621">
        <f>E28+E29-E30</f>
        <v>0</v>
      </c>
      <c r="F38" s="621">
        <f t="shared" si="31"/>
        <v>0</v>
      </c>
      <c r="G38" s="621">
        <f t="shared" si="31"/>
        <v>0</v>
      </c>
      <c r="H38" s="584">
        <f t="shared" si="31"/>
        <v>0</v>
      </c>
      <c r="I38" s="584">
        <f t="shared" si="31"/>
        <v>0</v>
      </c>
      <c r="J38" s="584">
        <f t="shared" si="31"/>
        <v>0</v>
      </c>
      <c r="K38" s="583"/>
      <c r="L38" s="583"/>
      <c r="M38" s="585"/>
      <c r="N38" s="585"/>
      <c r="O38" s="584"/>
      <c r="P38" s="584"/>
    </row>
    <row r="39" spans="1:16">
      <c r="C39" s="586"/>
      <c r="D39" s="586"/>
      <c r="E39" s="586"/>
      <c r="F39" s="586"/>
      <c r="G39" s="586"/>
      <c r="H39" s="586"/>
      <c r="I39" s="586"/>
      <c r="J39" s="586"/>
      <c r="K39" s="585"/>
      <c r="L39" s="585"/>
      <c r="M39" s="585"/>
      <c r="N39" s="585"/>
      <c r="O39" s="586"/>
      <c r="P39" s="586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20"/>
    </row>
    <row r="56" spans="1:43" s="174" customFormat="1" ht="18.75" customHeight="1">
      <c r="A56" s="172"/>
      <c r="B56" s="173" t="s">
        <v>65</v>
      </c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2"/>
      <c r="N56" s="223"/>
      <c r="T56" s="173" t="s">
        <v>76</v>
      </c>
      <c r="U56" s="173"/>
      <c r="V56" s="173"/>
      <c r="W56" s="173"/>
      <c r="X56" s="173"/>
      <c r="Y56" s="173"/>
      <c r="AE56" s="173"/>
    </row>
    <row r="57" spans="1:43" s="174" customFormat="1" ht="24" customHeight="1">
      <c r="B57" s="134" t="s">
        <v>1</v>
      </c>
      <c r="C57" s="135" t="e">
        <f>D4</f>
        <v>#REF!</v>
      </c>
      <c r="D57" s="136" t="e">
        <f t="shared" ref="D57:I57" si="32">E4</f>
        <v>#REF!</v>
      </c>
      <c r="E57" s="136" t="e">
        <f t="shared" si="32"/>
        <v>#REF!</v>
      </c>
      <c r="F57" s="136" t="e">
        <f t="shared" si="32"/>
        <v>#REF!</v>
      </c>
      <c r="G57" s="136" t="e">
        <f t="shared" si="32"/>
        <v>#REF!</v>
      </c>
      <c r="H57" s="136" t="e">
        <f t="shared" si="32"/>
        <v>#REF!</v>
      </c>
      <c r="I57" s="136" t="e">
        <f t="shared" si="32"/>
        <v>#REF!</v>
      </c>
      <c r="J57" s="136"/>
      <c r="K57" s="138"/>
      <c r="L57" s="137"/>
      <c r="M57" s="172"/>
      <c r="N57" s="172" t="s">
        <v>95</v>
      </c>
      <c r="T57" s="134" t="s">
        <v>1</v>
      </c>
      <c r="U57" s="135"/>
      <c r="V57" s="609"/>
      <c r="W57" s="609"/>
      <c r="X57" s="136" t="e">
        <f t="shared" ref="X57:AD57" si="33">+C57</f>
        <v>#REF!</v>
      </c>
      <c r="Y57" s="136" t="e">
        <f t="shared" si="33"/>
        <v>#REF!</v>
      </c>
      <c r="Z57" s="136" t="e">
        <f t="shared" si="33"/>
        <v>#REF!</v>
      </c>
      <c r="AA57" s="136" t="e">
        <f t="shared" si="33"/>
        <v>#REF!</v>
      </c>
      <c r="AB57" s="136" t="e">
        <f t="shared" si="33"/>
        <v>#REF!</v>
      </c>
      <c r="AC57" s="136" t="e">
        <f t="shared" si="33"/>
        <v>#REF!</v>
      </c>
      <c r="AD57" s="136" t="e">
        <f t="shared" si="33"/>
        <v>#REF!</v>
      </c>
      <c r="AE57" s="135"/>
      <c r="AF57" s="136"/>
      <c r="AG57" s="136"/>
      <c r="AH57" s="136"/>
      <c r="AI57" s="136"/>
      <c r="AJ57" s="136"/>
      <c r="AK57" s="136"/>
      <c r="AL57" s="138"/>
      <c r="AM57" s="137"/>
      <c r="AN57" s="204"/>
      <c r="AO57" s="204"/>
      <c r="AP57" s="204"/>
      <c r="AQ57" s="204"/>
    </row>
    <row r="58" spans="1:43" s="174" customFormat="1">
      <c r="B58" s="66" t="s">
        <v>6</v>
      </c>
      <c r="C58" s="166">
        <v>2</v>
      </c>
      <c r="D58" s="64">
        <v>3</v>
      </c>
      <c r="E58" s="64">
        <v>3</v>
      </c>
      <c r="F58" s="64">
        <v>5</v>
      </c>
      <c r="G58" s="64">
        <v>7</v>
      </c>
      <c r="H58" s="57">
        <v>6</v>
      </c>
      <c r="I58" s="57">
        <v>11</v>
      </c>
      <c r="J58" s="57"/>
      <c r="K58" s="14"/>
      <c r="L58" s="111"/>
      <c r="T58" s="66" t="s">
        <v>6</v>
      </c>
      <c r="U58" s="114"/>
      <c r="V58" s="132"/>
      <c r="W58" s="132"/>
      <c r="X58" s="88">
        <f>+D5-C58</f>
        <v>0</v>
      </c>
      <c r="Y58" s="64">
        <f t="shared" ref="X58:AD83" si="34">+E5-D58</f>
        <v>-1</v>
      </c>
      <c r="Z58" s="64">
        <f t="shared" si="34"/>
        <v>1</v>
      </c>
      <c r="AA58" s="64">
        <f t="shared" si="34"/>
        <v>-1</v>
      </c>
      <c r="AB58" s="64">
        <f t="shared" si="34"/>
        <v>-7</v>
      </c>
      <c r="AC58" s="64">
        <f t="shared" si="34"/>
        <v>-6</v>
      </c>
      <c r="AD58" s="64">
        <f t="shared" si="34"/>
        <v>-11</v>
      </c>
      <c r="AE58" s="114"/>
      <c r="AF58" s="88"/>
      <c r="AG58" s="64"/>
      <c r="AH58" s="64"/>
      <c r="AI58" s="57"/>
      <c r="AJ58" s="57"/>
      <c r="AK58" s="57"/>
      <c r="AL58" s="14"/>
      <c r="AM58" s="111"/>
      <c r="AN58" s="189"/>
      <c r="AO58" s="189"/>
      <c r="AP58" s="189"/>
      <c r="AQ58" s="189" t="e">
        <f>+'PeB DK'!#REF!+'PeB FI'!#REF!+'PeB NO'!#REF!+'PeB SE'!#REF!+'Banking Baltics'!N4+'PeB Other'!#REF!-P5</f>
        <v>#REF!</v>
      </c>
    </row>
    <row r="59" spans="1:43" s="174" customFormat="1">
      <c r="B59" s="66" t="s">
        <v>2</v>
      </c>
      <c r="C59" s="66">
        <v>-14</v>
      </c>
      <c r="D59" s="67">
        <v>-15</v>
      </c>
      <c r="E59" s="67">
        <v>-6</v>
      </c>
      <c r="F59" s="57">
        <v>-16</v>
      </c>
      <c r="G59" s="57">
        <v>-9</v>
      </c>
      <c r="H59" s="67">
        <v>-12</v>
      </c>
      <c r="I59" s="67">
        <v>-21</v>
      </c>
      <c r="J59" s="67"/>
      <c r="K59" s="18"/>
      <c r="L59" s="15"/>
      <c r="T59" s="66" t="s">
        <v>2</v>
      </c>
      <c r="U59" s="16"/>
      <c r="V59" s="17"/>
      <c r="W59" s="17"/>
      <c r="X59" s="88">
        <f t="shared" si="34"/>
        <v>0</v>
      </c>
      <c r="Y59" s="67">
        <f t="shared" si="34"/>
        <v>1</v>
      </c>
      <c r="Z59" s="57">
        <f t="shared" si="34"/>
        <v>0</v>
      </c>
      <c r="AA59" s="57">
        <f t="shared" si="34"/>
        <v>0</v>
      </c>
      <c r="AB59" s="57">
        <f t="shared" si="34"/>
        <v>9</v>
      </c>
      <c r="AC59" s="57">
        <f t="shared" si="34"/>
        <v>12</v>
      </c>
      <c r="AD59" s="57">
        <f t="shared" si="34"/>
        <v>21</v>
      </c>
      <c r="AE59" s="12"/>
      <c r="AF59" s="55"/>
      <c r="AG59" s="57"/>
      <c r="AH59" s="57"/>
      <c r="AI59" s="57"/>
      <c r="AJ59" s="67"/>
      <c r="AK59" s="67"/>
      <c r="AL59" s="18"/>
      <c r="AM59" s="15"/>
      <c r="AN59" s="180"/>
      <c r="AO59" s="180"/>
      <c r="AP59" s="180"/>
      <c r="AQ59" s="180" t="e">
        <f>+'PeB DK'!#REF!+'PeB FI'!#REF!+'PeB NO'!#REF!+'PeB SE'!#REF!+'Banking Baltics'!N5+'PeB Other'!#REF!-P6</f>
        <v>#REF!</v>
      </c>
    </row>
    <row r="60" spans="1:43" s="174" customFormat="1">
      <c r="B60" s="66" t="s">
        <v>0</v>
      </c>
      <c r="C60" s="66">
        <v>-3</v>
      </c>
      <c r="D60" s="67">
        <v>-3</v>
      </c>
      <c r="E60" s="67">
        <v>-4</v>
      </c>
      <c r="F60" s="57">
        <v>-4</v>
      </c>
      <c r="G60" s="57">
        <v>-5</v>
      </c>
      <c r="H60" s="67">
        <v>1</v>
      </c>
      <c r="I60" s="67">
        <v>0</v>
      </c>
      <c r="J60" s="67"/>
      <c r="K60" s="18"/>
      <c r="L60" s="15"/>
      <c r="T60" s="66" t="s">
        <v>0</v>
      </c>
      <c r="U60" s="16"/>
      <c r="V60" s="17"/>
      <c r="W60" s="17"/>
      <c r="X60" s="246">
        <f t="shared" si="34"/>
        <v>0</v>
      </c>
      <c r="Y60" s="67">
        <f t="shared" si="34"/>
        <v>0</v>
      </c>
      <c r="Z60" s="57">
        <f t="shared" si="34"/>
        <v>0</v>
      </c>
      <c r="AA60" s="57">
        <f t="shared" si="34"/>
        <v>0</v>
      </c>
      <c r="AB60" s="57">
        <f t="shared" si="34"/>
        <v>5</v>
      </c>
      <c r="AC60" s="57">
        <f t="shared" si="34"/>
        <v>-1</v>
      </c>
      <c r="AD60" s="57">
        <f t="shared" si="34"/>
        <v>0</v>
      </c>
      <c r="AE60" s="12"/>
      <c r="AF60" s="55"/>
      <c r="AG60" s="57"/>
      <c r="AH60" s="57"/>
      <c r="AI60" s="57"/>
      <c r="AJ60" s="67"/>
      <c r="AK60" s="67"/>
      <c r="AL60" s="18"/>
      <c r="AM60" s="15"/>
      <c r="AN60" s="180"/>
      <c r="AO60" s="180"/>
      <c r="AP60" s="180"/>
      <c r="AQ60" s="180" t="e">
        <f>+'PeB DK'!#REF!+'PeB FI'!#REF!+'PeB NO'!#REF!+'PeB SE'!#REF!+'Banking Baltics'!N6+'PeB Other'!#REF!-P7</f>
        <v>#REF!</v>
      </c>
    </row>
    <row r="61" spans="1:43" s="174" customFormat="1">
      <c r="B61" s="66" t="s">
        <v>16</v>
      </c>
      <c r="C61" s="66">
        <v>7</v>
      </c>
      <c r="D61" s="67">
        <v>5</v>
      </c>
      <c r="E61" s="67">
        <v>7</v>
      </c>
      <c r="F61" s="57">
        <v>5</v>
      </c>
      <c r="G61" s="57">
        <v>6</v>
      </c>
      <c r="H61" s="67">
        <v>6</v>
      </c>
      <c r="I61" s="67">
        <v>6</v>
      </c>
      <c r="J61" s="67"/>
      <c r="K61" s="18"/>
      <c r="L61" s="15"/>
      <c r="T61" s="66" t="s">
        <v>16</v>
      </c>
      <c r="U61" s="16"/>
      <c r="V61" s="17"/>
      <c r="W61" s="17"/>
      <c r="X61" s="246">
        <f t="shared" si="34"/>
        <v>0</v>
      </c>
      <c r="Y61" s="67">
        <f t="shared" si="34"/>
        <v>0</v>
      </c>
      <c r="Z61" s="57">
        <f t="shared" si="34"/>
        <v>-1</v>
      </c>
      <c r="AA61" s="57">
        <f t="shared" si="34"/>
        <v>1</v>
      </c>
      <c r="AB61" s="57">
        <f t="shared" si="34"/>
        <v>-6</v>
      </c>
      <c r="AC61" s="57">
        <f t="shared" si="34"/>
        <v>-6</v>
      </c>
      <c r="AD61" s="57">
        <f t="shared" si="34"/>
        <v>-6</v>
      </c>
      <c r="AE61" s="12"/>
      <c r="AF61" s="55"/>
      <c r="AG61" s="57"/>
      <c r="AH61" s="57"/>
      <c r="AI61" s="57"/>
      <c r="AJ61" s="67"/>
      <c r="AK61" s="67"/>
      <c r="AL61" s="18"/>
      <c r="AM61" s="15"/>
      <c r="AN61" s="180"/>
      <c r="AO61" s="180"/>
      <c r="AP61" s="180"/>
      <c r="AQ61" s="180" t="e">
        <f>+'PeB DK'!#REF!+'PeB FI'!#REF!+'PeB NO'!#REF!+'PeB SE'!#REF!+'Banking Baltics'!N7+'PeB Other'!#REF!-P8</f>
        <v>#REF!</v>
      </c>
    </row>
    <row r="62" spans="1:43" s="174" customFormat="1">
      <c r="B62" s="74" t="s">
        <v>7</v>
      </c>
      <c r="C62" s="76">
        <v>-8</v>
      </c>
      <c r="D62" s="73">
        <v>-10</v>
      </c>
      <c r="E62" s="73">
        <v>0</v>
      </c>
      <c r="F62" s="73">
        <v>-10</v>
      </c>
      <c r="G62" s="73">
        <v>-1</v>
      </c>
      <c r="H62" s="73">
        <v>1</v>
      </c>
      <c r="I62" s="73">
        <v>-4</v>
      </c>
      <c r="J62" s="73"/>
      <c r="K62" s="25"/>
      <c r="L62" s="26"/>
      <c r="T62" s="74" t="s">
        <v>7</v>
      </c>
      <c r="U62" s="133"/>
      <c r="V62" s="24"/>
      <c r="W62" s="24"/>
      <c r="X62" s="73">
        <f t="shared" si="34"/>
        <v>0</v>
      </c>
      <c r="Y62" s="73">
        <f t="shared" si="34"/>
        <v>0</v>
      </c>
      <c r="Z62" s="73">
        <f t="shared" si="34"/>
        <v>0</v>
      </c>
      <c r="AA62" s="73">
        <f t="shared" si="34"/>
        <v>0</v>
      </c>
      <c r="AB62" s="73">
        <f t="shared" si="34"/>
        <v>1</v>
      </c>
      <c r="AC62" s="73">
        <f t="shared" si="34"/>
        <v>-1</v>
      </c>
      <c r="AD62" s="73">
        <f t="shared" si="34"/>
        <v>4</v>
      </c>
      <c r="AE62" s="133"/>
      <c r="AF62" s="73"/>
      <c r="AG62" s="73"/>
      <c r="AH62" s="73"/>
      <c r="AI62" s="73"/>
      <c r="AJ62" s="73"/>
      <c r="AK62" s="73"/>
      <c r="AL62" s="25"/>
      <c r="AM62" s="26"/>
      <c r="AN62" s="199"/>
      <c r="AO62" s="199"/>
      <c r="AP62" s="199"/>
      <c r="AQ62" s="199" t="e">
        <f>+'PeB DK'!#REF!+'PeB FI'!#REF!+'PeB NO'!#REF!+'PeB SE'!#REF!+'Banking Baltics'!N8+'PeB Other'!#REF!-P9</f>
        <v>#REF!</v>
      </c>
    </row>
    <row r="63" spans="1:43" s="174" customFormat="1">
      <c r="B63" s="66" t="s">
        <v>3</v>
      </c>
      <c r="C63" s="16">
        <v>-96</v>
      </c>
      <c r="D63" s="246">
        <v>-55</v>
      </c>
      <c r="E63" s="67">
        <v>-57</v>
      </c>
      <c r="F63" s="57">
        <v>-54</v>
      </c>
      <c r="G63" s="57">
        <v>-49</v>
      </c>
      <c r="H63" s="67">
        <v>-53</v>
      </c>
      <c r="I63" s="67">
        <v>-53</v>
      </c>
      <c r="J63" s="67"/>
      <c r="K63" s="18"/>
      <c r="L63" s="15"/>
      <c r="T63" s="66" t="s">
        <v>3</v>
      </c>
      <c r="U63" s="16"/>
      <c r="V63" s="17"/>
      <c r="W63" s="17"/>
      <c r="X63" s="246">
        <f t="shared" si="34"/>
        <v>0</v>
      </c>
      <c r="Y63" s="67">
        <f t="shared" si="34"/>
        <v>0</v>
      </c>
      <c r="Z63" s="57">
        <f t="shared" si="34"/>
        <v>-1</v>
      </c>
      <c r="AA63" s="57">
        <f t="shared" si="34"/>
        <v>0</v>
      </c>
      <c r="AB63" s="57">
        <f t="shared" si="34"/>
        <v>49</v>
      </c>
      <c r="AC63" s="57">
        <f t="shared" si="34"/>
        <v>53</v>
      </c>
      <c r="AD63" s="57">
        <f t="shared" si="34"/>
        <v>53</v>
      </c>
      <c r="AE63" s="12"/>
      <c r="AF63" s="55"/>
      <c r="AG63" s="57"/>
      <c r="AH63" s="57"/>
      <c r="AI63" s="57"/>
      <c r="AJ63" s="67"/>
      <c r="AK63" s="67"/>
      <c r="AL63" s="18"/>
      <c r="AM63" s="15"/>
      <c r="AN63" s="180"/>
      <c r="AO63" s="180"/>
      <c r="AP63" s="180"/>
      <c r="AQ63" s="180" t="e">
        <f>+'PeB DK'!#REF!+'PeB FI'!#REF!+'PeB NO'!#REF!+'PeB SE'!#REF!+'Banking Baltics'!N9+'PeB Other'!#REF!-P10</f>
        <v>#REF!</v>
      </c>
    </row>
    <row r="64" spans="1:43" s="174" customFormat="1">
      <c r="B64" s="66" t="s">
        <v>78</v>
      </c>
      <c r="C64" s="16">
        <v>26</v>
      </c>
      <c r="D64" s="246">
        <v>52</v>
      </c>
      <c r="E64" s="67">
        <v>52</v>
      </c>
      <c r="F64" s="57">
        <v>56</v>
      </c>
      <c r="G64" s="57">
        <v>32</v>
      </c>
      <c r="H64" s="67">
        <v>49</v>
      </c>
      <c r="I64" s="67">
        <v>32</v>
      </c>
      <c r="J64" s="67"/>
      <c r="K64" s="18"/>
      <c r="L64" s="15"/>
      <c r="T64" s="66" t="s">
        <v>78</v>
      </c>
      <c r="U64" s="16"/>
      <c r="V64" s="17"/>
      <c r="W64" s="17"/>
      <c r="X64" s="246">
        <f t="shared" si="34"/>
        <v>0</v>
      </c>
      <c r="Y64" s="67">
        <f t="shared" si="34"/>
        <v>0</v>
      </c>
      <c r="Z64" s="57">
        <f t="shared" si="34"/>
        <v>0</v>
      </c>
      <c r="AA64" s="57">
        <f t="shared" si="34"/>
        <v>-1</v>
      </c>
      <c r="AB64" s="57">
        <f t="shared" si="34"/>
        <v>-32</v>
      </c>
      <c r="AC64" s="57">
        <f t="shared" si="34"/>
        <v>-49</v>
      </c>
      <c r="AD64" s="57">
        <f t="shared" si="34"/>
        <v>-32</v>
      </c>
      <c r="AE64" s="12"/>
      <c r="AF64" s="55"/>
      <c r="AG64" s="57"/>
      <c r="AH64" s="57"/>
      <c r="AI64" s="57"/>
      <c r="AJ64" s="67"/>
      <c r="AK64" s="67"/>
      <c r="AL64" s="18"/>
      <c r="AM64" s="15"/>
      <c r="AN64" s="180"/>
      <c r="AO64" s="180"/>
      <c r="AP64" s="180"/>
      <c r="AQ64" s="180" t="e">
        <f>+'PeB DK'!#REF!+'PeB FI'!#REF!+'PeB NO'!#REF!+'PeB SE'!#REF!+'Banking Baltics'!N10+'PeB Other'!#REF!-P11</f>
        <v>#REF!</v>
      </c>
    </row>
    <row r="65" spans="2:43" s="174" customFormat="1">
      <c r="B65" s="74" t="s">
        <v>22</v>
      </c>
      <c r="C65" s="21">
        <v>-72</v>
      </c>
      <c r="D65" s="84">
        <v>-5</v>
      </c>
      <c r="E65" s="75">
        <v>-8</v>
      </c>
      <c r="F65" s="73">
        <v>-1</v>
      </c>
      <c r="G65" s="73">
        <v>-19</v>
      </c>
      <c r="H65" s="75">
        <v>-6</v>
      </c>
      <c r="I65" s="75">
        <v>-22</v>
      </c>
      <c r="J65" s="75"/>
      <c r="K65" s="25"/>
      <c r="L65" s="26"/>
      <c r="T65" s="74" t="s">
        <v>22</v>
      </c>
      <c r="U65" s="21"/>
      <c r="V65" s="22"/>
      <c r="W65" s="22"/>
      <c r="X65" s="84">
        <f t="shared" si="34"/>
        <v>0</v>
      </c>
      <c r="Y65" s="75">
        <f t="shared" si="34"/>
        <v>0</v>
      </c>
      <c r="Z65" s="73">
        <f t="shared" si="34"/>
        <v>1</v>
      </c>
      <c r="AA65" s="73">
        <f t="shared" si="34"/>
        <v>0</v>
      </c>
      <c r="AB65" s="73">
        <f t="shared" si="34"/>
        <v>19</v>
      </c>
      <c r="AC65" s="73">
        <f t="shared" si="34"/>
        <v>6</v>
      </c>
      <c r="AD65" s="73">
        <f t="shared" si="34"/>
        <v>22</v>
      </c>
      <c r="AE65" s="42"/>
      <c r="AF65" s="59"/>
      <c r="AG65" s="73"/>
      <c r="AH65" s="73"/>
      <c r="AI65" s="73"/>
      <c r="AJ65" s="75"/>
      <c r="AK65" s="75"/>
      <c r="AL65" s="25"/>
      <c r="AM65" s="26"/>
      <c r="AN65" s="199"/>
      <c r="AO65" s="199"/>
      <c r="AP65" s="199"/>
      <c r="AQ65" s="199" t="e">
        <f>+'PeB DK'!#REF!+'PeB FI'!#REF!+'PeB NO'!#REF!+'PeB SE'!#REF!+'Banking Baltics'!N11+'PeB Other'!#REF!-P12</f>
        <v>#REF!</v>
      </c>
    </row>
    <row r="66" spans="2:43" s="174" customFormat="1">
      <c r="B66" s="74" t="s">
        <v>11</v>
      </c>
      <c r="C66" s="21">
        <v>-80</v>
      </c>
      <c r="D66" s="84">
        <v>-15</v>
      </c>
      <c r="E66" s="75">
        <v>-8</v>
      </c>
      <c r="F66" s="75">
        <v>-11</v>
      </c>
      <c r="G66" s="75">
        <v>-20</v>
      </c>
      <c r="H66" s="75">
        <v>-5</v>
      </c>
      <c r="I66" s="75">
        <v>-26</v>
      </c>
      <c r="J66" s="75"/>
      <c r="K66" s="25"/>
      <c r="L66" s="26"/>
      <c r="T66" s="74" t="s">
        <v>11</v>
      </c>
      <c r="U66" s="21"/>
      <c r="V66" s="22"/>
      <c r="W66" s="22"/>
      <c r="X66" s="84">
        <f t="shared" si="34"/>
        <v>0</v>
      </c>
      <c r="Y66" s="75">
        <f t="shared" si="34"/>
        <v>0</v>
      </c>
      <c r="Z66" s="75">
        <f t="shared" si="34"/>
        <v>1</v>
      </c>
      <c r="AA66" s="75">
        <f t="shared" si="34"/>
        <v>0</v>
      </c>
      <c r="AB66" s="75">
        <f t="shared" si="34"/>
        <v>20</v>
      </c>
      <c r="AC66" s="75">
        <f t="shared" si="34"/>
        <v>5</v>
      </c>
      <c r="AD66" s="75">
        <f t="shared" si="34"/>
        <v>26</v>
      </c>
      <c r="AE66" s="42"/>
      <c r="AF66" s="59"/>
      <c r="AG66" s="75"/>
      <c r="AH66" s="75"/>
      <c r="AI66" s="75"/>
      <c r="AJ66" s="75"/>
      <c r="AK66" s="75"/>
      <c r="AL66" s="25"/>
      <c r="AM66" s="26"/>
      <c r="AN66" s="217"/>
      <c r="AO66" s="217"/>
      <c r="AP66" s="199"/>
      <c r="AQ66" s="199" t="e">
        <f>+'PeB DK'!#REF!+'PeB FI'!#REF!+'PeB NO'!#REF!+'PeB SE'!#REF!+'Banking Baltics'!N12+'PeB Other'!#REF!-P13</f>
        <v>#REF!</v>
      </c>
    </row>
    <row r="67" spans="2:43" s="174" customFormat="1">
      <c r="B67" s="66" t="s">
        <v>21</v>
      </c>
      <c r="C67" s="16">
        <v>-2</v>
      </c>
      <c r="D67" s="246">
        <v>-1</v>
      </c>
      <c r="E67" s="67">
        <v>0</v>
      </c>
      <c r="F67" s="64">
        <v>-3</v>
      </c>
      <c r="G67" s="64">
        <v>0</v>
      </c>
      <c r="H67" s="67">
        <v>-1</v>
      </c>
      <c r="I67" s="67">
        <v>-2</v>
      </c>
      <c r="J67" s="67"/>
      <c r="K67" s="18"/>
      <c r="L67" s="15"/>
      <c r="T67" s="66" t="s">
        <v>21</v>
      </c>
      <c r="U67" s="16"/>
      <c r="V67" s="17"/>
      <c r="W67" s="17"/>
      <c r="X67" s="246">
        <f t="shared" si="34"/>
        <v>0</v>
      </c>
      <c r="Y67" s="67">
        <f t="shared" si="34"/>
        <v>0</v>
      </c>
      <c r="Z67" s="64">
        <f t="shared" si="34"/>
        <v>-1</v>
      </c>
      <c r="AA67" s="64">
        <f t="shared" si="34"/>
        <v>0</v>
      </c>
      <c r="AB67" s="64">
        <f t="shared" si="34"/>
        <v>0</v>
      </c>
      <c r="AC67" s="64">
        <f t="shared" si="34"/>
        <v>1</v>
      </c>
      <c r="AD67" s="64">
        <f t="shared" si="34"/>
        <v>2</v>
      </c>
      <c r="AE67" s="12"/>
      <c r="AF67" s="55"/>
      <c r="AG67" s="64"/>
      <c r="AH67" s="64"/>
      <c r="AI67" s="64"/>
      <c r="AJ67" s="67"/>
      <c r="AK67" s="67"/>
      <c r="AL67" s="18"/>
      <c r="AM67" s="15"/>
      <c r="AN67" s="189"/>
      <c r="AO67" s="189"/>
      <c r="AP67" s="189"/>
      <c r="AQ67" s="189" t="e">
        <f>+'PeB DK'!#REF!+'PeB FI'!#REF!+'PeB NO'!#REF!+'PeB SE'!#REF!+'Banking Baltics'!N13+'PeB Other'!#REF!-P14</f>
        <v>#REF!</v>
      </c>
    </row>
    <row r="68" spans="2:43" s="174" customFormat="1">
      <c r="B68" s="388" t="s">
        <v>101</v>
      </c>
      <c r="C68" s="16" t="e">
        <v>#N/A</v>
      </c>
      <c r="D68" s="246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8"/>
      <c r="L68" s="15"/>
      <c r="T68" s="66" t="str">
        <f>B68</f>
        <v>Imp. of sec. fin. non-cur. ass.</v>
      </c>
      <c r="U68" s="16"/>
      <c r="V68" s="17"/>
      <c r="W68" s="17"/>
      <c r="X68" s="246"/>
      <c r="Y68" s="67"/>
      <c r="Z68" s="64"/>
      <c r="AA68" s="64"/>
      <c r="AB68" s="64"/>
      <c r="AC68" s="64"/>
      <c r="AD68" s="64"/>
      <c r="AE68" s="12"/>
      <c r="AF68" s="55"/>
      <c r="AG68" s="64"/>
      <c r="AH68" s="64"/>
      <c r="AI68" s="64"/>
      <c r="AJ68" s="67"/>
      <c r="AK68" s="67"/>
      <c r="AL68" s="18"/>
      <c r="AM68" s="15"/>
      <c r="AN68" s="189"/>
      <c r="AO68" s="189"/>
      <c r="AP68" s="189"/>
      <c r="AQ68" s="189" t="e">
        <f>+'PeB DK'!#REF!+'PeB FI'!#REF!+'PeB NO'!#REF!+'PeB SE'!#REF!+'Banking Baltics'!N15+'PeB Other'!#REF!-P15</f>
        <v>#REF!</v>
      </c>
    </row>
    <row r="69" spans="2:43" s="174" customFormat="1">
      <c r="B69" s="78" t="s">
        <v>4</v>
      </c>
      <c r="C69" s="29">
        <v>-82</v>
      </c>
      <c r="D69" s="85">
        <v>-16</v>
      </c>
      <c r="E69" s="79">
        <v>-8</v>
      </c>
      <c r="F69" s="77">
        <v>-14</v>
      </c>
      <c r="G69" s="77">
        <v>-20</v>
      </c>
      <c r="H69" s="79">
        <v>-6</v>
      </c>
      <c r="I69" s="79">
        <v>-28</v>
      </c>
      <c r="J69" s="79"/>
      <c r="K69" s="33"/>
      <c r="L69" s="34"/>
      <c r="T69" s="78" t="s">
        <v>4</v>
      </c>
      <c r="U69" s="29"/>
      <c r="V69" s="30"/>
      <c r="W69" s="30"/>
      <c r="X69" s="85">
        <f t="shared" si="34"/>
        <v>0</v>
      </c>
      <c r="Y69" s="79">
        <f t="shared" si="34"/>
        <v>0</v>
      </c>
      <c r="Z69" s="77">
        <f t="shared" si="34"/>
        <v>0</v>
      </c>
      <c r="AA69" s="77">
        <f t="shared" si="34"/>
        <v>0</v>
      </c>
      <c r="AB69" s="77">
        <f t="shared" si="34"/>
        <v>20</v>
      </c>
      <c r="AC69" s="77">
        <f t="shared" si="34"/>
        <v>6</v>
      </c>
      <c r="AD69" s="77">
        <f t="shared" si="34"/>
        <v>28</v>
      </c>
      <c r="AE69" s="44"/>
      <c r="AF69" s="61"/>
      <c r="AG69" s="77"/>
      <c r="AH69" s="77"/>
      <c r="AI69" s="77"/>
      <c r="AJ69" s="79"/>
      <c r="AK69" s="79"/>
      <c r="AL69" s="33"/>
      <c r="AM69" s="34"/>
      <c r="AN69" s="218"/>
      <c r="AO69" s="218"/>
      <c r="AP69" s="218"/>
      <c r="AQ69" s="218" t="e">
        <f>+'PeB DK'!#REF!+'PeB FI'!#REF!+'PeB NO'!#REF!+'PeB SE'!#REF!+'Banking Baltics'!N15+'PeB Other'!#REF!-P16</f>
        <v>#REF!</v>
      </c>
    </row>
    <row r="70" spans="2:43" s="174" customFormat="1">
      <c r="B70" s="66" t="s">
        <v>8</v>
      </c>
      <c r="C70" s="80">
        <v>-900</v>
      </c>
      <c r="D70" s="57">
        <v>-50</v>
      </c>
      <c r="E70" s="57"/>
      <c r="F70" s="57">
        <v>0</v>
      </c>
      <c r="G70" s="57"/>
      <c r="H70" s="57">
        <v>700</v>
      </c>
      <c r="I70" s="57">
        <v>-575</v>
      </c>
      <c r="J70" s="57"/>
      <c r="K70" s="126"/>
      <c r="L70" s="125"/>
      <c r="T70" s="66" t="s">
        <v>8</v>
      </c>
      <c r="U70" s="80"/>
      <c r="V70" s="20"/>
      <c r="W70" s="20"/>
      <c r="X70" s="57">
        <f t="shared" si="34"/>
        <v>0</v>
      </c>
      <c r="Y70" s="57">
        <f t="shared" si="34"/>
        <v>0</v>
      </c>
      <c r="Z70" s="57">
        <f t="shared" si="34"/>
        <v>0</v>
      </c>
      <c r="AA70" s="57">
        <f t="shared" si="34"/>
        <v>-10</v>
      </c>
      <c r="AB70" s="57">
        <f t="shared" si="34"/>
        <v>0</v>
      </c>
      <c r="AC70" s="57">
        <f t="shared" si="34"/>
        <v>-700</v>
      </c>
      <c r="AD70" s="57">
        <f t="shared" si="34"/>
        <v>575</v>
      </c>
      <c r="AE70" s="80"/>
      <c r="AF70" s="57"/>
      <c r="AG70" s="57"/>
      <c r="AH70" s="57"/>
      <c r="AI70" s="57"/>
      <c r="AJ70" s="57"/>
      <c r="AK70" s="57"/>
      <c r="AL70" s="126"/>
      <c r="AM70" s="125"/>
      <c r="AN70" s="180"/>
      <c r="AO70" s="180"/>
      <c r="AP70" s="180"/>
      <c r="AQ70" s="180"/>
    </row>
    <row r="71" spans="2:43" s="174" customFormat="1">
      <c r="B71" s="66" t="s">
        <v>92</v>
      </c>
      <c r="C71" s="80">
        <v>254.00363484602576</v>
      </c>
      <c r="D71" s="57">
        <v>46.1861457870218</v>
      </c>
      <c r="E71" s="57">
        <v>14.657210220971169</v>
      </c>
      <c r="F71" s="57">
        <v>32.144707945670909</v>
      </c>
      <c r="G71" s="57">
        <v>55.838946309352878</v>
      </c>
      <c r="H71" s="57">
        <v>73.709667166114485</v>
      </c>
      <c r="I71" s="57">
        <v>-233.66544240426487</v>
      </c>
      <c r="J71" s="57"/>
      <c r="K71" s="126"/>
      <c r="L71" s="125"/>
      <c r="T71" s="66" t="s">
        <v>5</v>
      </c>
      <c r="U71" s="80"/>
      <c r="V71" s="20"/>
      <c r="W71" s="20"/>
      <c r="X71" s="57">
        <f t="shared" si="34"/>
        <v>5.4975719097041065</v>
      </c>
      <c r="Y71" s="57">
        <f t="shared" si="34"/>
        <v>0.31727662855918481</v>
      </c>
      <c r="Z71" s="57">
        <f t="shared" si="34"/>
        <v>5.8743168228933555</v>
      </c>
      <c r="AA71" s="57">
        <f t="shared" si="34"/>
        <v>3.9168652267518382</v>
      </c>
      <c r="AB71" s="57">
        <f t="shared" si="34"/>
        <v>-55.838946309352878</v>
      </c>
      <c r="AC71" s="57">
        <f t="shared" si="34"/>
        <v>-73.709667166114485</v>
      </c>
      <c r="AD71" s="57">
        <f t="shared" si="34"/>
        <v>233.66544240426487</v>
      </c>
      <c r="AE71" s="80"/>
      <c r="AF71" s="57"/>
      <c r="AG71" s="57"/>
      <c r="AH71" s="57"/>
      <c r="AI71" s="57"/>
      <c r="AJ71" s="57"/>
      <c r="AK71" s="57"/>
      <c r="AL71" s="126"/>
      <c r="AM71" s="125"/>
      <c r="AN71" s="180"/>
      <c r="AO71" s="180"/>
      <c r="AP71" s="180"/>
      <c r="AQ71" s="180"/>
    </row>
    <row r="72" spans="2:43" s="174" customFormat="1">
      <c r="B72" s="66" t="s">
        <v>5</v>
      </c>
      <c r="C72" s="80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26"/>
      <c r="L72" s="125"/>
      <c r="T72" s="66" t="s">
        <v>5</v>
      </c>
      <c r="U72" s="80"/>
      <c r="V72" s="20"/>
      <c r="W72" s="20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0"/>
      <c r="AF72" s="57"/>
      <c r="AG72" s="57"/>
      <c r="AH72" s="57"/>
      <c r="AI72" s="57"/>
      <c r="AJ72" s="57"/>
      <c r="AK72" s="57"/>
      <c r="AL72" s="126"/>
      <c r="AM72" s="125"/>
      <c r="AN72" s="180"/>
      <c r="AO72" s="180"/>
      <c r="AP72" s="180"/>
      <c r="AQ72" s="180"/>
    </row>
    <row r="73" spans="2:43" s="174" customFormat="1">
      <c r="B73" s="66" t="s">
        <v>26</v>
      </c>
      <c r="C73" s="35">
        <v>-94</v>
      </c>
      <c r="D73" s="64">
        <v>-103</v>
      </c>
      <c r="E73" s="64">
        <v>-114</v>
      </c>
      <c r="F73" s="64">
        <v>-130</v>
      </c>
      <c r="G73" s="64">
        <v>-119</v>
      </c>
      <c r="H73" s="64">
        <v>-99</v>
      </c>
      <c r="I73" s="64">
        <v>41</v>
      </c>
      <c r="J73" s="64"/>
      <c r="K73" s="148"/>
      <c r="L73" s="125"/>
      <c r="T73" s="66" t="s">
        <v>26</v>
      </c>
      <c r="U73" s="35"/>
      <c r="V73" s="28"/>
      <c r="W73" s="28"/>
      <c r="X73" s="64">
        <f t="shared" si="34"/>
        <v>0</v>
      </c>
      <c r="Y73" s="64">
        <f t="shared" si="34"/>
        <v>0</v>
      </c>
      <c r="Z73" s="64">
        <f t="shared" si="34"/>
        <v>1</v>
      </c>
      <c r="AA73" s="64">
        <f t="shared" si="34"/>
        <v>0</v>
      </c>
      <c r="AB73" s="64">
        <f t="shared" si="34"/>
        <v>119</v>
      </c>
      <c r="AC73" s="64">
        <f t="shared" si="34"/>
        <v>99</v>
      </c>
      <c r="AD73" s="64">
        <f t="shared" si="34"/>
        <v>-41</v>
      </c>
      <c r="AE73" s="35"/>
      <c r="AF73" s="64"/>
      <c r="AG73" s="64"/>
      <c r="AH73" s="64"/>
      <c r="AI73" s="64"/>
      <c r="AJ73" s="64"/>
      <c r="AK73" s="64"/>
      <c r="AL73" s="148"/>
      <c r="AM73" s="125"/>
      <c r="AN73" s="189"/>
      <c r="AO73" s="189"/>
      <c r="AP73" s="189"/>
      <c r="AQ73" s="189" t="e">
        <f>P20-'PeB DK'!#REF!-'PeB FI'!#REF!-'PeB NO'!#REF!-'PeB SE'!#REF!-'Banking Baltics'!N19-'PeB Other'!#REF!</f>
        <v>#REF!</v>
      </c>
    </row>
    <row r="74" spans="2:43" s="174" customFormat="1">
      <c r="B74" s="249" t="s">
        <v>80</v>
      </c>
      <c r="C74" s="35">
        <v>-767</v>
      </c>
      <c r="D74" s="64">
        <v>-782</v>
      </c>
      <c r="E74" s="64">
        <v>-920</v>
      </c>
      <c r="F74" s="64">
        <v>-961</v>
      </c>
      <c r="G74" s="64">
        <v>-961</v>
      </c>
      <c r="H74" s="64">
        <v>-871</v>
      </c>
      <c r="I74" s="64">
        <v>141</v>
      </c>
      <c r="J74" s="64"/>
      <c r="K74" s="148"/>
      <c r="L74" s="125"/>
      <c r="T74" s="249" t="s">
        <v>80</v>
      </c>
      <c r="U74" s="35"/>
      <c r="V74" s="28"/>
      <c r="W74" s="28"/>
      <c r="X74" s="64">
        <f t="shared" si="34"/>
        <v>0</v>
      </c>
      <c r="Y74" s="64">
        <f t="shared" si="34"/>
        <v>1</v>
      </c>
      <c r="Z74" s="64">
        <f t="shared" si="34"/>
        <v>-1</v>
      </c>
      <c r="AA74" s="64">
        <f t="shared" si="34"/>
        <v>0</v>
      </c>
      <c r="AB74" s="64">
        <f t="shared" si="34"/>
        <v>961</v>
      </c>
      <c r="AC74" s="64">
        <f t="shared" si="34"/>
        <v>871</v>
      </c>
      <c r="AD74" s="64">
        <f t="shared" si="34"/>
        <v>-141</v>
      </c>
      <c r="AE74" s="35"/>
      <c r="AF74" s="64"/>
      <c r="AG74" s="64"/>
      <c r="AH74" s="64"/>
      <c r="AI74" s="64"/>
      <c r="AJ74" s="64"/>
      <c r="AK74" s="64"/>
      <c r="AL74" s="148"/>
      <c r="AM74" s="125"/>
      <c r="AN74" s="189"/>
      <c r="AO74" s="189"/>
      <c r="AP74" s="189"/>
      <c r="AQ74" s="189" t="e">
        <f>P21-'PeB DK'!#REF!-'PeB FI'!#REF!-'PeB NO'!#REF!-'PeB SE'!#REF!-'Banking Baltics'!N20</f>
        <v>#REF!</v>
      </c>
    </row>
    <row r="75" spans="2:43" s="174" customFormat="1">
      <c r="B75" s="112" t="s">
        <v>12</v>
      </c>
      <c r="C75" s="36">
        <v>2682</v>
      </c>
      <c r="D75" s="65">
        <v>2908</v>
      </c>
      <c r="E75" s="65">
        <v>2895</v>
      </c>
      <c r="F75" s="65">
        <v>2871</v>
      </c>
      <c r="G75" s="65">
        <v>2892</v>
      </c>
      <c r="H75" s="65">
        <v>2899</v>
      </c>
      <c r="I75" s="65">
        <v>2886</v>
      </c>
      <c r="J75" s="65"/>
      <c r="K75" s="147"/>
      <c r="L75" s="143"/>
      <c r="T75" s="112" t="s">
        <v>12</v>
      </c>
      <c r="U75" s="36"/>
      <c r="V75" s="37"/>
      <c r="W75" s="37"/>
      <c r="X75" s="65">
        <f t="shared" si="34"/>
        <v>-1</v>
      </c>
      <c r="Y75" s="65">
        <f t="shared" si="34"/>
        <v>9</v>
      </c>
      <c r="Z75" s="65">
        <f t="shared" si="34"/>
        <v>-24</v>
      </c>
      <c r="AA75" s="65">
        <f t="shared" si="34"/>
        <v>-24</v>
      </c>
      <c r="AB75" s="65">
        <f t="shared" si="34"/>
        <v>-2892</v>
      </c>
      <c r="AC75" s="65">
        <f t="shared" si="34"/>
        <v>-2899</v>
      </c>
      <c r="AD75" s="65">
        <f t="shared" si="34"/>
        <v>-2886</v>
      </c>
      <c r="AE75" s="36"/>
      <c r="AF75" s="65"/>
      <c r="AG75" s="65"/>
      <c r="AH75" s="65"/>
      <c r="AI75" s="65"/>
      <c r="AJ75" s="65"/>
      <c r="AK75" s="65"/>
      <c r="AL75" s="147"/>
      <c r="AM75" s="143"/>
      <c r="AN75" s="190"/>
      <c r="AO75" s="190"/>
      <c r="AP75" s="190"/>
      <c r="AQ75" s="190" t="e">
        <f>P22-'PeB DK'!#REF!-'PeB FI'!#REF!-'PeB NO'!#REF!-'PeB SE'!#REF!-'Banking Baltics'!N21-'PeB Other'!#REF!</f>
        <v>#REF!</v>
      </c>
    </row>
    <row r="76" spans="2:43" s="174" customFormat="1">
      <c r="B76" s="74" t="s">
        <v>20</v>
      </c>
      <c r="C76" s="89"/>
      <c r="D76" s="67"/>
      <c r="E76" s="67"/>
      <c r="F76" s="67"/>
      <c r="G76" s="67"/>
      <c r="H76" s="67"/>
      <c r="I76" s="67"/>
      <c r="J76" s="67"/>
      <c r="K76" s="126"/>
      <c r="L76" s="125"/>
      <c r="T76" s="74" t="s">
        <v>20</v>
      </c>
      <c r="U76" s="89"/>
      <c r="V76" s="19"/>
      <c r="W76" s="19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89"/>
      <c r="AF76" s="67"/>
      <c r="AG76" s="67"/>
      <c r="AH76" s="67"/>
      <c r="AI76" s="67"/>
      <c r="AJ76" s="67"/>
      <c r="AK76" s="67"/>
      <c r="AL76" s="126"/>
      <c r="AM76" s="125"/>
      <c r="AN76" s="205"/>
      <c r="AO76" s="205"/>
      <c r="AP76" s="205"/>
      <c r="AQ76" s="205"/>
    </row>
    <row r="77" spans="2:43" s="174" customFormat="1">
      <c r="B77" s="66" t="s">
        <v>17</v>
      </c>
      <c r="C77" s="81">
        <v>0</v>
      </c>
      <c r="D77" s="69">
        <v>0.1</v>
      </c>
      <c r="E77" s="69">
        <v>0</v>
      </c>
      <c r="F77" s="69">
        <v>0.1</v>
      </c>
      <c r="G77" s="69">
        <v>0</v>
      </c>
      <c r="H77" s="69">
        <v>0</v>
      </c>
      <c r="I77" s="69">
        <v>0</v>
      </c>
      <c r="J77" s="69"/>
      <c r="K77" s="126"/>
      <c r="L77" s="125"/>
      <c r="T77" s="66" t="s">
        <v>17</v>
      </c>
      <c r="U77" s="81"/>
      <c r="V77" s="82"/>
      <c r="W77" s="82"/>
      <c r="X77" s="69">
        <f t="shared" si="34"/>
        <v>0</v>
      </c>
      <c r="Y77" s="69">
        <f t="shared" si="34"/>
        <v>-0.1</v>
      </c>
      <c r="Z77" s="69">
        <f t="shared" si="34"/>
        <v>0</v>
      </c>
      <c r="AA77" s="69">
        <f t="shared" si="34"/>
        <v>-0.1</v>
      </c>
      <c r="AB77" s="69">
        <f t="shared" si="34"/>
        <v>0</v>
      </c>
      <c r="AC77" s="69">
        <f t="shared" si="34"/>
        <v>0</v>
      </c>
      <c r="AD77" s="69">
        <f t="shared" si="34"/>
        <v>0</v>
      </c>
      <c r="AE77" s="226"/>
      <c r="AF77" s="227"/>
      <c r="AG77" s="227"/>
      <c r="AH77" s="227"/>
      <c r="AI77" s="227"/>
      <c r="AJ77" s="227"/>
      <c r="AK77" s="227"/>
      <c r="AL77" s="126"/>
      <c r="AM77" s="125"/>
      <c r="AN77" s="203"/>
      <c r="AO77" s="203"/>
      <c r="AP77" s="203"/>
      <c r="AQ77" s="203" t="e">
        <f>P24-'PeB DK'!#REF!-'PeB FI'!#REF!-'PeB NO'!#REF!-'PeB SE'!#REF!-'Banking Baltics'!N23</f>
        <v>#REF!</v>
      </c>
    </row>
    <row r="78" spans="2:43" s="174" customFormat="1">
      <c r="B78" s="66" t="s">
        <v>18</v>
      </c>
      <c r="C78" s="81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/>
      <c r="K78" s="126"/>
      <c r="L78" s="125"/>
      <c r="T78" s="66" t="s">
        <v>18</v>
      </c>
      <c r="U78" s="81"/>
      <c r="V78" s="82"/>
      <c r="W78" s="82"/>
      <c r="X78" s="69">
        <f t="shared" si="34"/>
        <v>0</v>
      </c>
      <c r="Y78" s="69">
        <f t="shared" si="34"/>
        <v>0</v>
      </c>
      <c r="Z78" s="69">
        <f t="shared" si="34"/>
        <v>0</v>
      </c>
      <c r="AA78" s="69">
        <f t="shared" si="34"/>
        <v>0</v>
      </c>
      <c r="AB78" s="69">
        <f t="shared" si="34"/>
        <v>0</v>
      </c>
      <c r="AC78" s="69">
        <f t="shared" si="34"/>
        <v>0</v>
      </c>
      <c r="AD78" s="69">
        <f t="shared" si="34"/>
        <v>0</v>
      </c>
      <c r="AE78" s="226"/>
      <c r="AF78" s="227"/>
      <c r="AG78" s="227"/>
      <c r="AH78" s="227"/>
      <c r="AI78" s="227"/>
      <c r="AJ78" s="227"/>
      <c r="AK78" s="227"/>
      <c r="AL78" s="126"/>
      <c r="AM78" s="125"/>
      <c r="AN78" s="203"/>
      <c r="AO78" s="203"/>
      <c r="AP78" s="203"/>
      <c r="AQ78" s="203" t="e">
        <f>P25-'PeB DK'!#REF!-'PeB FI'!#REF!-'PeB NO'!#REF!-'PeB SE'!#REF!-'Banking Baltics'!N24</f>
        <v>#REF!</v>
      </c>
    </row>
    <row r="79" spans="2:43" s="174" customFormat="1">
      <c r="B79" s="66" t="s">
        <v>19</v>
      </c>
      <c r="C79" s="81">
        <v>0</v>
      </c>
      <c r="D79" s="69">
        <v>0</v>
      </c>
      <c r="E79" s="69">
        <v>0</v>
      </c>
      <c r="F79" s="69">
        <v>-0.1</v>
      </c>
      <c r="G79" s="69">
        <v>-0.1</v>
      </c>
      <c r="H79" s="69">
        <v>0.1</v>
      </c>
      <c r="I79" s="69">
        <v>0</v>
      </c>
      <c r="J79" s="69"/>
      <c r="K79" s="126"/>
      <c r="L79" s="125"/>
      <c r="T79" s="66" t="s">
        <v>19</v>
      </c>
      <c r="U79" s="81"/>
      <c r="V79" s="82"/>
      <c r="W79" s="82"/>
      <c r="X79" s="69">
        <f t="shared" si="34"/>
        <v>0</v>
      </c>
      <c r="Y79" s="69">
        <f t="shared" si="34"/>
        <v>0</v>
      </c>
      <c r="Z79" s="69">
        <f t="shared" si="34"/>
        <v>0</v>
      </c>
      <c r="AA79" s="69">
        <f t="shared" si="34"/>
        <v>0.1</v>
      </c>
      <c r="AB79" s="69">
        <f t="shared" si="34"/>
        <v>0.1</v>
      </c>
      <c r="AC79" s="69">
        <f t="shared" si="34"/>
        <v>-0.1</v>
      </c>
      <c r="AD79" s="69">
        <f t="shared" si="34"/>
        <v>0</v>
      </c>
      <c r="AE79" s="226"/>
      <c r="AF79" s="227"/>
      <c r="AG79" s="227"/>
      <c r="AH79" s="227"/>
      <c r="AI79" s="227"/>
      <c r="AJ79" s="227"/>
      <c r="AK79" s="227"/>
      <c r="AL79" s="126"/>
      <c r="AM79" s="125"/>
      <c r="AN79" s="203"/>
      <c r="AO79" s="203"/>
      <c r="AP79" s="203"/>
      <c r="AQ79" s="203" t="e">
        <f>P26-'PeB DK'!#REF!-'PeB FI'!#REF!-'PeB NO'!#REF!-'PeB SE'!#REF!-'Banking Baltics'!N25</f>
        <v>#REF!</v>
      </c>
    </row>
    <row r="80" spans="2:43" s="174" customFormat="1">
      <c r="B80" s="74" t="s">
        <v>23</v>
      </c>
      <c r="C80" s="90">
        <v>0</v>
      </c>
      <c r="D80" s="70">
        <v>0.1</v>
      </c>
      <c r="E80" s="70">
        <v>0</v>
      </c>
      <c r="F80" s="70">
        <v>0</v>
      </c>
      <c r="G80" s="70">
        <v>-0.1</v>
      </c>
      <c r="H80" s="70">
        <v>0.1</v>
      </c>
      <c r="I80" s="70">
        <v>0</v>
      </c>
      <c r="J80" s="70"/>
      <c r="K80" s="145"/>
      <c r="L80" s="142"/>
      <c r="T80" s="74" t="s">
        <v>23</v>
      </c>
      <c r="U80" s="90"/>
      <c r="V80" s="107"/>
      <c r="W80" s="107"/>
      <c r="X80" s="70">
        <f t="shared" si="34"/>
        <v>0</v>
      </c>
      <c r="Y80" s="70">
        <f t="shared" si="34"/>
        <v>-0.1</v>
      </c>
      <c r="Z80" s="70">
        <f t="shared" si="34"/>
        <v>0</v>
      </c>
      <c r="AA80" s="70">
        <f t="shared" si="34"/>
        <v>0</v>
      </c>
      <c r="AB80" s="70">
        <f t="shared" si="34"/>
        <v>0.1</v>
      </c>
      <c r="AC80" s="70">
        <f t="shared" si="34"/>
        <v>-0.1</v>
      </c>
      <c r="AD80" s="70">
        <f t="shared" si="34"/>
        <v>0</v>
      </c>
      <c r="AE80" s="228"/>
      <c r="AF80" s="229"/>
      <c r="AG80" s="229"/>
      <c r="AH80" s="229"/>
      <c r="AI80" s="229"/>
      <c r="AJ80" s="229"/>
      <c r="AK80" s="229"/>
      <c r="AL80" s="145"/>
      <c r="AM80" s="142"/>
      <c r="AN80" s="208"/>
      <c r="AO80" s="208"/>
      <c r="AP80" s="208"/>
      <c r="AQ80" s="208" t="e">
        <f>P27-'PeB DK'!#REF!-'PeB FI'!#REF!-'PeB NO'!#REF!-'PeB SE'!#REF!-'Banking Baltics'!N26</f>
        <v>#REF!</v>
      </c>
    </row>
    <row r="81" spans="2:43" s="174" customFormat="1">
      <c r="B81" s="66" t="s">
        <v>15</v>
      </c>
      <c r="C81" s="81">
        <v>0</v>
      </c>
      <c r="D81" s="69">
        <v>0</v>
      </c>
      <c r="E81" s="69">
        <v>-0.1</v>
      </c>
      <c r="F81" s="69">
        <v>-0.1</v>
      </c>
      <c r="G81" s="69">
        <v>0</v>
      </c>
      <c r="H81" s="69">
        <v>0</v>
      </c>
      <c r="I81" s="69">
        <v>0</v>
      </c>
      <c r="J81" s="69"/>
      <c r="K81" s="126"/>
      <c r="L81" s="125"/>
      <c r="T81" s="66" t="s">
        <v>15</v>
      </c>
      <c r="U81" s="81"/>
      <c r="V81" s="82"/>
      <c r="W81" s="82"/>
      <c r="X81" s="69">
        <f t="shared" si="34"/>
        <v>0</v>
      </c>
      <c r="Y81" s="69">
        <f t="shared" si="34"/>
        <v>0</v>
      </c>
      <c r="Z81" s="69">
        <f t="shared" si="34"/>
        <v>0.1</v>
      </c>
      <c r="AA81" s="69">
        <f t="shared" si="34"/>
        <v>0.1</v>
      </c>
      <c r="AB81" s="69">
        <f t="shared" si="34"/>
        <v>0</v>
      </c>
      <c r="AC81" s="69">
        <f t="shared" si="34"/>
        <v>0</v>
      </c>
      <c r="AD81" s="69">
        <f t="shared" si="34"/>
        <v>0</v>
      </c>
      <c r="AE81" s="226"/>
      <c r="AF81" s="227"/>
      <c r="AG81" s="227"/>
      <c r="AH81" s="227"/>
      <c r="AI81" s="227"/>
      <c r="AJ81" s="227"/>
      <c r="AK81" s="227"/>
      <c r="AL81" s="126"/>
      <c r="AM81" s="125"/>
      <c r="AN81" s="203"/>
      <c r="AO81" s="203"/>
      <c r="AP81" s="203"/>
      <c r="AQ81" s="203" t="e">
        <f>P28-'PeB DK'!#REF!-'PeB FI'!#REF!-'PeB NO'!#REF!-'PeB SE'!#REF!-'Banking Baltics'!N27</f>
        <v>#REF!</v>
      </c>
    </row>
    <row r="82" spans="2:43" s="174" customFormat="1">
      <c r="B82" s="66" t="s">
        <v>14</v>
      </c>
      <c r="C82" s="81">
        <v>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/>
      <c r="K82" s="126"/>
      <c r="L82" s="125"/>
      <c r="T82" s="66" t="s">
        <v>14</v>
      </c>
      <c r="U82" s="81"/>
      <c r="V82" s="82"/>
      <c r="W82" s="82"/>
      <c r="X82" s="69">
        <f t="shared" si="34"/>
        <v>0</v>
      </c>
      <c r="Y82" s="69">
        <f t="shared" si="34"/>
        <v>0</v>
      </c>
      <c r="Z82" s="69">
        <f t="shared" si="34"/>
        <v>0</v>
      </c>
      <c r="AA82" s="69">
        <f t="shared" si="34"/>
        <v>0</v>
      </c>
      <c r="AB82" s="69">
        <f t="shared" si="34"/>
        <v>0</v>
      </c>
      <c r="AC82" s="69">
        <f t="shared" si="34"/>
        <v>0</v>
      </c>
      <c r="AD82" s="69">
        <f t="shared" si="34"/>
        <v>0</v>
      </c>
      <c r="AE82" s="226"/>
      <c r="AF82" s="227"/>
      <c r="AG82" s="227"/>
      <c r="AH82" s="227"/>
      <c r="AI82" s="227"/>
      <c r="AJ82" s="227"/>
      <c r="AK82" s="227"/>
      <c r="AL82" s="126"/>
      <c r="AM82" s="125"/>
      <c r="AN82" s="203"/>
      <c r="AO82" s="203"/>
      <c r="AP82" s="203"/>
      <c r="AQ82" s="203" t="e">
        <f>P29-'PeB DK'!#REF!-'PeB FI'!#REF!-'PeB NO'!#REF!-'PeB SE'!#REF!-'Banking Baltics'!N28</f>
        <v>#REF!</v>
      </c>
    </row>
    <row r="83" spans="2:43" s="174" customFormat="1">
      <c r="B83" s="78" t="s">
        <v>13</v>
      </c>
      <c r="C83" s="91">
        <v>0</v>
      </c>
      <c r="D83" s="71">
        <v>0</v>
      </c>
      <c r="E83" s="71">
        <v>-0.1</v>
      </c>
      <c r="F83" s="71">
        <v>-0.1</v>
      </c>
      <c r="G83" s="71">
        <v>0</v>
      </c>
      <c r="H83" s="71">
        <v>0</v>
      </c>
      <c r="I83" s="71">
        <v>0</v>
      </c>
      <c r="J83" s="71"/>
      <c r="K83" s="146"/>
      <c r="L83" s="144"/>
      <c r="T83" s="78" t="s">
        <v>13</v>
      </c>
      <c r="U83" s="91"/>
      <c r="V83" s="116"/>
      <c r="W83" s="116"/>
      <c r="X83" s="71">
        <f t="shared" si="34"/>
        <v>0</v>
      </c>
      <c r="Y83" s="71">
        <f t="shared" si="34"/>
        <v>0</v>
      </c>
      <c r="Z83" s="71">
        <f t="shared" si="34"/>
        <v>0.1</v>
      </c>
      <c r="AA83" s="71">
        <f t="shared" si="34"/>
        <v>0.1</v>
      </c>
      <c r="AB83" s="71">
        <f t="shared" si="34"/>
        <v>0</v>
      </c>
      <c r="AC83" s="71">
        <f t="shared" si="34"/>
        <v>0</v>
      </c>
      <c r="AD83" s="71">
        <f t="shared" si="34"/>
        <v>0</v>
      </c>
      <c r="AE83" s="230"/>
      <c r="AF83" s="231"/>
      <c r="AG83" s="231"/>
      <c r="AH83" s="231"/>
      <c r="AI83" s="231"/>
      <c r="AJ83" s="231"/>
      <c r="AK83" s="231"/>
      <c r="AL83" s="146"/>
      <c r="AM83" s="144"/>
      <c r="AN83" s="210"/>
      <c r="AO83" s="210"/>
      <c r="AP83" s="210"/>
      <c r="AQ83" s="210" t="e">
        <f>P30-'PeB DK'!#REF!-'PeB FI'!#REF!-'PeB NO'!#REF!-'PeB SE'!#REF!-'Banking Baltics'!N29</f>
        <v>#REF!</v>
      </c>
    </row>
    <row r="84" spans="2:43" s="174" customFormat="1"/>
    <row r="85" spans="2:43" s="174" customFormat="1"/>
    <row r="86" spans="2:43" s="174" customFormat="1">
      <c r="L86" s="219"/>
    </row>
    <row r="87" spans="2:43" s="174" customFormat="1"/>
    <row r="88" spans="2:43" s="174" customFormat="1"/>
    <row r="89" spans="2:43" s="174" customFormat="1"/>
    <row r="90" spans="2:43" s="174" customFormat="1"/>
    <row r="91" spans="2:43" s="174" customFormat="1"/>
    <row r="92" spans="2:43" s="174" customFormat="1"/>
    <row r="93" spans="2:43" s="174" customFormat="1"/>
    <row r="94" spans="2:43" s="174" customFormat="1"/>
    <row r="95" spans="2:43" s="174" customFormat="1"/>
    <row r="96" spans="2:43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  <row r="106" s="174" customFormat="1"/>
    <row r="107" s="174" customFormat="1"/>
    <row r="108" s="174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DB69-1AC9-4156-A322-BC1FD1C9188B}">
  <sheetPr>
    <tabColor rgb="FF92D050"/>
  </sheetPr>
  <dimension ref="B2:R42"/>
  <sheetViews>
    <sheetView zoomScale="90" zoomScaleNormal="90" workbookViewId="0"/>
  </sheetViews>
  <sheetFormatPr defaultRowHeight="12.75"/>
  <cols>
    <col min="1" max="1" width="9.33203125" style="812"/>
    <col min="2" max="2" width="43.1640625" style="812" customWidth="1"/>
    <col min="3" max="16384" width="9.33203125" style="812"/>
  </cols>
  <sheetData>
    <row r="2" spans="2:9">
      <c r="B2" s="778" t="s">
        <v>107</v>
      </c>
      <c r="C2" s="779"/>
      <c r="D2" s="779"/>
      <c r="E2" s="779"/>
      <c r="F2" s="779"/>
      <c r="G2" s="779"/>
      <c r="H2" s="779"/>
      <c r="I2" s="779"/>
    </row>
    <row r="3" spans="2:9" ht="12.75" customHeight="1">
      <c r="B3" s="855"/>
      <c r="C3" s="856"/>
      <c r="D3" s="857"/>
      <c r="E3" s="857"/>
      <c r="F3" s="857"/>
      <c r="G3" s="857"/>
      <c r="H3" s="857"/>
      <c r="I3" s="858"/>
    </row>
    <row r="4" spans="2:9">
      <c r="B4" s="859" t="s">
        <v>79</v>
      </c>
      <c r="C4" s="860" t="s">
        <v>151</v>
      </c>
      <c r="D4" s="861" t="s">
        <v>152</v>
      </c>
      <c r="E4" s="861" t="s">
        <v>142</v>
      </c>
      <c r="F4" s="861" t="s">
        <v>135</v>
      </c>
      <c r="G4" s="861" t="s">
        <v>129</v>
      </c>
      <c r="H4" s="861" t="s">
        <v>125</v>
      </c>
      <c r="I4" s="862" t="s">
        <v>124</v>
      </c>
    </row>
    <row r="5" spans="2:9">
      <c r="B5" s="863" t="s">
        <v>143</v>
      </c>
      <c r="C5" s="864"/>
      <c r="D5" s="865">
        <v>75</v>
      </c>
      <c r="E5" s="865">
        <v>76</v>
      </c>
      <c r="F5" s="865">
        <v>78</v>
      </c>
      <c r="G5" s="865">
        <v>80</v>
      </c>
      <c r="H5" s="865">
        <v>82</v>
      </c>
      <c r="I5" s="866">
        <v>85</v>
      </c>
    </row>
    <row r="6" spans="2:9">
      <c r="B6" s="863" t="s">
        <v>144</v>
      </c>
      <c r="C6" s="864"/>
      <c r="D6" s="865">
        <v>58</v>
      </c>
      <c r="E6" s="865">
        <v>56</v>
      </c>
      <c r="F6" s="865">
        <v>55</v>
      </c>
      <c r="G6" s="865">
        <v>55</v>
      </c>
      <c r="H6" s="865">
        <v>53</v>
      </c>
      <c r="I6" s="866">
        <v>52</v>
      </c>
    </row>
    <row r="7" spans="2:9">
      <c r="B7" s="863" t="s">
        <v>145</v>
      </c>
      <c r="C7" s="864"/>
      <c r="D7" s="865">
        <v>67</v>
      </c>
      <c r="E7" s="865">
        <v>68</v>
      </c>
      <c r="F7" s="865">
        <v>70</v>
      </c>
      <c r="G7" s="865">
        <v>70</v>
      </c>
      <c r="H7" s="865">
        <v>70</v>
      </c>
      <c r="I7" s="866">
        <v>71</v>
      </c>
    </row>
    <row r="8" spans="2:9">
      <c r="B8" s="863" t="s">
        <v>146</v>
      </c>
      <c r="C8" s="864"/>
      <c r="D8" s="865">
        <v>59</v>
      </c>
      <c r="E8" s="865">
        <v>54</v>
      </c>
      <c r="F8" s="865">
        <v>54</v>
      </c>
      <c r="G8" s="865">
        <v>54</v>
      </c>
      <c r="H8" s="865">
        <v>52</v>
      </c>
      <c r="I8" s="866">
        <v>50</v>
      </c>
    </row>
    <row r="9" spans="2:9">
      <c r="B9" s="867" t="s">
        <v>147</v>
      </c>
      <c r="C9" s="864"/>
      <c r="D9" s="865">
        <v>53</v>
      </c>
      <c r="E9" s="865">
        <v>51</v>
      </c>
      <c r="F9" s="865">
        <v>54</v>
      </c>
      <c r="G9" s="865">
        <v>55</v>
      </c>
      <c r="H9" s="865">
        <v>55</v>
      </c>
      <c r="I9" s="866">
        <v>52</v>
      </c>
    </row>
    <row r="10" spans="2:9" hidden="1">
      <c r="B10" s="868"/>
      <c r="C10" s="869"/>
      <c r="D10" s="870"/>
      <c r="E10" s="870"/>
      <c r="F10" s="870"/>
      <c r="G10" s="870"/>
      <c r="H10" s="870"/>
      <c r="I10" s="871"/>
    </row>
    <row r="11" spans="2:9" ht="12.75" customHeight="1">
      <c r="B11" s="872" t="s">
        <v>127</v>
      </c>
      <c r="C11" s="873"/>
      <c r="D11" s="874">
        <v>6</v>
      </c>
      <c r="E11" s="874">
        <v>3</v>
      </c>
      <c r="F11" s="874">
        <v>2</v>
      </c>
      <c r="G11" s="874">
        <v>2</v>
      </c>
      <c r="H11" s="874">
        <v>4</v>
      </c>
      <c r="I11" s="875">
        <v>3</v>
      </c>
    </row>
    <row r="12" spans="2:9">
      <c r="B12" s="876"/>
      <c r="C12" s="876"/>
      <c r="D12" s="876"/>
      <c r="E12" s="876"/>
      <c r="F12" s="876"/>
      <c r="G12" s="876"/>
      <c r="H12" s="876"/>
      <c r="I12" s="876"/>
    </row>
    <row r="13" spans="2:9" ht="12.75" customHeight="1">
      <c r="B13" s="856"/>
      <c r="C13" s="856"/>
      <c r="D13" s="857"/>
      <c r="E13" s="857"/>
      <c r="F13" s="857"/>
      <c r="G13" s="857"/>
      <c r="H13" s="857"/>
      <c r="I13" s="858"/>
    </row>
    <row r="14" spans="2:9">
      <c r="B14" s="859" t="s">
        <v>139</v>
      </c>
      <c r="C14" s="877" t="s">
        <v>151</v>
      </c>
      <c r="D14" s="878" t="s">
        <v>152</v>
      </c>
      <c r="E14" s="878" t="s">
        <v>142</v>
      </c>
      <c r="F14" s="878" t="s">
        <v>135</v>
      </c>
      <c r="G14" s="878" t="s">
        <v>129</v>
      </c>
      <c r="H14" s="878" t="s">
        <v>125</v>
      </c>
      <c r="I14" s="879" t="s">
        <v>124</v>
      </c>
    </row>
    <row r="15" spans="2:9">
      <c r="B15" s="863" t="s">
        <v>143</v>
      </c>
      <c r="C15" s="880"/>
      <c r="D15" s="881">
        <v>-1</v>
      </c>
      <c r="E15" s="881">
        <v>-13</v>
      </c>
      <c r="F15" s="881">
        <v>-1</v>
      </c>
      <c r="G15" s="881">
        <v>-4</v>
      </c>
      <c r="H15" s="881">
        <v>5</v>
      </c>
      <c r="I15" s="882">
        <v>-4</v>
      </c>
    </row>
    <row r="16" spans="2:9">
      <c r="B16" s="863" t="s">
        <v>144</v>
      </c>
      <c r="C16" s="864"/>
      <c r="D16" s="865">
        <v>4</v>
      </c>
      <c r="E16" s="865">
        <v>21</v>
      </c>
      <c r="F16" s="865">
        <v>-14</v>
      </c>
      <c r="G16" s="865">
        <v>-9</v>
      </c>
      <c r="H16" s="865">
        <v>-4</v>
      </c>
      <c r="I16" s="866">
        <v>-1</v>
      </c>
    </row>
    <row r="17" spans="2:9">
      <c r="B17" s="863" t="s">
        <v>145</v>
      </c>
      <c r="C17" s="864"/>
      <c r="D17" s="865">
        <v>22</v>
      </c>
      <c r="E17" s="865">
        <v>10</v>
      </c>
      <c r="F17" s="865">
        <v>-10</v>
      </c>
      <c r="G17" s="865">
        <v>-6</v>
      </c>
      <c r="H17" s="865">
        <v>-11</v>
      </c>
      <c r="I17" s="866">
        <v>-11</v>
      </c>
    </row>
    <row r="18" spans="2:9">
      <c r="B18" s="863" t="s">
        <v>146</v>
      </c>
      <c r="C18" s="864"/>
      <c r="D18" s="865">
        <v>4</v>
      </c>
      <c r="E18" s="865">
        <v>1</v>
      </c>
      <c r="F18" s="865">
        <v>-8</v>
      </c>
      <c r="G18" s="865">
        <v>-7</v>
      </c>
      <c r="H18" s="865">
        <v>-3</v>
      </c>
      <c r="I18" s="866">
        <v>0</v>
      </c>
    </row>
    <row r="19" spans="2:9" ht="12.75" customHeight="1">
      <c r="B19" s="867" t="s">
        <v>147</v>
      </c>
      <c r="C19" s="864"/>
      <c r="D19" s="865">
        <v>-1</v>
      </c>
      <c r="E19" s="865">
        <v>0</v>
      </c>
      <c r="F19" s="865">
        <v>7</v>
      </c>
      <c r="G19" s="865">
        <v>2</v>
      </c>
      <c r="H19" s="865">
        <v>-2</v>
      </c>
      <c r="I19" s="866">
        <v>3</v>
      </c>
    </row>
    <row r="20" spans="2:9" hidden="1">
      <c r="B20" s="883"/>
      <c r="C20" s="884"/>
      <c r="D20" s="885"/>
      <c r="E20" s="885"/>
      <c r="F20" s="885"/>
      <c r="G20" s="885"/>
      <c r="H20" s="885"/>
      <c r="I20" s="886"/>
    </row>
    <row r="21" spans="2:9">
      <c r="B21" s="872" t="s">
        <v>127</v>
      </c>
      <c r="C21" s="873"/>
      <c r="D21" s="874">
        <v>-1</v>
      </c>
      <c r="E21" s="874">
        <v>-2</v>
      </c>
      <c r="F21" s="874">
        <v>-3</v>
      </c>
      <c r="G21" s="874">
        <v>-1</v>
      </c>
      <c r="H21" s="874">
        <v>-2</v>
      </c>
      <c r="I21" s="875">
        <v>-4</v>
      </c>
    </row>
    <row r="22" spans="2:9">
      <c r="B22" s="876"/>
      <c r="C22" s="876"/>
      <c r="D22" s="876"/>
      <c r="E22" s="876"/>
      <c r="F22" s="876"/>
      <c r="G22" s="876"/>
      <c r="H22" s="876"/>
      <c r="I22" s="876"/>
    </row>
    <row r="23" spans="2:9" ht="12.75" customHeight="1">
      <c r="B23" s="856"/>
      <c r="C23" s="856"/>
      <c r="D23" s="857"/>
      <c r="E23" s="857"/>
      <c r="F23" s="857"/>
      <c r="G23" s="857"/>
      <c r="H23" s="857"/>
      <c r="I23" s="858"/>
    </row>
    <row r="24" spans="2:9">
      <c r="B24" s="859" t="s">
        <v>140</v>
      </c>
      <c r="C24" s="877" t="s">
        <v>151</v>
      </c>
      <c r="D24" s="878" t="s">
        <v>152</v>
      </c>
      <c r="E24" s="878" t="s">
        <v>142</v>
      </c>
      <c r="F24" s="878" t="s">
        <v>135</v>
      </c>
      <c r="G24" s="878" t="s">
        <v>129</v>
      </c>
      <c r="H24" s="878" t="s">
        <v>125</v>
      </c>
      <c r="I24" s="879" t="s">
        <v>124</v>
      </c>
    </row>
    <row r="25" spans="2:9">
      <c r="B25" s="863" t="s">
        <v>143</v>
      </c>
      <c r="C25" s="880"/>
      <c r="D25" s="881">
        <v>21</v>
      </c>
      <c r="E25" s="881">
        <v>21</v>
      </c>
      <c r="F25" s="881">
        <v>21</v>
      </c>
      <c r="G25" s="881">
        <v>21</v>
      </c>
      <c r="H25" s="881">
        <v>21</v>
      </c>
      <c r="I25" s="882">
        <v>21</v>
      </c>
    </row>
    <row r="26" spans="2:9">
      <c r="B26" s="863" t="s">
        <v>144</v>
      </c>
      <c r="C26" s="864"/>
      <c r="D26" s="865">
        <v>13</v>
      </c>
      <c r="E26" s="865">
        <v>13</v>
      </c>
      <c r="F26" s="865">
        <v>13</v>
      </c>
      <c r="G26" s="865">
        <v>13</v>
      </c>
      <c r="H26" s="865">
        <v>13</v>
      </c>
      <c r="I26" s="866">
        <v>13</v>
      </c>
    </row>
    <row r="27" spans="2:9" ht="12.75" customHeight="1">
      <c r="B27" s="863" t="s">
        <v>145</v>
      </c>
      <c r="C27" s="864"/>
      <c r="D27" s="865">
        <v>16</v>
      </c>
      <c r="E27" s="865">
        <v>15</v>
      </c>
      <c r="F27" s="865">
        <v>15</v>
      </c>
      <c r="G27" s="865">
        <v>16</v>
      </c>
      <c r="H27" s="865">
        <v>16</v>
      </c>
      <c r="I27" s="866">
        <v>16</v>
      </c>
    </row>
    <row r="28" spans="2:9">
      <c r="B28" s="863" t="s">
        <v>146</v>
      </c>
      <c r="C28" s="864"/>
      <c r="D28" s="865">
        <v>18</v>
      </c>
      <c r="E28" s="865">
        <v>19</v>
      </c>
      <c r="F28" s="865">
        <v>19</v>
      </c>
      <c r="G28" s="865">
        <v>20</v>
      </c>
      <c r="H28" s="865">
        <v>19</v>
      </c>
      <c r="I28" s="866">
        <v>19</v>
      </c>
    </row>
    <row r="29" spans="2:9">
      <c r="B29" s="867" t="s">
        <v>147</v>
      </c>
      <c r="C29" s="864"/>
      <c r="D29" s="865">
        <v>13</v>
      </c>
      <c r="E29" s="865">
        <v>12</v>
      </c>
      <c r="F29" s="865">
        <v>12</v>
      </c>
      <c r="G29" s="865">
        <v>12</v>
      </c>
      <c r="H29" s="865">
        <v>12</v>
      </c>
      <c r="I29" s="866">
        <v>12</v>
      </c>
    </row>
    <row r="30" spans="2:9" hidden="1">
      <c r="B30" s="883"/>
      <c r="C30" s="884"/>
      <c r="D30" s="885"/>
      <c r="E30" s="885"/>
      <c r="F30" s="885"/>
      <c r="G30" s="885"/>
      <c r="H30" s="885"/>
      <c r="I30" s="886"/>
    </row>
    <row r="31" spans="2:9">
      <c r="B31" s="872" t="s">
        <v>127</v>
      </c>
      <c r="C31" s="873"/>
      <c r="D31" s="874">
        <v>0</v>
      </c>
      <c r="E31" s="874">
        <v>0</v>
      </c>
      <c r="F31" s="874">
        <v>0</v>
      </c>
      <c r="G31" s="874">
        <v>0</v>
      </c>
      <c r="H31" s="874">
        <v>0</v>
      </c>
      <c r="I31" s="875">
        <v>0</v>
      </c>
    </row>
    <row r="32" spans="2:9">
      <c r="B32" s="876"/>
      <c r="C32" s="876"/>
      <c r="D32" s="876"/>
      <c r="E32" s="876"/>
      <c r="F32" s="876"/>
      <c r="G32" s="876"/>
      <c r="H32" s="876"/>
      <c r="I32" s="876"/>
    </row>
    <row r="33" spans="2:18" ht="12.75" customHeight="1">
      <c r="B33" s="856"/>
      <c r="C33" s="856"/>
      <c r="D33" s="857"/>
      <c r="E33" s="857"/>
      <c r="F33" s="857"/>
      <c r="G33" s="857"/>
      <c r="H33" s="857"/>
      <c r="I33" s="858"/>
    </row>
    <row r="34" spans="2:18">
      <c r="B34" s="859" t="s">
        <v>141</v>
      </c>
      <c r="C34" s="877" t="s">
        <v>151</v>
      </c>
      <c r="D34" s="878" t="s">
        <v>152</v>
      </c>
      <c r="E34" s="878" t="s">
        <v>142</v>
      </c>
      <c r="F34" s="878" t="s">
        <v>135</v>
      </c>
      <c r="G34" s="878" t="s">
        <v>129</v>
      </c>
      <c r="H34" s="878" t="s">
        <v>125</v>
      </c>
      <c r="I34" s="879" t="s">
        <v>124</v>
      </c>
    </row>
    <row r="35" spans="2:18">
      <c r="B35" s="863" t="s">
        <v>143</v>
      </c>
      <c r="C35" s="880"/>
      <c r="D35" s="881">
        <v>6</v>
      </c>
      <c r="E35" s="881">
        <v>6</v>
      </c>
      <c r="F35" s="881">
        <v>6</v>
      </c>
      <c r="G35" s="881">
        <v>7</v>
      </c>
      <c r="H35" s="881">
        <v>7</v>
      </c>
      <c r="I35" s="882">
        <v>7</v>
      </c>
    </row>
    <row r="36" spans="2:18" ht="12.75" customHeight="1">
      <c r="B36" s="863" t="s">
        <v>144</v>
      </c>
      <c r="C36" s="864"/>
      <c r="D36" s="865">
        <v>8</v>
      </c>
      <c r="E36" s="865">
        <v>7</v>
      </c>
      <c r="F36" s="865">
        <v>7</v>
      </c>
      <c r="G36" s="865">
        <v>6</v>
      </c>
      <c r="H36" s="865">
        <v>7</v>
      </c>
      <c r="I36" s="866">
        <v>7</v>
      </c>
    </row>
    <row r="37" spans="2:18">
      <c r="B37" s="863" t="s">
        <v>145</v>
      </c>
      <c r="C37" s="864"/>
      <c r="D37" s="865">
        <v>7</v>
      </c>
      <c r="E37" s="865">
        <v>6</v>
      </c>
      <c r="F37" s="865">
        <v>7</v>
      </c>
      <c r="G37" s="865">
        <v>7</v>
      </c>
      <c r="H37" s="865">
        <v>7</v>
      </c>
      <c r="I37" s="866">
        <v>7</v>
      </c>
    </row>
    <row r="38" spans="2:18">
      <c r="B38" s="863" t="s">
        <v>146</v>
      </c>
      <c r="C38" s="864"/>
      <c r="D38" s="865">
        <v>9</v>
      </c>
      <c r="E38" s="865">
        <v>9</v>
      </c>
      <c r="F38" s="865">
        <v>9</v>
      </c>
      <c r="G38" s="865">
        <v>9</v>
      </c>
      <c r="H38" s="865">
        <v>8</v>
      </c>
      <c r="I38" s="866">
        <v>9</v>
      </c>
    </row>
    <row r="39" spans="2:18">
      <c r="B39" s="867" t="s">
        <v>147</v>
      </c>
      <c r="C39" s="864"/>
      <c r="D39" s="865">
        <v>11</v>
      </c>
      <c r="E39" s="865">
        <v>11</v>
      </c>
      <c r="F39" s="865">
        <v>11</v>
      </c>
      <c r="G39" s="865">
        <v>11</v>
      </c>
      <c r="H39" s="865">
        <v>11</v>
      </c>
      <c r="I39" s="866">
        <v>10</v>
      </c>
    </row>
    <row r="40" spans="2:18" hidden="1">
      <c r="B40" s="883"/>
      <c r="C40" s="884"/>
      <c r="D40" s="885"/>
      <c r="E40" s="885"/>
      <c r="F40" s="885"/>
      <c r="G40" s="885"/>
      <c r="H40" s="885"/>
      <c r="I40" s="886"/>
    </row>
    <row r="41" spans="2:18" s="793" customFormat="1">
      <c r="B41" s="872" t="s">
        <v>127</v>
      </c>
      <c r="C41" s="873"/>
      <c r="D41" s="874">
        <v>-1</v>
      </c>
      <c r="E41" s="874">
        <v>0</v>
      </c>
      <c r="F41" s="874">
        <v>0</v>
      </c>
      <c r="G41" s="874">
        <v>0</v>
      </c>
      <c r="H41" s="874">
        <v>0</v>
      </c>
      <c r="I41" s="875">
        <v>0</v>
      </c>
    </row>
    <row r="42" spans="2:18">
      <c r="B42" s="590" t="s">
        <v>158</v>
      </c>
      <c r="C42" s="590"/>
      <c r="D42" s="590"/>
      <c r="E42" s="590"/>
      <c r="F42" s="590"/>
      <c r="G42" s="590"/>
      <c r="H42" s="590"/>
      <c r="I42" s="590"/>
      <c r="J42" s="804"/>
      <c r="K42" s="804"/>
      <c r="L42" s="804"/>
      <c r="M42" s="804"/>
      <c r="N42" s="804"/>
      <c r="O42" s="804"/>
      <c r="P42" s="813"/>
      <c r="Q42" s="813"/>
      <c r="R42" s="8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">
    <tabColor rgb="FF92D050"/>
    <pageSetUpPr fitToPage="1"/>
  </sheetPr>
  <dimension ref="A1:I36"/>
  <sheetViews>
    <sheetView zoomScale="90" zoomScaleNormal="90" zoomScaleSheetLayoutView="80" workbookViewId="0"/>
  </sheetViews>
  <sheetFormatPr defaultColWidth="9.33203125" defaultRowHeight="12"/>
  <cols>
    <col min="1" max="1" width="23.33203125" style="49" customWidth="1"/>
    <col min="2" max="2" width="39.1640625" style="49" customWidth="1"/>
    <col min="3" max="9" width="8.5" style="49" customWidth="1"/>
    <col min="10" max="16384" width="9.33203125" style="49"/>
  </cols>
  <sheetData>
    <row r="1" spans="1:9" ht="10.5" customHeight="1"/>
    <row r="2" spans="1:9" ht="10.5" customHeight="1">
      <c r="B2" s="334" t="s">
        <v>85</v>
      </c>
      <c r="C2" s="335"/>
      <c r="D2" s="328"/>
      <c r="E2" s="328"/>
      <c r="F2" s="328"/>
      <c r="G2" s="328"/>
      <c r="H2" s="328"/>
      <c r="I2" s="328"/>
    </row>
    <row r="3" spans="1:9" ht="10.5" customHeight="1">
      <c r="B3" s="357"/>
      <c r="C3" s="355"/>
      <c r="D3" s="354"/>
      <c r="E3" s="354"/>
      <c r="F3" s="354"/>
      <c r="G3" s="354"/>
      <c r="H3" s="354"/>
      <c r="I3" s="356"/>
    </row>
    <row r="4" spans="1:9" ht="13.5" customHeight="1">
      <c r="A4" s="808"/>
      <c r="B4" s="362" t="s">
        <v>1</v>
      </c>
      <c r="C4" s="796" t="s">
        <v>151</v>
      </c>
      <c r="D4" s="798" t="s">
        <v>152</v>
      </c>
      <c r="E4" s="798" t="s">
        <v>142</v>
      </c>
      <c r="F4" s="798" t="s">
        <v>135</v>
      </c>
      <c r="G4" s="798" t="s">
        <v>129</v>
      </c>
      <c r="H4" s="798" t="s">
        <v>125</v>
      </c>
      <c r="I4" s="797" t="s">
        <v>124</v>
      </c>
    </row>
    <row r="5" spans="1:9" ht="10.5" customHeight="1">
      <c r="A5" s="109"/>
      <c r="B5" s="388" t="s">
        <v>6</v>
      </c>
      <c r="C5" s="431"/>
      <c r="D5" s="887">
        <v>219</v>
      </c>
      <c r="E5" s="820">
        <v>204</v>
      </c>
      <c r="F5" s="820">
        <v>193</v>
      </c>
      <c r="G5" s="820">
        <v>214</v>
      </c>
      <c r="H5" s="820">
        <v>218</v>
      </c>
      <c r="I5" s="821">
        <v>229</v>
      </c>
    </row>
    <row r="6" spans="1:9" ht="10.5" customHeight="1">
      <c r="A6" s="109"/>
      <c r="B6" s="388" t="s">
        <v>2</v>
      </c>
      <c r="C6" s="431"/>
      <c r="D6" s="460">
        <v>152</v>
      </c>
      <c r="E6" s="820">
        <v>120</v>
      </c>
      <c r="F6" s="820">
        <v>131</v>
      </c>
      <c r="G6" s="390">
        <v>140</v>
      </c>
      <c r="H6" s="390">
        <v>133</v>
      </c>
      <c r="I6" s="524">
        <v>167</v>
      </c>
    </row>
    <row r="7" spans="1:9" ht="10.5" customHeight="1">
      <c r="A7" s="109"/>
      <c r="B7" s="388" t="s">
        <v>0</v>
      </c>
      <c r="C7" s="431"/>
      <c r="D7" s="460">
        <v>109</v>
      </c>
      <c r="E7" s="820">
        <v>162</v>
      </c>
      <c r="F7" s="390">
        <v>83</v>
      </c>
      <c r="G7" s="390">
        <v>173</v>
      </c>
      <c r="H7" s="390">
        <v>178</v>
      </c>
      <c r="I7" s="524">
        <v>191</v>
      </c>
    </row>
    <row r="8" spans="1:9" ht="10.5" customHeight="1">
      <c r="A8" s="109"/>
      <c r="B8" s="388" t="s">
        <v>16</v>
      </c>
      <c r="C8" s="431"/>
      <c r="D8" s="460">
        <v>0</v>
      </c>
      <c r="E8" s="390">
        <v>0</v>
      </c>
      <c r="F8" s="390">
        <v>0</v>
      </c>
      <c r="G8" s="390">
        <v>0</v>
      </c>
      <c r="H8" s="390">
        <v>0</v>
      </c>
      <c r="I8" s="524">
        <v>4</v>
      </c>
    </row>
    <row r="9" spans="1:9" ht="10.5" customHeight="1">
      <c r="A9" s="814"/>
      <c r="B9" s="396" t="s">
        <v>7</v>
      </c>
      <c r="C9" s="432"/>
      <c r="D9" s="888">
        <v>480</v>
      </c>
      <c r="E9" s="889">
        <v>486</v>
      </c>
      <c r="F9" s="889">
        <v>407</v>
      </c>
      <c r="G9" s="889">
        <v>527</v>
      </c>
      <c r="H9" s="889">
        <v>529</v>
      </c>
      <c r="I9" s="890">
        <v>591</v>
      </c>
    </row>
    <row r="10" spans="1:9" ht="10.5" customHeight="1">
      <c r="A10" s="814"/>
      <c r="B10" s="396" t="s">
        <v>22</v>
      </c>
      <c r="C10" s="432"/>
      <c r="D10" s="888">
        <v>-208</v>
      </c>
      <c r="E10" s="889">
        <v>-242</v>
      </c>
      <c r="F10" s="889">
        <v>-249</v>
      </c>
      <c r="G10" s="889">
        <v>-230</v>
      </c>
      <c r="H10" s="889">
        <v>-231</v>
      </c>
      <c r="I10" s="890">
        <v>-242</v>
      </c>
    </row>
    <row r="11" spans="1:9" ht="10.5" customHeight="1">
      <c r="A11" s="814"/>
      <c r="B11" s="396" t="s">
        <v>11</v>
      </c>
      <c r="C11" s="432"/>
      <c r="D11" s="888">
        <v>272</v>
      </c>
      <c r="E11" s="889">
        <v>244</v>
      </c>
      <c r="F11" s="889">
        <v>158</v>
      </c>
      <c r="G11" s="889">
        <v>297</v>
      </c>
      <c r="H11" s="889">
        <v>298</v>
      </c>
      <c r="I11" s="890">
        <v>349</v>
      </c>
    </row>
    <row r="12" spans="1:9" ht="10.5" customHeight="1">
      <c r="A12" s="109"/>
      <c r="B12" s="388" t="s">
        <v>21</v>
      </c>
      <c r="C12" s="431"/>
      <c r="D12" s="887">
        <v>-65</v>
      </c>
      <c r="E12" s="820">
        <v>-34</v>
      </c>
      <c r="F12" s="436">
        <v>-35</v>
      </c>
      <c r="G12" s="820">
        <v>-41</v>
      </c>
      <c r="H12" s="436">
        <v>-64</v>
      </c>
      <c r="I12" s="821">
        <v>-89</v>
      </c>
    </row>
    <row r="13" spans="1:9" ht="10.5" customHeight="1">
      <c r="A13" s="814"/>
      <c r="B13" s="403" t="s">
        <v>4</v>
      </c>
      <c r="C13" s="434"/>
      <c r="D13" s="891">
        <v>207</v>
      </c>
      <c r="E13" s="892">
        <v>210</v>
      </c>
      <c r="F13" s="892">
        <v>123</v>
      </c>
      <c r="G13" s="892">
        <v>256</v>
      </c>
      <c r="H13" s="892">
        <v>234</v>
      </c>
      <c r="I13" s="893">
        <v>260</v>
      </c>
    </row>
    <row r="14" spans="1:9" ht="10.5" customHeight="1">
      <c r="A14" s="109"/>
      <c r="B14" s="388" t="s">
        <v>8</v>
      </c>
      <c r="C14" s="412"/>
      <c r="D14" s="436">
        <v>43</v>
      </c>
      <c r="E14" s="820">
        <v>50</v>
      </c>
      <c r="F14" s="820">
        <v>61</v>
      </c>
      <c r="G14" s="820">
        <v>44</v>
      </c>
      <c r="H14" s="820">
        <v>44</v>
      </c>
      <c r="I14" s="821">
        <v>41</v>
      </c>
    </row>
    <row r="15" spans="1:9" ht="10.5" customHeight="1">
      <c r="A15" s="109"/>
      <c r="B15" s="388" t="s">
        <v>92</v>
      </c>
      <c r="C15" s="412"/>
      <c r="D15" s="436">
        <v>8</v>
      </c>
      <c r="E15" s="820">
        <v>8</v>
      </c>
      <c r="F15" s="820">
        <v>5</v>
      </c>
      <c r="G15" s="820">
        <v>9</v>
      </c>
      <c r="H15" s="820">
        <v>8</v>
      </c>
      <c r="I15" s="821">
        <v>9</v>
      </c>
    </row>
    <row r="16" spans="1:9" ht="10.5" customHeight="1">
      <c r="A16" s="109"/>
      <c r="B16" s="388" t="s">
        <v>26</v>
      </c>
      <c r="C16" s="381"/>
      <c r="D16" s="819">
        <v>7741</v>
      </c>
      <c r="E16" s="819">
        <v>7669</v>
      </c>
      <c r="F16" s="819">
        <v>7988</v>
      </c>
      <c r="G16" s="819">
        <v>8293</v>
      </c>
      <c r="H16" s="819">
        <v>8640</v>
      </c>
      <c r="I16" s="894">
        <v>9365</v>
      </c>
    </row>
    <row r="17" spans="1:9" ht="10.5" customHeight="1">
      <c r="A17" s="109"/>
      <c r="B17" s="386" t="s">
        <v>80</v>
      </c>
      <c r="C17" s="381"/>
      <c r="D17" s="437">
        <v>39196</v>
      </c>
      <c r="E17" s="437">
        <v>38529</v>
      </c>
      <c r="F17" s="437">
        <v>41179</v>
      </c>
      <c r="G17" s="437">
        <v>43417</v>
      </c>
      <c r="H17" s="389">
        <v>43492</v>
      </c>
      <c r="I17" s="504">
        <v>46757</v>
      </c>
    </row>
    <row r="18" spans="1:9" ht="10.5" customHeight="1">
      <c r="A18" s="109"/>
      <c r="B18" s="416" t="s">
        <v>12</v>
      </c>
      <c r="C18" s="417"/>
      <c r="D18" s="844">
        <v>3591</v>
      </c>
      <c r="E18" s="844">
        <v>3589</v>
      </c>
      <c r="F18" s="844">
        <v>3659</v>
      </c>
      <c r="G18" s="844">
        <v>3911</v>
      </c>
      <c r="H18" s="844">
        <v>3911</v>
      </c>
      <c r="I18" s="845">
        <v>3962</v>
      </c>
    </row>
    <row r="19" spans="1:9" ht="10.5" customHeight="1">
      <c r="A19" s="60"/>
      <c r="B19" s="396" t="s">
        <v>20</v>
      </c>
      <c r="C19" s="467"/>
      <c r="D19" s="394"/>
      <c r="E19" s="394"/>
      <c r="F19" s="394"/>
      <c r="G19" s="394"/>
      <c r="H19" s="394"/>
      <c r="I19" s="413"/>
    </row>
    <row r="20" spans="1:9" ht="10.5" customHeight="1">
      <c r="A20" s="53"/>
      <c r="B20" s="388" t="s">
        <v>17</v>
      </c>
      <c r="C20" s="414"/>
      <c r="D20" s="415">
        <v>76</v>
      </c>
      <c r="E20" s="415">
        <v>74.7</v>
      </c>
      <c r="F20" s="415">
        <v>71.099999999999994</v>
      </c>
      <c r="G20" s="415">
        <v>72.400000000000006</v>
      </c>
      <c r="H20" s="394">
        <v>75.100000000000009</v>
      </c>
      <c r="I20" s="413">
        <v>82.1</v>
      </c>
    </row>
    <row r="21" spans="1:9" ht="10.5" customHeight="1">
      <c r="A21" s="53"/>
      <c r="B21" s="388" t="s">
        <v>62</v>
      </c>
      <c r="C21" s="414"/>
      <c r="D21" s="394">
        <v>0</v>
      </c>
      <c r="E21" s="394">
        <v>0</v>
      </c>
      <c r="F21" s="394">
        <v>0</v>
      </c>
      <c r="G21" s="394">
        <v>0</v>
      </c>
      <c r="H21" s="394">
        <v>0</v>
      </c>
      <c r="I21" s="413">
        <v>0</v>
      </c>
    </row>
    <row r="22" spans="1:9" ht="10.5" customHeight="1">
      <c r="A22" s="60"/>
      <c r="B22" s="396" t="s">
        <v>23</v>
      </c>
      <c r="C22" s="420"/>
      <c r="D22" s="421">
        <v>76</v>
      </c>
      <c r="E22" s="421">
        <v>74.7</v>
      </c>
      <c r="F22" s="421">
        <v>71.099999999999994</v>
      </c>
      <c r="G22" s="421">
        <v>72.400000000000006</v>
      </c>
      <c r="H22" s="421">
        <v>75.100000000000009</v>
      </c>
      <c r="I22" s="526">
        <v>82.1</v>
      </c>
    </row>
    <row r="23" spans="1:9" ht="10.5" customHeight="1">
      <c r="A23" s="53"/>
      <c r="B23" s="388" t="s">
        <v>15</v>
      </c>
      <c r="C23" s="414"/>
      <c r="D23" s="415">
        <v>48.6</v>
      </c>
      <c r="E23" s="415">
        <v>52.5</v>
      </c>
      <c r="F23" s="415">
        <v>46.900000000000006</v>
      </c>
      <c r="G23" s="415">
        <v>54</v>
      </c>
      <c r="H23" s="415">
        <v>59.5</v>
      </c>
      <c r="I23" s="466">
        <v>59.2</v>
      </c>
    </row>
    <row r="24" spans="1:9" ht="10.5" customHeight="1">
      <c r="A24" s="53"/>
      <c r="B24" s="388" t="s">
        <v>14</v>
      </c>
      <c r="C24" s="414"/>
      <c r="D24" s="415">
        <v>0.1</v>
      </c>
      <c r="E24" s="415">
        <v>0.1</v>
      </c>
      <c r="F24" s="415">
        <v>0.1</v>
      </c>
      <c r="G24" s="415">
        <v>0.1</v>
      </c>
      <c r="H24" s="415">
        <v>0.1</v>
      </c>
      <c r="I24" s="466">
        <v>0.2</v>
      </c>
    </row>
    <row r="25" spans="1:9" ht="10.5" customHeight="1">
      <c r="A25" s="60"/>
      <c r="B25" s="403" t="s">
        <v>13</v>
      </c>
      <c r="C25" s="422"/>
      <c r="D25" s="423">
        <v>48.7</v>
      </c>
      <c r="E25" s="423">
        <v>52.6</v>
      </c>
      <c r="F25" s="423">
        <v>47.000000000000007</v>
      </c>
      <c r="G25" s="423">
        <v>54.1</v>
      </c>
      <c r="H25" s="423">
        <v>59.6</v>
      </c>
      <c r="I25" s="527">
        <v>59.400000000000006</v>
      </c>
    </row>
    <row r="26" spans="1:9" ht="12" customHeight="1">
      <c r="A26" s="67"/>
      <c r="B26" s="946" t="s">
        <v>130</v>
      </c>
      <c r="C26" s="946"/>
      <c r="D26" s="946"/>
      <c r="E26" s="946"/>
      <c r="F26" s="946"/>
      <c r="G26" s="946"/>
      <c r="H26" s="946"/>
      <c r="I26" s="946"/>
    </row>
    <row r="27" spans="1:9" ht="10.5" customHeight="1">
      <c r="A27" s="6"/>
      <c r="B27" s="948"/>
      <c r="C27" s="948"/>
      <c r="D27" s="948"/>
      <c r="E27" s="948"/>
      <c r="F27" s="948"/>
      <c r="G27" s="948"/>
      <c r="H27" s="948"/>
      <c r="I27" s="948"/>
    </row>
    <row r="28" spans="1:9" ht="10.5" customHeight="1">
      <c r="C28" s="124"/>
      <c r="D28" s="124"/>
      <c r="E28" s="124"/>
      <c r="F28" s="124"/>
      <c r="G28" s="124"/>
      <c r="H28" s="131"/>
      <c r="I28" s="131"/>
    </row>
    <row r="30" spans="1:9" s="130" customFormat="1">
      <c r="B30" s="170"/>
      <c r="C30" s="815"/>
      <c r="D30" s="815"/>
    </row>
    <row r="31" spans="1:9" s="130" customFormat="1"/>
    <row r="32" spans="1:9" s="130" customFormat="1"/>
    <row r="33" s="130" customFormat="1"/>
    <row r="34" s="130" customFormat="1"/>
    <row r="35" s="130" customFormat="1"/>
    <row r="36" s="130" customFormat="1"/>
  </sheetData>
  <mergeCells count="2">
    <mergeCell ref="B27:I27"/>
    <mergeCell ref="B26:I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2:I34"/>
  <sheetViews>
    <sheetView zoomScale="90" zoomScaleNormal="90" workbookViewId="0"/>
  </sheetViews>
  <sheetFormatPr defaultRowHeight="12.75"/>
  <cols>
    <col min="1" max="1" width="9.33203125" style="812"/>
    <col min="2" max="2" width="59.6640625" style="812" customWidth="1"/>
    <col min="3" max="11" width="9.33203125" style="812"/>
    <col min="12" max="12" width="51.83203125" style="812" bestFit="1" customWidth="1"/>
    <col min="13" max="16384" width="9.33203125" style="812"/>
  </cols>
  <sheetData>
    <row r="2" spans="2:9">
      <c r="B2" s="791" t="s">
        <v>27</v>
      </c>
      <c r="C2" s="792"/>
      <c r="D2" s="792"/>
      <c r="E2" s="792"/>
      <c r="F2" s="792"/>
      <c r="G2" s="792"/>
      <c r="H2" s="792"/>
      <c r="I2" s="792"/>
    </row>
    <row r="3" spans="2:9" ht="12.75" customHeight="1">
      <c r="B3" s="759"/>
      <c r="C3" s="355"/>
      <c r="D3" s="565"/>
      <c r="E3" s="565"/>
      <c r="F3" s="565"/>
      <c r="G3" s="565"/>
      <c r="H3" s="565"/>
      <c r="I3" s="760"/>
    </row>
    <row r="4" spans="2:9">
      <c r="B4" s="780" t="s">
        <v>79</v>
      </c>
      <c r="C4" s="725" t="s">
        <v>151</v>
      </c>
      <c r="D4" s="799" t="s">
        <v>152</v>
      </c>
      <c r="E4" s="799" t="s">
        <v>142</v>
      </c>
      <c r="F4" s="799" t="s">
        <v>135</v>
      </c>
      <c r="G4" s="799" t="s">
        <v>129</v>
      </c>
      <c r="H4" s="799" t="s">
        <v>125</v>
      </c>
      <c r="I4" s="727" t="s">
        <v>124</v>
      </c>
    </row>
    <row r="5" spans="2:9">
      <c r="B5" s="765" t="s">
        <v>148</v>
      </c>
      <c r="C5" s="766"/>
      <c r="D5" s="881">
        <v>151</v>
      </c>
      <c r="E5" s="881">
        <v>145</v>
      </c>
      <c r="F5" s="881">
        <v>131</v>
      </c>
      <c r="G5" s="881">
        <v>140</v>
      </c>
      <c r="H5" s="881">
        <v>140</v>
      </c>
      <c r="I5" s="882">
        <v>136</v>
      </c>
    </row>
    <row r="6" spans="2:9">
      <c r="B6" s="769" t="s">
        <v>149</v>
      </c>
      <c r="C6" s="770"/>
      <c r="D6" s="865">
        <v>51</v>
      </c>
      <c r="E6" s="865">
        <v>50</v>
      </c>
      <c r="F6" s="865">
        <v>55</v>
      </c>
      <c r="G6" s="865">
        <v>58</v>
      </c>
      <c r="H6" s="865">
        <v>64</v>
      </c>
      <c r="I6" s="866">
        <v>66</v>
      </c>
    </row>
    <row r="7" spans="2:9">
      <c r="B7" s="773" t="s">
        <v>138</v>
      </c>
      <c r="C7" s="774"/>
      <c r="D7" s="870">
        <v>202</v>
      </c>
      <c r="E7" s="870">
        <v>195</v>
      </c>
      <c r="F7" s="870">
        <v>186</v>
      </c>
      <c r="G7" s="870">
        <v>198</v>
      </c>
      <c r="H7" s="870">
        <v>204</v>
      </c>
      <c r="I7" s="871">
        <v>202</v>
      </c>
    </row>
    <row r="8" spans="2:9">
      <c r="B8" s="773" t="s">
        <v>30</v>
      </c>
      <c r="C8" s="774"/>
      <c r="D8" s="870">
        <v>16</v>
      </c>
      <c r="E8" s="870">
        <v>16</v>
      </c>
      <c r="F8" s="870">
        <v>18</v>
      </c>
      <c r="G8" s="870">
        <v>25</v>
      </c>
      <c r="H8" s="870">
        <v>26</v>
      </c>
      <c r="I8" s="871">
        <v>30</v>
      </c>
    </row>
    <row r="9" spans="2:9">
      <c r="B9" s="777" t="s">
        <v>127</v>
      </c>
      <c r="C9" s="764"/>
      <c r="D9" s="895">
        <v>1</v>
      </c>
      <c r="E9" s="895">
        <v>-7</v>
      </c>
      <c r="F9" s="895">
        <v>-11</v>
      </c>
      <c r="G9" s="895">
        <v>-9</v>
      </c>
      <c r="H9" s="895">
        <v>-12</v>
      </c>
      <c r="I9" s="896">
        <v>-3</v>
      </c>
    </row>
    <row r="10" spans="2:9">
      <c r="B10" s="778"/>
      <c r="C10" s="779"/>
      <c r="D10" s="779"/>
      <c r="E10" s="779"/>
      <c r="F10" s="779"/>
      <c r="G10" s="779"/>
      <c r="H10" s="779"/>
      <c r="I10" s="779"/>
    </row>
    <row r="11" spans="2:9" ht="12.75" customHeight="1">
      <c r="B11" s="759"/>
      <c r="C11" s="355"/>
      <c r="D11" s="565"/>
      <c r="E11" s="565"/>
      <c r="F11" s="565"/>
      <c r="G11" s="565"/>
      <c r="H11" s="565"/>
      <c r="I11" s="760"/>
    </row>
    <row r="12" spans="2:9">
      <c r="B12" s="780" t="s">
        <v>139</v>
      </c>
      <c r="C12" s="725" t="s">
        <v>151</v>
      </c>
      <c r="D12" s="799" t="s">
        <v>152</v>
      </c>
      <c r="E12" s="799" t="s">
        <v>142</v>
      </c>
      <c r="F12" s="799" t="s">
        <v>135</v>
      </c>
      <c r="G12" s="799" t="s">
        <v>129</v>
      </c>
      <c r="H12" s="799" t="s">
        <v>125</v>
      </c>
      <c r="I12" s="727" t="s">
        <v>124</v>
      </c>
    </row>
    <row r="13" spans="2:9">
      <c r="B13" s="765" t="s">
        <v>148</v>
      </c>
      <c r="C13" s="766"/>
      <c r="D13" s="767">
        <v>25</v>
      </c>
      <c r="E13" s="767">
        <v>-22</v>
      </c>
      <c r="F13" s="881">
        <v>-27</v>
      </c>
      <c r="G13" s="767">
        <v>-12</v>
      </c>
      <c r="H13" s="767">
        <v>-16</v>
      </c>
      <c r="I13" s="768">
        <v>-17</v>
      </c>
    </row>
    <row r="14" spans="2:9">
      <c r="B14" s="769" t="s">
        <v>149</v>
      </c>
      <c r="C14" s="770"/>
      <c r="D14" s="771">
        <v>-16</v>
      </c>
      <c r="E14" s="771">
        <v>-16</v>
      </c>
      <c r="F14" s="865">
        <v>-14</v>
      </c>
      <c r="G14" s="771">
        <v>-25</v>
      </c>
      <c r="H14" s="771">
        <v>-39</v>
      </c>
      <c r="I14" s="772">
        <v>-58</v>
      </c>
    </row>
    <row r="15" spans="2:9">
      <c r="B15" s="773" t="s">
        <v>138</v>
      </c>
      <c r="C15" s="774"/>
      <c r="D15" s="775">
        <v>9</v>
      </c>
      <c r="E15" s="775">
        <v>-38</v>
      </c>
      <c r="F15" s="775">
        <v>-41</v>
      </c>
      <c r="G15" s="775">
        <v>-37</v>
      </c>
      <c r="H15" s="775">
        <v>-55</v>
      </c>
      <c r="I15" s="776">
        <v>-75</v>
      </c>
    </row>
    <row r="16" spans="2:9">
      <c r="B16" s="773" t="s">
        <v>30</v>
      </c>
      <c r="C16" s="774"/>
      <c r="D16" s="775">
        <v>-74</v>
      </c>
      <c r="E16" s="775">
        <v>4</v>
      </c>
      <c r="F16" s="870">
        <v>5</v>
      </c>
      <c r="G16" s="775">
        <v>-4</v>
      </c>
      <c r="H16" s="775">
        <v>-7</v>
      </c>
      <c r="I16" s="776">
        <v>-15</v>
      </c>
    </row>
    <row r="17" spans="2:9">
      <c r="B17" s="777" t="s">
        <v>127</v>
      </c>
      <c r="C17" s="764"/>
      <c r="D17" s="895">
        <v>0</v>
      </c>
      <c r="E17" s="895">
        <v>0</v>
      </c>
      <c r="F17" s="895">
        <v>1</v>
      </c>
      <c r="G17" s="895">
        <v>0</v>
      </c>
      <c r="H17" s="895">
        <v>-2</v>
      </c>
      <c r="I17" s="896">
        <v>1</v>
      </c>
    </row>
    <row r="18" spans="2:9">
      <c r="B18" s="779"/>
      <c r="C18" s="779"/>
      <c r="D18" s="779"/>
      <c r="E18" s="779"/>
      <c r="F18" s="779"/>
      <c r="G18" s="779"/>
      <c r="H18" s="779"/>
      <c r="I18" s="779"/>
    </row>
    <row r="19" spans="2:9" ht="12.75" customHeight="1">
      <c r="B19" s="759"/>
      <c r="C19" s="355"/>
      <c r="D19" s="565"/>
      <c r="E19" s="565"/>
      <c r="F19" s="565"/>
      <c r="G19" s="565"/>
      <c r="H19" s="565"/>
      <c r="I19" s="760"/>
    </row>
    <row r="20" spans="2:9">
      <c r="B20" s="780" t="s">
        <v>140</v>
      </c>
      <c r="C20" s="796" t="s">
        <v>151</v>
      </c>
      <c r="D20" s="798" t="s">
        <v>152</v>
      </c>
      <c r="E20" s="798" t="s">
        <v>142</v>
      </c>
      <c r="F20" s="798" t="s">
        <v>135</v>
      </c>
      <c r="G20" s="798" t="s">
        <v>129</v>
      </c>
      <c r="H20" s="798" t="s">
        <v>125</v>
      </c>
      <c r="I20" s="797" t="s">
        <v>124</v>
      </c>
    </row>
    <row r="21" spans="2:9">
      <c r="B21" s="765" t="s">
        <v>148</v>
      </c>
      <c r="C21" s="761"/>
      <c r="D21" s="762">
        <v>35.700000000000003</v>
      </c>
      <c r="E21" s="762">
        <v>33.900000000000006</v>
      </c>
      <c r="F21" s="762">
        <v>34.5</v>
      </c>
      <c r="G21" s="762">
        <v>34.300000000000004</v>
      </c>
      <c r="H21" s="762">
        <v>35</v>
      </c>
      <c r="I21" s="763">
        <v>36.199999999999996</v>
      </c>
    </row>
    <row r="22" spans="2:9">
      <c r="B22" s="769" t="s">
        <v>149</v>
      </c>
      <c r="C22" s="414"/>
      <c r="D22" s="441">
        <v>8.8000000000000007</v>
      </c>
      <c r="E22" s="441">
        <v>8.6999999999999993</v>
      </c>
      <c r="F22" s="441">
        <v>9.1999999999999993</v>
      </c>
      <c r="G22" s="441">
        <v>9.9</v>
      </c>
      <c r="H22" s="441">
        <v>10.7</v>
      </c>
      <c r="I22" s="484">
        <v>11.6</v>
      </c>
    </row>
    <row r="23" spans="2:9">
      <c r="B23" s="773" t="s">
        <v>138</v>
      </c>
      <c r="C23" s="420"/>
      <c r="D23" s="444">
        <v>44.5</v>
      </c>
      <c r="E23" s="444">
        <v>42.6</v>
      </c>
      <c r="F23" s="444">
        <v>43.7</v>
      </c>
      <c r="G23" s="444">
        <v>44.2</v>
      </c>
      <c r="H23" s="444">
        <v>45.7</v>
      </c>
      <c r="I23" s="485">
        <v>47.8</v>
      </c>
    </row>
    <row r="24" spans="2:9">
      <c r="B24" s="773" t="s">
        <v>30</v>
      </c>
      <c r="C24" s="781"/>
      <c r="D24" s="775">
        <v>2.4</v>
      </c>
      <c r="E24" s="775">
        <v>2.4</v>
      </c>
      <c r="F24" s="775">
        <v>2.2999999999999998</v>
      </c>
      <c r="G24" s="775">
        <v>2.6</v>
      </c>
      <c r="H24" s="775">
        <v>3.2</v>
      </c>
      <c r="I24" s="788">
        <v>3.7</v>
      </c>
    </row>
    <row r="25" spans="2:9">
      <c r="B25" s="777" t="s">
        <v>127</v>
      </c>
      <c r="C25" s="782"/>
      <c r="D25" s="783">
        <v>29.1</v>
      </c>
      <c r="E25" s="783">
        <v>29.700000000000003</v>
      </c>
      <c r="F25" s="783">
        <v>25.099999999999994</v>
      </c>
      <c r="G25" s="783">
        <v>25.6</v>
      </c>
      <c r="H25" s="783">
        <v>26.200000000000003</v>
      </c>
      <c r="I25" s="784">
        <v>30.599999999999994</v>
      </c>
    </row>
    <row r="26" spans="2:9">
      <c r="B26" s="779"/>
      <c r="C26" s="779"/>
      <c r="D26" s="779"/>
      <c r="E26" s="779"/>
      <c r="F26" s="779"/>
      <c r="G26" s="779"/>
      <c r="H26" s="779"/>
      <c r="I26" s="779"/>
    </row>
    <row r="27" spans="2:9" ht="12.75" customHeight="1">
      <c r="B27" s="759"/>
      <c r="C27" s="355"/>
      <c r="D27" s="565"/>
      <c r="E27" s="565"/>
      <c r="F27" s="565"/>
      <c r="G27" s="565"/>
      <c r="H27" s="565"/>
      <c r="I27" s="760"/>
    </row>
    <row r="28" spans="2:9">
      <c r="B28" s="780" t="s">
        <v>141</v>
      </c>
      <c r="C28" s="796" t="s">
        <v>151</v>
      </c>
      <c r="D28" s="798" t="s">
        <v>152</v>
      </c>
      <c r="E28" s="798" t="s">
        <v>142</v>
      </c>
      <c r="F28" s="798" t="s">
        <v>135</v>
      </c>
      <c r="G28" s="798" t="s">
        <v>129</v>
      </c>
      <c r="H28" s="798" t="s">
        <v>125</v>
      </c>
      <c r="I28" s="797" t="s">
        <v>124</v>
      </c>
    </row>
    <row r="29" spans="2:9">
      <c r="B29" s="765" t="s">
        <v>148</v>
      </c>
      <c r="C29" s="761"/>
      <c r="D29" s="762">
        <v>20.100000000000001</v>
      </c>
      <c r="E29" s="762">
        <v>20.7</v>
      </c>
      <c r="F29" s="762">
        <v>21.9</v>
      </c>
      <c r="G29" s="762">
        <v>23.5</v>
      </c>
      <c r="H29" s="762">
        <v>22.1</v>
      </c>
      <c r="I29" s="763">
        <v>24.3</v>
      </c>
    </row>
    <row r="30" spans="2:9">
      <c r="B30" s="769" t="s">
        <v>149</v>
      </c>
      <c r="C30" s="414"/>
      <c r="D30" s="441">
        <v>3.2</v>
      </c>
      <c r="E30" s="441">
        <v>3.1</v>
      </c>
      <c r="F30" s="441">
        <v>3.6</v>
      </c>
      <c r="G30" s="441">
        <v>3.8</v>
      </c>
      <c r="H30" s="441">
        <v>5.0999999999999996</v>
      </c>
      <c r="I30" s="484">
        <v>5.7</v>
      </c>
    </row>
    <row r="31" spans="2:9">
      <c r="B31" s="773" t="s">
        <v>138</v>
      </c>
      <c r="C31" s="420"/>
      <c r="D31" s="444">
        <v>23.3</v>
      </c>
      <c r="E31" s="444">
        <v>23.8</v>
      </c>
      <c r="F31" s="444">
        <v>25.5</v>
      </c>
      <c r="G31" s="444">
        <v>27.3</v>
      </c>
      <c r="H31" s="444">
        <v>27.2</v>
      </c>
      <c r="I31" s="485">
        <v>30</v>
      </c>
    </row>
    <row r="32" spans="2:9">
      <c r="B32" s="785" t="s">
        <v>30</v>
      </c>
      <c r="C32" s="781"/>
      <c r="D32" s="775">
        <v>0.7</v>
      </c>
      <c r="E32" s="775">
        <v>0.8</v>
      </c>
      <c r="F32" s="775">
        <v>0.8</v>
      </c>
      <c r="G32" s="775">
        <v>0.7</v>
      </c>
      <c r="H32" s="870">
        <v>0.7</v>
      </c>
      <c r="I32" s="871">
        <v>0.9</v>
      </c>
    </row>
    <row r="33" spans="2:9">
      <c r="B33" s="786" t="s">
        <v>127</v>
      </c>
      <c r="C33" s="782"/>
      <c r="D33" s="783">
        <v>24.700000000000003</v>
      </c>
      <c r="E33" s="783">
        <v>28</v>
      </c>
      <c r="F33" s="783">
        <v>20.700000000000006</v>
      </c>
      <c r="G33" s="783">
        <v>26.1</v>
      </c>
      <c r="H33" s="897">
        <v>31.700000000000003</v>
      </c>
      <c r="I33" s="898">
        <v>28.500000000000007</v>
      </c>
    </row>
    <row r="34" spans="2:9">
      <c r="B34" s="946" t="s">
        <v>130</v>
      </c>
      <c r="C34" s="946"/>
      <c r="D34" s="946"/>
      <c r="E34" s="946"/>
      <c r="F34" s="946"/>
      <c r="G34" s="946"/>
      <c r="H34" s="946"/>
      <c r="I34" s="946"/>
    </row>
  </sheetData>
  <mergeCells count="1">
    <mergeCell ref="B34:I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6">
    <tabColor rgb="FF92D050"/>
    <pageSetUpPr fitToPage="1"/>
  </sheetPr>
  <dimension ref="A1:AY103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83203125" style="11" customWidth="1"/>
    <col min="8" max="10" width="7.83203125" style="11" customWidth="1" outlineLevel="1"/>
    <col min="11" max="12" width="7.5" style="11" customWidth="1"/>
    <col min="13" max="15" width="8.5" style="11" customWidth="1" outlineLevel="1"/>
    <col min="16" max="17" width="9.33203125" style="49"/>
    <col min="18" max="20" width="11.6640625" style="49" customWidth="1"/>
    <col min="21" max="22" width="9.33203125" style="49"/>
    <col min="23" max="23" width="9.83203125" style="49" customWidth="1"/>
    <col min="24" max="24" width="9" style="49" customWidth="1"/>
    <col min="25" max="16384" width="9.33203125" style="49"/>
  </cols>
  <sheetData>
    <row r="1" spans="1:51" ht="10.5" customHeight="1">
      <c r="A1" s="139" t="s">
        <v>71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9">
        <v>17</v>
      </c>
      <c r="P1" s="48"/>
      <c r="Q1" s="48">
        <v>21</v>
      </c>
      <c r="R1" s="48">
        <v>22</v>
      </c>
      <c r="S1" s="48"/>
      <c r="T1" s="48"/>
      <c r="U1" s="48">
        <v>23</v>
      </c>
      <c r="V1" s="48">
        <v>24</v>
      </c>
      <c r="W1" s="48">
        <v>25</v>
      </c>
      <c r="X1" s="48">
        <v>26</v>
      </c>
      <c r="Y1" s="48">
        <v>27</v>
      </c>
      <c r="Z1" s="48">
        <v>28</v>
      </c>
      <c r="AA1" s="48">
        <v>28</v>
      </c>
      <c r="AB1" s="48">
        <v>29</v>
      </c>
      <c r="AC1" s="48">
        <v>30</v>
      </c>
      <c r="AD1" s="48">
        <v>31</v>
      </c>
      <c r="AE1" s="48">
        <v>32</v>
      </c>
      <c r="AF1" s="48">
        <v>33</v>
      </c>
      <c r="AG1" s="48">
        <v>34</v>
      </c>
      <c r="AH1" s="48">
        <v>35</v>
      </c>
      <c r="AI1" s="48">
        <v>36</v>
      </c>
      <c r="AJ1" s="48">
        <v>37</v>
      </c>
      <c r="AK1" s="48">
        <v>38</v>
      </c>
    </row>
    <row r="2" spans="1:51" ht="10.5" customHeight="1">
      <c r="A2" s="139"/>
      <c r="B2" s="325" t="s">
        <v>59</v>
      </c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10"/>
      <c r="N2" s="310"/>
      <c r="O2" s="330"/>
      <c r="P2" s="310"/>
      <c r="V2" s="83" t="s">
        <v>84</v>
      </c>
    </row>
    <row r="3" spans="1:51" ht="34.5" customHeight="1">
      <c r="A3" s="140" t="str">
        <f>+"headingqy"&amp;$A$1</f>
        <v>headingqyGroup</v>
      </c>
      <c r="B3" s="341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75" t="e">
        <f>'PeB FI'!#REF!</f>
        <v>#REF!</v>
      </c>
      <c r="P3" s="310"/>
      <c r="Q3" s="2"/>
      <c r="V3" s="364" t="e">
        <f>C3</f>
        <v>#REF!</v>
      </c>
      <c r="W3" s="365" t="e">
        <f t="shared" ref="W3:AC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ref="AD3" si="2">K3</f>
        <v>#REF!</v>
      </c>
      <c r="AE3" s="367" t="e">
        <f t="shared" ref="AE3" si="3">L3</f>
        <v>#REF!</v>
      </c>
      <c r="AF3" s="366" t="e">
        <f t="shared" ref="AF3" si="4">M3</f>
        <v>#REF!</v>
      </c>
      <c r="AG3" s="367" t="e">
        <f t="shared" ref="AG3" si="5">N3</f>
        <v>#REF!</v>
      </c>
      <c r="AH3" s="361" t="e">
        <f t="shared" ref="AH3" si="6">O3</f>
        <v>#REF!</v>
      </c>
    </row>
    <row r="4" spans="1:51" ht="10.5" customHeight="1">
      <c r="A4" s="52" t="s">
        <v>6</v>
      </c>
      <c r="B4" s="388" t="s">
        <v>6</v>
      </c>
      <c r="C4" s="431"/>
      <c r="D4" s="460"/>
      <c r="E4" s="390"/>
      <c r="F4" s="390"/>
      <c r="G4" s="390"/>
      <c r="H4" s="436"/>
      <c r="I4" s="436"/>
      <c r="J4" s="436"/>
      <c r="K4" s="531"/>
      <c r="L4" s="544"/>
      <c r="M4" s="431"/>
      <c r="N4" s="460"/>
      <c r="O4" s="566"/>
      <c r="P4" s="347"/>
      <c r="Q4" s="603" t="e">
        <f>((C4-D4)/D4)-K4</f>
        <v>#DIV/0!</v>
      </c>
      <c r="R4" s="603" t="e">
        <f>((C4-G4)/G4)-L4</f>
        <v>#DIV/0!</v>
      </c>
      <c r="S4" s="603" t="e">
        <f t="shared" ref="S4:S15" si="7">((M4-N4)/N4)-O4</f>
        <v>#DIV/0!</v>
      </c>
      <c r="T4" s="603">
        <f>C4+D4+E4+F4-M4</f>
        <v>0</v>
      </c>
      <c r="U4" s="603">
        <f>G4+H4+I4+J4-N4</f>
        <v>0</v>
      </c>
      <c r="V4" s="469"/>
      <c r="W4" s="654"/>
      <c r="X4" s="655"/>
      <c r="Y4" s="655"/>
      <c r="Z4" s="655"/>
      <c r="AA4" s="655"/>
      <c r="AB4" s="487"/>
      <c r="AC4" s="487"/>
      <c r="AD4" s="531"/>
      <c r="AE4" s="544"/>
      <c r="AF4" s="469"/>
      <c r="AG4" s="656"/>
      <c r="AH4" s="577"/>
      <c r="AK4" s="63">
        <f t="shared" ref="AK4:AK24" si="8">C4-V4</f>
        <v>0</v>
      </c>
      <c r="AL4" s="63">
        <f t="shared" ref="AL4:AL24" si="9">D4-W4</f>
        <v>0</v>
      </c>
      <c r="AM4" s="63">
        <f t="shared" ref="AM4:AM24" si="10">E4-X4</f>
        <v>0</v>
      </c>
      <c r="AN4" s="63">
        <f t="shared" ref="AN4:AN24" si="11">F4-Y4</f>
        <v>0</v>
      </c>
      <c r="AO4" s="63">
        <f t="shared" ref="AO4:AO24" si="12">G4-Z4</f>
        <v>0</v>
      </c>
      <c r="AP4" s="63">
        <f t="shared" ref="AP4:AW4" si="13">H4-AA4</f>
        <v>0</v>
      </c>
      <c r="AQ4" s="63">
        <f t="shared" si="13"/>
        <v>0</v>
      </c>
      <c r="AR4" s="63">
        <f t="shared" si="13"/>
        <v>0</v>
      </c>
      <c r="AS4" s="63">
        <f t="shared" si="13"/>
        <v>0</v>
      </c>
      <c r="AT4" s="63">
        <f t="shared" si="13"/>
        <v>0</v>
      </c>
      <c r="AU4" s="63">
        <f t="shared" si="13"/>
        <v>0</v>
      </c>
      <c r="AV4" s="63">
        <f t="shared" si="13"/>
        <v>0</v>
      </c>
      <c r="AW4" s="63">
        <f t="shared" si="13"/>
        <v>0</v>
      </c>
      <c r="AX4" s="63"/>
      <c r="AY4" s="63"/>
    </row>
    <row r="5" spans="1:51" ht="10.5" customHeight="1">
      <c r="A5" s="52" t="s">
        <v>2</v>
      </c>
      <c r="B5" s="388" t="s">
        <v>2</v>
      </c>
      <c r="C5" s="431"/>
      <c r="D5" s="460"/>
      <c r="E5" s="390"/>
      <c r="F5" s="390"/>
      <c r="G5" s="390"/>
      <c r="H5" s="436"/>
      <c r="I5" s="436"/>
      <c r="J5" s="436"/>
      <c r="K5" s="268"/>
      <c r="L5" s="269"/>
      <c r="M5" s="431"/>
      <c r="N5" s="460"/>
      <c r="O5" s="263"/>
      <c r="P5" s="347"/>
      <c r="Q5" s="603" t="e">
        <f t="shared" ref="Q5:Q24" si="14">((C5-D5)/D5)-K5</f>
        <v>#DIV/0!</v>
      </c>
      <c r="R5" s="603" t="e">
        <f t="shared" ref="R5:R24" si="15">((C5-G5)/G5)-L5</f>
        <v>#DIV/0!</v>
      </c>
      <c r="S5" s="603" t="e">
        <f t="shared" si="7"/>
        <v>#DIV/0!</v>
      </c>
      <c r="T5" s="603">
        <f t="shared" ref="T5:T15" si="16">C5+D5+E5+F5-M5</f>
        <v>0</v>
      </c>
      <c r="U5" s="603">
        <f t="shared" ref="U5:U15" si="17">G5+H5+I5+J5-N5</f>
        <v>0</v>
      </c>
      <c r="V5" s="431"/>
      <c r="W5" s="460"/>
      <c r="X5" s="390"/>
      <c r="Y5" s="390"/>
      <c r="Z5" s="390"/>
      <c r="AA5" s="390"/>
      <c r="AB5" s="436"/>
      <c r="AC5" s="436"/>
      <c r="AD5" s="268"/>
      <c r="AE5" s="269"/>
      <c r="AF5" s="431"/>
      <c r="AG5" s="430"/>
      <c r="AH5" s="263"/>
      <c r="AK5" s="63">
        <f t="shared" si="8"/>
        <v>0</v>
      </c>
      <c r="AL5" s="63">
        <f t="shared" si="9"/>
        <v>0</v>
      </c>
      <c r="AM5" s="63">
        <f t="shared" si="10"/>
        <v>0</v>
      </c>
      <c r="AN5" s="63">
        <f t="shared" si="11"/>
        <v>0</v>
      </c>
      <c r="AO5" s="63">
        <f t="shared" si="12"/>
        <v>0</v>
      </c>
      <c r="AP5" s="63">
        <f>H5-AA5</f>
        <v>0</v>
      </c>
      <c r="AQ5" s="63">
        <f t="shared" ref="AQ5:AW24" si="18">I5-AB5</f>
        <v>0</v>
      </c>
      <c r="AR5" s="63">
        <f t="shared" si="18"/>
        <v>0</v>
      </c>
      <c r="AS5" s="63">
        <f t="shared" si="18"/>
        <v>0</v>
      </c>
      <c r="AT5" s="63">
        <f t="shared" si="18"/>
        <v>0</v>
      </c>
      <c r="AU5" s="63">
        <f t="shared" si="18"/>
        <v>0</v>
      </c>
      <c r="AV5" s="63">
        <f t="shared" si="18"/>
        <v>0</v>
      </c>
      <c r="AW5" s="63">
        <f t="shared" si="18"/>
        <v>0</v>
      </c>
      <c r="AX5" s="63"/>
      <c r="AY5" s="63"/>
    </row>
    <row r="6" spans="1:51" ht="10.5" customHeight="1">
      <c r="A6" s="52" t="s">
        <v>0</v>
      </c>
      <c r="B6" s="388" t="s">
        <v>0</v>
      </c>
      <c r="C6" s="431"/>
      <c r="D6" s="460"/>
      <c r="E6" s="390"/>
      <c r="F6" s="390"/>
      <c r="G6" s="390"/>
      <c r="H6" s="436"/>
      <c r="I6" s="436"/>
      <c r="J6" s="436"/>
      <c r="K6" s="268"/>
      <c r="L6" s="269"/>
      <c r="M6" s="431"/>
      <c r="N6" s="460"/>
      <c r="O6" s="263"/>
      <c r="P6" s="347"/>
      <c r="Q6" s="603" t="e">
        <f t="shared" si="14"/>
        <v>#DIV/0!</v>
      </c>
      <c r="R6" s="603" t="e">
        <f t="shared" si="15"/>
        <v>#DIV/0!</v>
      </c>
      <c r="S6" s="603" t="e">
        <f t="shared" si="7"/>
        <v>#DIV/0!</v>
      </c>
      <c r="T6" s="603">
        <f t="shared" si="16"/>
        <v>0</v>
      </c>
      <c r="U6" s="603">
        <f t="shared" si="17"/>
        <v>0</v>
      </c>
      <c r="V6" s="431"/>
      <c r="W6" s="460"/>
      <c r="X6" s="390"/>
      <c r="Y6" s="390"/>
      <c r="Z6" s="390"/>
      <c r="AA6" s="390"/>
      <c r="AB6" s="436"/>
      <c r="AC6" s="436"/>
      <c r="AD6" s="268"/>
      <c r="AE6" s="269"/>
      <c r="AF6" s="431"/>
      <c r="AG6" s="430"/>
      <c r="AH6" s="263"/>
      <c r="AK6" s="63">
        <f t="shared" si="8"/>
        <v>0</v>
      </c>
      <c r="AL6" s="63">
        <f t="shared" si="9"/>
        <v>0</v>
      </c>
      <c r="AM6" s="63">
        <f t="shared" si="10"/>
        <v>0</v>
      </c>
      <c r="AN6" s="63">
        <f t="shared" si="11"/>
        <v>0</v>
      </c>
      <c r="AO6" s="63">
        <f t="shared" si="12"/>
        <v>0</v>
      </c>
      <c r="AP6" s="63">
        <f t="shared" ref="AP6:AP24" si="19">H6-AA6</f>
        <v>0</v>
      </c>
      <c r="AQ6" s="63">
        <f t="shared" si="18"/>
        <v>0</v>
      </c>
      <c r="AR6" s="63">
        <f t="shared" si="18"/>
        <v>0</v>
      </c>
      <c r="AS6" s="63">
        <f t="shared" si="18"/>
        <v>0</v>
      </c>
      <c r="AT6" s="63">
        <f t="shared" si="18"/>
        <v>0</v>
      </c>
      <c r="AU6" s="63">
        <f t="shared" si="18"/>
        <v>0</v>
      </c>
      <c r="AV6" s="63">
        <f t="shared" si="18"/>
        <v>0</v>
      </c>
      <c r="AW6" s="63">
        <f t="shared" si="18"/>
        <v>0</v>
      </c>
      <c r="AX6" s="63"/>
      <c r="AY6" s="63"/>
    </row>
    <row r="7" spans="1:51" ht="10.5" customHeight="1">
      <c r="A7" s="52" t="s">
        <v>16</v>
      </c>
      <c r="B7" s="388" t="s">
        <v>16</v>
      </c>
      <c r="C7" s="431"/>
      <c r="D7" s="460"/>
      <c r="E7" s="390"/>
      <c r="F7" s="390"/>
      <c r="G7" s="390"/>
      <c r="H7" s="436"/>
      <c r="I7" s="436"/>
      <c r="J7" s="436"/>
      <c r="K7" s="268"/>
      <c r="L7" s="269"/>
      <c r="M7" s="431"/>
      <c r="N7" s="460"/>
      <c r="O7" s="263"/>
      <c r="P7" s="347"/>
      <c r="Q7" s="603"/>
      <c r="R7" s="603"/>
      <c r="S7" s="603"/>
      <c r="T7" s="603">
        <f t="shared" si="16"/>
        <v>0</v>
      </c>
      <c r="U7" s="603">
        <f t="shared" si="17"/>
        <v>0</v>
      </c>
      <c r="V7" s="431"/>
      <c r="W7" s="460"/>
      <c r="X7" s="390"/>
      <c r="Y7" s="390"/>
      <c r="Z7" s="390"/>
      <c r="AA7" s="390"/>
      <c r="AB7" s="436"/>
      <c r="AC7" s="436"/>
      <c r="AD7" s="268"/>
      <c r="AE7" s="269"/>
      <c r="AF7" s="431"/>
      <c r="AG7" s="430"/>
      <c r="AH7" s="263"/>
      <c r="AK7" s="63">
        <f t="shared" si="8"/>
        <v>0</v>
      </c>
      <c r="AL7" s="63">
        <f t="shared" si="9"/>
        <v>0</v>
      </c>
      <c r="AM7" s="63">
        <f t="shared" si="10"/>
        <v>0</v>
      </c>
      <c r="AN7" s="63">
        <f t="shared" si="11"/>
        <v>0</v>
      </c>
      <c r="AO7" s="63">
        <f t="shared" si="12"/>
        <v>0</v>
      </c>
      <c r="AP7" s="63">
        <f t="shared" si="19"/>
        <v>0</v>
      </c>
      <c r="AQ7" s="63">
        <f t="shared" si="18"/>
        <v>0</v>
      </c>
      <c r="AR7" s="63">
        <f t="shared" si="18"/>
        <v>0</v>
      </c>
      <c r="AS7" s="63">
        <f t="shared" si="18"/>
        <v>0</v>
      </c>
      <c r="AT7" s="63">
        <f t="shared" si="18"/>
        <v>0</v>
      </c>
      <c r="AU7" s="63">
        <f t="shared" si="18"/>
        <v>0</v>
      </c>
      <c r="AV7" s="63">
        <f t="shared" si="18"/>
        <v>0</v>
      </c>
      <c r="AW7" s="63">
        <f t="shared" si="18"/>
        <v>0</v>
      </c>
      <c r="AX7" s="63"/>
      <c r="AY7" s="63"/>
    </row>
    <row r="8" spans="1:51" ht="10.5" customHeight="1">
      <c r="A8" s="58" t="s">
        <v>7</v>
      </c>
      <c r="B8" s="396" t="s">
        <v>7</v>
      </c>
      <c r="C8" s="432"/>
      <c r="D8" s="461"/>
      <c r="E8" s="462"/>
      <c r="F8" s="462"/>
      <c r="G8" s="462"/>
      <c r="H8" s="463"/>
      <c r="I8" s="463"/>
      <c r="J8" s="463"/>
      <c r="K8" s="271"/>
      <c r="L8" s="272"/>
      <c r="M8" s="432"/>
      <c r="N8" s="461"/>
      <c r="O8" s="275"/>
      <c r="P8" s="347"/>
      <c r="Q8" s="603" t="e">
        <f t="shared" si="14"/>
        <v>#DIV/0!</v>
      </c>
      <c r="R8" s="603" t="e">
        <f t="shared" si="15"/>
        <v>#DIV/0!</v>
      </c>
      <c r="S8" s="603" t="e">
        <f t="shared" si="7"/>
        <v>#DIV/0!</v>
      </c>
      <c r="T8" s="603">
        <f t="shared" si="16"/>
        <v>0</v>
      </c>
      <c r="U8" s="603">
        <f t="shared" si="17"/>
        <v>0</v>
      </c>
      <c r="V8" s="432"/>
      <c r="W8" s="461"/>
      <c r="X8" s="462"/>
      <c r="Y8" s="462"/>
      <c r="Z8" s="462"/>
      <c r="AA8" s="462"/>
      <c r="AB8" s="463"/>
      <c r="AC8" s="463"/>
      <c r="AD8" s="271"/>
      <c r="AE8" s="272"/>
      <c r="AF8" s="432"/>
      <c r="AG8" s="433"/>
      <c r="AH8" s="275"/>
      <c r="AK8" s="63">
        <f t="shared" si="8"/>
        <v>0</v>
      </c>
      <c r="AL8" s="63">
        <f t="shared" si="9"/>
        <v>0</v>
      </c>
      <c r="AM8" s="63">
        <f t="shared" si="10"/>
        <v>0</v>
      </c>
      <c r="AN8" s="63">
        <f t="shared" si="11"/>
        <v>0</v>
      </c>
      <c r="AO8" s="63">
        <f t="shared" si="12"/>
        <v>0</v>
      </c>
      <c r="AP8" s="63">
        <f t="shared" si="19"/>
        <v>0</v>
      </c>
      <c r="AQ8" s="63">
        <f t="shared" si="18"/>
        <v>0</v>
      </c>
      <c r="AR8" s="63">
        <f t="shared" si="18"/>
        <v>0</v>
      </c>
      <c r="AS8" s="63">
        <f t="shared" si="18"/>
        <v>0</v>
      </c>
      <c r="AT8" s="63">
        <f t="shared" si="18"/>
        <v>0</v>
      </c>
      <c r="AU8" s="63">
        <f t="shared" si="18"/>
        <v>0</v>
      </c>
      <c r="AV8" s="63">
        <f t="shared" si="18"/>
        <v>0</v>
      </c>
      <c r="AW8" s="63">
        <f t="shared" si="18"/>
        <v>0</v>
      </c>
      <c r="AX8" s="63"/>
      <c r="AY8" s="63"/>
    </row>
    <row r="9" spans="1:51" ht="10.5" customHeight="1">
      <c r="A9" s="52" t="s">
        <v>3</v>
      </c>
      <c r="B9" s="388" t="s">
        <v>3</v>
      </c>
      <c r="C9" s="431"/>
      <c r="D9" s="460"/>
      <c r="E9" s="390"/>
      <c r="F9" s="390"/>
      <c r="G9" s="390"/>
      <c r="H9" s="436"/>
      <c r="I9" s="436"/>
      <c r="J9" s="436"/>
      <c r="K9" s="268"/>
      <c r="L9" s="269"/>
      <c r="M9" s="431"/>
      <c r="N9" s="460"/>
      <c r="O9" s="263"/>
      <c r="P9" s="347"/>
      <c r="Q9" s="603" t="e">
        <f t="shared" si="14"/>
        <v>#DIV/0!</v>
      </c>
      <c r="R9" s="603" t="e">
        <f t="shared" si="15"/>
        <v>#DIV/0!</v>
      </c>
      <c r="S9" s="603" t="e">
        <f t="shared" si="7"/>
        <v>#DIV/0!</v>
      </c>
      <c r="T9" s="603">
        <f t="shared" si="16"/>
        <v>0</v>
      </c>
      <c r="U9" s="603">
        <f t="shared" si="17"/>
        <v>0</v>
      </c>
      <c r="V9" s="431"/>
      <c r="W9" s="460"/>
      <c r="X9" s="390"/>
      <c r="Y9" s="390"/>
      <c r="Z9" s="390"/>
      <c r="AA9" s="390"/>
      <c r="AB9" s="436"/>
      <c r="AC9" s="436"/>
      <c r="AD9" s="268"/>
      <c r="AE9" s="269"/>
      <c r="AF9" s="431"/>
      <c r="AG9" s="430"/>
      <c r="AH9" s="263"/>
      <c r="AK9" s="63">
        <f t="shared" si="8"/>
        <v>0</v>
      </c>
      <c r="AL9" s="63">
        <f t="shared" si="9"/>
        <v>0</v>
      </c>
      <c r="AM9" s="63">
        <f t="shared" si="10"/>
        <v>0</v>
      </c>
      <c r="AN9" s="63">
        <f t="shared" si="11"/>
        <v>0</v>
      </c>
      <c r="AO9" s="63">
        <f t="shared" si="12"/>
        <v>0</v>
      </c>
      <c r="AP9" s="63">
        <f t="shared" si="19"/>
        <v>0</v>
      </c>
      <c r="AQ9" s="63">
        <f t="shared" si="18"/>
        <v>0</v>
      </c>
      <c r="AR9" s="63">
        <f t="shared" si="18"/>
        <v>0</v>
      </c>
      <c r="AS9" s="63">
        <f t="shared" si="18"/>
        <v>0</v>
      </c>
      <c r="AT9" s="63">
        <f t="shared" si="18"/>
        <v>0</v>
      </c>
      <c r="AU9" s="63">
        <f t="shared" si="18"/>
        <v>0</v>
      </c>
      <c r="AV9" s="63">
        <f t="shared" si="18"/>
        <v>0</v>
      </c>
      <c r="AW9" s="63">
        <f t="shared" si="18"/>
        <v>0</v>
      </c>
      <c r="AX9" s="63"/>
      <c r="AY9" s="63"/>
    </row>
    <row r="10" spans="1:51" ht="10.5" customHeight="1">
      <c r="A10" s="52" t="s">
        <v>73</v>
      </c>
      <c r="B10" s="388" t="s">
        <v>78</v>
      </c>
      <c r="C10" s="431"/>
      <c r="D10" s="460"/>
      <c r="E10" s="390"/>
      <c r="F10" s="390"/>
      <c r="G10" s="390"/>
      <c r="H10" s="436"/>
      <c r="I10" s="436"/>
      <c r="J10" s="436"/>
      <c r="K10" s="268"/>
      <c r="L10" s="269"/>
      <c r="M10" s="431"/>
      <c r="N10" s="460"/>
      <c r="O10" s="263"/>
      <c r="P10" s="347"/>
      <c r="Q10" s="603" t="e">
        <f t="shared" si="14"/>
        <v>#DIV/0!</v>
      </c>
      <c r="R10" s="603" t="e">
        <f t="shared" si="15"/>
        <v>#DIV/0!</v>
      </c>
      <c r="S10" s="603" t="e">
        <f t="shared" si="7"/>
        <v>#DIV/0!</v>
      </c>
      <c r="T10" s="603">
        <f t="shared" si="16"/>
        <v>0</v>
      </c>
      <c r="U10" s="603">
        <f t="shared" si="17"/>
        <v>0</v>
      </c>
      <c r="V10" s="431"/>
      <c r="W10" s="460"/>
      <c r="X10" s="390"/>
      <c r="Y10" s="390"/>
      <c r="Z10" s="390"/>
      <c r="AA10" s="390"/>
      <c r="AB10" s="436"/>
      <c r="AC10" s="436"/>
      <c r="AD10" s="268"/>
      <c r="AE10" s="269"/>
      <c r="AF10" s="431"/>
      <c r="AG10" s="430"/>
      <c r="AH10" s="263"/>
      <c r="AK10" s="63">
        <f t="shared" si="8"/>
        <v>0</v>
      </c>
      <c r="AL10" s="63">
        <f t="shared" si="9"/>
        <v>0</v>
      </c>
      <c r="AM10" s="63">
        <f t="shared" si="10"/>
        <v>0</v>
      </c>
      <c r="AN10" s="63">
        <f t="shared" si="11"/>
        <v>0</v>
      </c>
      <c r="AO10" s="63">
        <f t="shared" si="12"/>
        <v>0</v>
      </c>
      <c r="AP10" s="63">
        <f t="shared" si="19"/>
        <v>0</v>
      </c>
      <c r="AQ10" s="63">
        <f t="shared" si="18"/>
        <v>0</v>
      </c>
      <c r="AR10" s="63">
        <f t="shared" si="18"/>
        <v>0</v>
      </c>
      <c r="AS10" s="63">
        <f t="shared" si="18"/>
        <v>0</v>
      </c>
      <c r="AT10" s="63">
        <f t="shared" si="18"/>
        <v>0</v>
      </c>
      <c r="AU10" s="63">
        <f t="shared" si="18"/>
        <v>0</v>
      </c>
      <c r="AV10" s="63">
        <f t="shared" si="18"/>
        <v>0</v>
      </c>
      <c r="AW10" s="63">
        <f t="shared" si="18"/>
        <v>0</v>
      </c>
      <c r="AX10" s="63"/>
      <c r="AY10" s="63"/>
    </row>
    <row r="11" spans="1:51" ht="10.5" customHeight="1">
      <c r="A11" s="58" t="s">
        <v>22</v>
      </c>
      <c r="B11" s="396" t="s">
        <v>22</v>
      </c>
      <c r="C11" s="432"/>
      <c r="D11" s="461"/>
      <c r="E11" s="462"/>
      <c r="F11" s="462"/>
      <c r="G11" s="462"/>
      <c r="H11" s="463"/>
      <c r="I11" s="463"/>
      <c r="J11" s="463"/>
      <c r="K11" s="271"/>
      <c r="L11" s="272"/>
      <c r="M11" s="432"/>
      <c r="N11" s="461"/>
      <c r="O11" s="275"/>
      <c r="P11" s="347"/>
      <c r="Q11" s="603" t="e">
        <f t="shared" si="14"/>
        <v>#DIV/0!</v>
      </c>
      <c r="R11" s="603" t="e">
        <f t="shared" si="15"/>
        <v>#DIV/0!</v>
      </c>
      <c r="S11" s="603" t="e">
        <f t="shared" si="7"/>
        <v>#DIV/0!</v>
      </c>
      <c r="T11" s="603">
        <f t="shared" si="16"/>
        <v>0</v>
      </c>
      <c r="U11" s="603">
        <f t="shared" si="17"/>
        <v>0</v>
      </c>
      <c r="V11" s="432"/>
      <c r="W11" s="461"/>
      <c r="X11" s="462"/>
      <c r="Y11" s="462"/>
      <c r="Z11" s="462"/>
      <c r="AA11" s="462"/>
      <c r="AB11" s="463"/>
      <c r="AC11" s="463"/>
      <c r="AD11" s="271"/>
      <c r="AE11" s="272"/>
      <c r="AF11" s="432"/>
      <c r="AG11" s="433"/>
      <c r="AH11" s="275"/>
      <c r="AK11" s="63">
        <f t="shared" si="8"/>
        <v>0</v>
      </c>
      <c r="AL11" s="63">
        <f t="shared" si="9"/>
        <v>0</v>
      </c>
      <c r="AM11" s="63">
        <f t="shared" si="10"/>
        <v>0</v>
      </c>
      <c r="AN11" s="63">
        <f t="shared" si="11"/>
        <v>0</v>
      </c>
      <c r="AO11" s="63">
        <f t="shared" si="12"/>
        <v>0</v>
      </c>
      <c r="AP11" s="63">
        <f t="shared" si="19"/>
        <v>0</v>
      </c>
      <c r="AQ11" s="63">
        <f t="shared" si="18"/>
        <v>0</v>
      </c>
      <c r="AR11" s="63">
        <f t="shared" si="18"/>
        <v>0</v>
      </c>
      <c r="AS11" s="63">
        <f t="shared" si="18"/>
        <v>0</v>
      </c>
      <c r="AT11" s="63">
        <f t="shared" si="18"/>
        <v>0</v>
      </c>
      <c r="AU11" s="63">
        <f t="shared" si="18"/>
        <v>0</v>
      </c>
      <c r="AV11" s="63">
        <f t="shared" si="18"/>
        <v>0</v>
      </c>
      <c r="AW11" s="63">
        <f t="shared" si="18"/>
        <v>0</v>
      </c>
      <c r="AX11" s="63"/>
      <c r="AY11" s="63"/>
    </row>
    <row r="12" spans="1:51" ht="10.5" customHeight="1">
      <c r="A12" s="58" t="s">
        <v>11</v>
      </c>
      <c r="B12" s="396" t="s">
        <v>11</v>
      </c>
      <c r="C12" s="432"/>
      <c r="D12" s="433"/>
      <c r="E12" s="463"/>
      <c r="F12" s="463"/>
      <c r="G12" s="463"/>
      <c r="H12" s="463"/>
      <c r="I12" s="463"/>
      <c r="J12" s="463"/>
      <c r="K12" s="271"/>
      <c r="L12" s="272"/>
      <c r="M12" s="432"/>
      <c r="N12" s="433"/>
      <c r="O12" s="275"/>
      <c r="P12" s="347"/>
      <c r="Q12" s="603" t="e">
        <f t="shared" si="14"/>
        <v>#DIV/0!</v>
      </c>
      <c r="R12" s="603" t="e">
        <f t="shared" si="15"/>
        <v>#DIV/0!</v>
      </c>
      <c r="S12" s="603" t="e">
        <f t="shared" si="7"/>
        <v>#DIV/0!</v>
      </c>
      <c r="T12" s="603">
        <f t="shared" si="16"/>
        <v>0</v>
      </c>
      <c r="U12" s="603">
        <f t="shared" si="17"/>
        <v>0</v>
      </c>
      <c r="V12" s="432"/>
      <c r="W12" s="433"/>
      <c r="X12" s="463"/>
      <c r="Y12" s="463"/>
      <c r="Z12" s="463"/>
      <c r="AA12" s="463"/>
      <c r="AB12" s="463"/>
      <c r="AC12" s="463"/>
      <c r="AD12" s="271"/>
      <c r="AE12" s="272"/>
      <c r="AF12" s="432"/>
      <c r="AG12" s="433"/>
      <c r="AH12" s="275"/>
      <c r="AK12" s="63">
        <f t="shared" si="8"/>
        <v>0</v>
      </c>
      <c r="AL12" s="63">
        <f t="shared" si="9"/>
        <v>0</v>
      </c>
      <c r="AM12" s="63">
        <f t="shared" si="10"/>
        <v>0</v>
      </c>
      <c r="AN12" s="63">
        <f t="shared" si="11"/>
        <v>0</v>
      </c>
      <c r="AO12" s="63">
        <f t="shared" si="12"/>
        <v>0</v>
      </c>
      <c r="AP12" s="63">
        <f t="shared" si="19"/>
        <v>0</v>
      </c>
      <c r="AQ12" s="63">
        <f t="shared" si="18"/>
        <v>0</v>
      </c>
      <c r="AR12" s="63">
        <f t="shared" si="18"/>
        <v>0</v>
      </c>
      <c r="AS12" s="63">
        <f t="shared" si="18"/>
        <v>0</v>
      </c>
      <c r="AT12" s="63">
        <f t="shared" si="18"/>
        <v>0</v>
      </c>
      <c r="AU12" s="63">
        <f t="shared" si="18"/>
        <v>0</v>
      </c>
      <c r="AV12" s="63">
        <f t="shared" si="18"/>
        <v>0</v>
      </c>
      <c r="AW12" s="63">
        <f t="shared" si="18"/>
        <v>0</v>
      </c>
      <c r="AX12" s="63"/>
      <c r="AY12" s="63"/>
    </row>
    <row r="13" spans="1:51" ht="10.5" customHeight="1">
      <c r="A13" s="52" t="s">
        <v>21</v>
      </c>
      <c r="B13" s="388" t="s">
        <v>21</v>
      </c>
      <c r="C13" s="431"/>
      <c r="D13" s="430"/>
      <c r="E13" s="436"/>
      <c r="F13" s="436"/>
      <c r="G13" s="436"/>
      <c r="H13" s="436"/>
      <c r="I13" s="436"/>
      <c r="J13" s="436"/>
      <c r="K13" s="268"/>
      <c r="L13" s="269"/>
      <c r="M13" s="431"/>
      <c r="N13" s="430"/>
      <c r="O13" s="263"/>
      <c r="P13" s="347"/>
      <c r="Q13" s="603" t="e">
        <f t="shared" si="14"/>
        <v>#DIV/0!</v>
      </c>
      <c r="R13" s="603" t="e">
        <f t="shared" si="15"/>
        <v>#DIV/0!</v>
      </c>
      <c r="S13" s="603" t="e">
        <f t="shared" si="7"/>
        <v>#DIV/0!</v>
      </c>
      <c r="T13" s="603">
        <f t="shared" si="16"/>
        <v>0</v>
      </c>
      <c r="U13" s="603">
        <f t="shared" si="17"/>
        <v>0</v>
      </c>
      <c r="V13" s="431"/>
      <c r="W13" s="430"/>
      <c r="X13" s="436"/>
      <c r="Y13" s="436"/>
      <c r="Z13" s="436"/>
      <c r="AA13" s="436"/>
      <c r="AB13" s="436"/>
      <c r="AC13" s="436"/>
      <c r="AD13" s="268"/>
      <c r="AE13" s="269"/>
      <c r="AF13" s="431"/>
      <c r="AG13" s="430"/>
      <c r="AH13" s="263"/>
      <c r="AK13" s="63">
        <f t="shared" si="8"/>
        <v>0</v>
      </c>
      <c r="AL13" s="63">
        <f t="shared" si="9"/>
        <v>0</v>
      </c>
      <c r="AM13" s="63">
        <f t="shared" si="10"/>
        <v>0</v>
      </c>
      <c r="AN13" s="63">
        <f t="shared" si="11"/>
        <v>0</v>
      </c>
      <c r="AO13" s="63">
        <f t="shared" si="12"/>
        <v>0</v>
      </c>
      <c r="AP13" s="63">
        <f t="shared" si="19"/>
        <v>0</v>
      </c>
      <c r="AQ13" s="63">
        <f t="shared" si="18"/>
        <v>0</v>
      </c>
      <c r="AR13" s="63">
        <f t="shared" si="18"/>
        <v>0</v>
      </c>
      <c r="AS13" s="63">
        <f t="shared" si="18"/>
        <v>0</v>
      </c>
      <c r="AT13" s="63">
        <f t="shared" si="18"/>
        <v>0</v>
      </c>
      <c r="AU13" s="63">
        <f t="shared" si="18"/>
        <v>0</v>
      </c>
      <c r="AV13" s="63">
        <f t="shared" si="18"/>
        <v>0</v>
      </c>
      <c r="AW13" s="63">
        <f t="shared" si="18"/>
        <v>0</v>
      </c>
      <c r="AX13" s="63"/>
      <c r="AY13" s="63"/>
    </row>
    <row r="14" spans="1:51" ht="10.5" hidden="1" customHeight="1" outlineLevel="1">
      <c r="A14" s="167" t="s">
        <v>101</v>
      </c>
      <c r="B14" s="388" t="s">
        <v>101</v>
      </c>
      <c r="C14" s="431"/>
      <c r="D14" s="430"/>
      <c r="E14" s="436"/>
      <c r="F14" s="436"/>
      <c r="G14" s="436"/>
      <c r="H14" s="436"/>
      <c r="I14" s="436"/>
      <c r="J14" s="436"/>
      <c r="K14" s="268"/>
      <c r="L14" s="269"/>
      <c r="M14" s="431"/>
      <c r="N14" s="430"/>
      <c r="O14" s="263"/>
      <c r="P14" s="347"/>
      <c r="Q14" s="603" t="e">
        <f t="shared" ref="Q14" si="20">((C14-D14)/D14)-K14</f>
        <v>#DIV/0!</v>
      </c>
      <c r="R14" s="604" t="e">
        <f>((C14-G14)/G14)-L14</f>
        <v>#DIV/0!</v>
      </c>
      <c r="S14" s="603" t="e">
        <f t="shared" ref="S14" si="21">((M14-N14)/N14)-O14</f>
        <v>#DIV/0!</v>
      </c>
      <c r="T14" s="603">
        <f t="shared" si="16"/>
        <v>0</v>
      </c>
      <c r="U14" s="603">
        <f t="shared" si="17"/>
        <v>0</v>
      </c>
      <c r="V14" s="431"/>
      <c r="W14" s="430"/>
      <c r="X14" s="436"/>
      <c r="Y14" s="436"/>
      <c r="Z14" s="436"/>
      <c r="AA14" s="436"/>
      <c r="AB14" s="436"/>
      <c r="AC14" s="436"/>
      <c r="AD14" s="268"/>
      <c r="AE14" s="269"/>
      <c r="AF14" s="431"/>
      <c r="AG14" s="430"/>
      <c r="AH14" s="263"/>
      <c r="AK14" s="63">
        <f t="shared" ref="AK14" si="22">C14-V14</f>
        <v>0</v>
      </c>
      <c r="AL14" s="63">
        <f t="shared" ref="AL14" si="23">D14-W14</f>
        <v>0</v>
      </c>
      <c r="AM14" s="63">
        <f t="shared" ref="AM14" si="24">E14-X14</f>
        <v>0</v>
      </c>
      <c r="AN14" s="63">
        <f t="shared" ref="AN14" si="25">F14-Y14</f>
        <v>0</v>
      </c>
      <c r="AO14" s="63">
        <f t="shared" ref="AO14" si="26">G14-Z14</f>
        <v>0</v>
      </c>
      <c r="AP14" s="63">
        <f t="shared" si="19"/>
        <v>0</v>
      </c>
      <c r="AQ14" s="63">
        <f t="shared" si="18"/>
        <v>0</v>
      </c>
      <c r="AR14" s="63">
        <f t="shared" si="18"/>
        <v>0</v>
      </c>
      <c r="AS14" s="63">
        <f t="shared" si="18"/>
        <v>0</v>
      </c>
      <c r="AT14" s="63">
        <f t="shared" si="18"/>
        <v>0</v>
      </c>
      <c r="AU14" s="63">
        <f t="shared" si="18"/>
        <v>0</v>
      </c>
      <c r="AV14" s="63">
        <f t="shared" si="18"/>
        <v>0</v>
      </c>
      <c r="AW14" s="63">
        <f t="shared" si="18"/>
        <v>0</v>
      </c>
      <c r="AX14" s="63"/>
      <c r="AY14" s="63"/>
    </row>
    <row r="15" spans="1:51" ht="10.5" customHeight="1" collapsed="1">
      <c r="A15" s="58" t="s">
        <v>4</v>
      </c>
      <c r="B15" s="403" t="s">
        <v>4</v>
      </c>
      <c r="C15" s="434"/>
      <c r="D15" s="435"/>
      <c r="E15" s="464"/>
      <c r="F15" s="464"/>
      <c r="G15" s="464"/>
      <c r="H15" s="464"/>
      <c r="I15" s="464"/>
      <c r="J15" s="464"/>
      <c r="K15" s="283"/>
      <c r="L15" s="555"/>
      <c r="M15" s="434"/>
      <c r="N15" s="435"/>
      <c r="O15" s="275"/>
      <c r="P15" s="347"/>
      <c r="Q15" s="603" t="e">
        <f t="shared" si="14"/>
        <v>#DIV/0!</v>
      </c>
      <c r="R15" s="603" t="e">
        <f t="shared" si="15"/>
        <v>#DIV/0!</v>
      </c>
      <c r="S15" s="603" t="e">
        <f t="shared" si="7"/>
        <v>#DIV/0!</v>
      </c>
      <c r="T15" s="603">
        <f t="shared" si="16"/>
        <v>0</v>
      </c>
      <c r="U15" s="603">
        <f t="shared" si="17"/>
        <v>0</v>
      </c>
      <c r="V15" s="434"/>
      <c r="W15" s="435"/>
      <c r="X15" s="464"/>
      <c r="Y15" s="464"/>
      <c r="Z15" s="464"/>
      <c r="AA15" s="464"/>
      <c r="AB15" s="464"/>
      <c r="AC15" s="464"/>
      <c r="AD15" s="283"/>
      <c r="AE15" s="555"/>
      <c r="AF15" s="434"/>
      <c r="AG15" s="525"/>
      <c r="AH15" s="286"/>
      <c r="AK15" s="63">
        <f t="shared" si="8"/>
        <v>0</v>
      </c>
      <c r="AL15" s="63">
        <f t="shared" si="9"/>
        <v>0</v>
      </c>
      <c r="AM15" s="63">
        <f t="shared" si="10"/>
        <v>0</v>
      </c>
      <c r="AN15" s="63">
        <f t="shared" si="11"/>
        <v>0</v>
      </c>
      <c r="AO15" s="63">
        <f t="shared" si="12"/>
        <v>0</v>
      </c>
      <c r="AP15" s="63">
        <f t="shared" si="19"/>
        <v>0</v>
      </c>
      <c r="AQ15" s="63">
        <f t="shared" si="18"/>
        <v>0</v>
      </c>
      <c r="AR15" s="63">
        <f t="shared" si="18"/>
        <v>0</v>
      </c>
      <c r="AS15" s="63">
        <f t="shared" si="18"/>
        <v>0</v>
      </c>
      <c r="AT15" s="63">
        <f t="shared" si="18"/>
        <v>0</v>
      </c>
      <c r="AU15" s="63">
        <f t="shared" si="18"/>
        <v>0</v>
      </c>
      <c r="AV15" s="63">
        <f t="shared" si="18"/>
        <v>0</v>
      </c>
      <c r="AW15" s="63">
        <f t="shared" si="18"/>
        <v>0</v>
      </c>
      <c r="AX15" s="63"/>
      <c r="AY15" s="63"/>
    </row>
    <row r="16" spans="1:51" ht="10.5" customHeight="1">
      <c r="A16" s="52" t="s">
        <v>8</v>
      </c>
      <c r="B16" s="388" t="s">
        <v>8</v>
      </c>
      <c r="C16" s="412"/>
      <c r="D16" s="436"/>
      <c r="E16" s="436"/>
      <c r="F16" s="436"/>
      <c r="G16" s="436"/>
      <c r="H16" s="436"/>
      <c r="I16" s="436"/>
      <c r="J16" s="436"/>
      <c r="K16" s="268"/>
      <c r="L16" s="269"/>
      <c r="M16" s="412"/>
      <c r="N16" s="436"/>
      <c r="O16" s="566"/>
      <c r="P16" s="345"/>
      <c r="Q16" s="603"/>
      <c r="R16" s="603"/>
      <c r="S16" s="603"/>
      <c r="T16" s="603"/>
      <c r="U16" s="585"/>
      <c r="V16" s="412"/>
      <c r="W16" s="436"/>
      <c r="X16" s="436"/>
      <c r="Y16" s="436"/>
      <c r="Z16" s="436"/>
      <c r="AA16" s="436"/>
      <c r="AB16" s="436"/>
      <c r="AC16" s="436"/>
      <c r="AD16" s="268"/>
      <c r="AE16" s="269"/>
      <c r="AF16" s="412"/>
      <c r="AG16" s="436"/>
      <c r="AH16" s="582"/>
      <c r="AK16" s="63">
        <f t="shared" si="8"/>
        <v>0</v>
      </c>
      <c r="AL16" s="63">
        <f t="shared" si="9"/>
        <v>0</v>
      </c>
      <c r="AM16" s="63">
        <f t="shared" si="10"/>
        <v>0</v>
      </c>
      <c r="AN16" s="63">
        <f t="shared" si="11"/>
        <v>0</v>
      </c>
      <c r="AO16" s="63">
        <f t="shared" si="12"/>
        <v>0</v>
      </c>
      <c r="AP16" s="63">
        <f t="shared" si="19"/>
        <v>0</v>
      </c>
      <c r="AQ16" s="63">
        <f t="shared" si="18"/>
        <v>0</v>
      </c>
      <c r="AR16" s="63">
        <f t="shared" si="18"/>
        <v>0</v>
      </c>
      <c r="AS16" s="63">
        <f t="shared" si="18"/>
        <v>0</v>
      </c>
      <c r="AT16" s="63">
        <f t="shared" si="18"/>
        <v>0</v>
      </c>
      <c r="AU16" s="63">
        <f t="shared" si="18"/>
        <v>0</v>
      </c>
      <c r="AV16" s="63">
        <f t="shared" si="18"/>
        <v>0</v>
      </c>
      <c r="AW16" s="63">
        <f t="shared" si="18"/>
        <v>0</v>
      </c>
      <c r="AX16" s="63"/>
      <c r="AY16" s="63"/>
    </row>
    <row r="17" spans="1:51" ht="10.5" customHeight="1">
      <c r="A17" s="52" t="s">
        <v>5</v>
      </c>
      <c r="B17" s="388" t="s">
        <v>92</v>
      </c>
      <c r="C17" s="412"/>
      <c r="D17" s="436"/>
      <c r="E17" s="436"/>
      <c r="F17" s="436"/>
      <c r="G17" s="436"/>
      <c r="H17" s="436"/>
      <c r="I17" s="436"/>
      <c r="J17" s="436"/>
      <c r="K17" s="268"/>
      <c r="L17" s="269"/>
      <c r="M17" s="412"/>
      <c r="N17" s="436"/>
      <c r="O17" s="263"/>
      <c r="P17" s="310"/>
      <c r="Q17" s="603"/>
      <c r="R17" s="603"/>
      <c r="S17" s="603"/>
      <c r="T17" s="603"/>
      <c r="U17" s="585"/>
      <c r="V17" s="412"/>
      <c r="W17" s="436"/>
      <c r="X17" s="436"/>
      <c r="Y17" s="436"/>
      <c r="Z17" s="436"/>
      <c r="AA17" s="436"/>
      <c r="AB17" s="436"/>
      <c r="AC17" s="436"/>
      <c r="AD17" s="268"/>
      <c r="AE17" s="269"/>
      <c r="AF17" s="412"/>
      <c r="AG17" s="436"/>
      <c r="AH17" s="582"/>
      <c r="AK17" s="63">
        <f>C17-V17</f>
        <v>0</v>
      </c>
      <c r="AL17" s="63">
        <f>D17-W17</f>
        <v>0</v>
      </c>
      <c r="AM17" s="63">
        <f>E17-X17</f>
        <v>0</v>
      </c>
      <c r="AN17" s="63">
        <f>F17-Y17</f>
        <v>0</v>
      </c>
      <c r="AO17" s="63">
        <f>G17-Z17</f>
        <v>0</v>
      </c>
      <c r="AP17" s="63">
        <f t="shared" si="19"/>
        <v>0</v>
      </c>
      <c r="AQ17" s="63">
        <f t="shared" si="18"/>
        <v>0</v>
      </c>
      <c r="AR17" s="63">
        <f t="shared" si="18"/>
        <v>0</v>
      </c>
      <c r="AS17" s="63">
        <f t="shared" si="18"/>
        <v>0</v>
      </c>
      <c r="AT17" s="63">
        <f t="shared" si="18"/>
        <v>0</v>
      </c>
      <c r="AU17" s="63">
        <f t="shared" si="18"/>
        <v>0</v>
      </c>
      <c r="AV17" s="63">
        <f t="shared" si="18"/>
        <v>0</v>
      </c>
      <c r="AW17" s="63">
        <f t="shared" si="18"/>
        <v>0</v>
      </c>
      <c r="AX17" s="63"/>
      <c r="AY17" s="63"/>
    </row>
    <row r="18" spans="1:51" ht="10.5" hidden="1" customHeight="1" outlineLevel="1">
      <c r="A18" s="52" t="s">
        <v>5</v>
      </c>
      <c r="B18" s="388" t="s">
        <v>5</v>
      </c>
      <c r="C18" s="412"/>
      <c r="D18" s="436"/>
      <c r="E18" s="436"/>
      <c r="F18" s="436"/>
      <c r="G18" s="436"/>
      <c r="H18" s="436"/>
      <c r="I18" s="436"/>
      <c r="J18" s="436"/>
      <c r="K18" s="268"/>
      <c r="L18" s="269"/>
      <c r="M18" s="412"/>
      <c r="N18" s="436"/>
      <c r="O18" s="263"/>
      <c r="P18" s="310"/>
      <c r="Q18" s="603"/>
      <c r="R18" s="603"/>
      <c r="S18" s="603"/>
      <c r="T18" s="603"/>
      <c r="U18" s="585"/>
      <c r="V18" s="412"/>
      <c r="W18" s="436"/>
      <c r="X18" s="436"/>
      <c r="Y18" s="436"/>
      <c r="Z18" s="436"/>
      <c r="AA18" s="436"/>
      <c r="AB18" s="436"/>
      <c r="AC18" s="436"/>
      <c r="AD18" s="268"/>
      <c r="AE18" s="269"/>
      <c r="AF18" s="412"/>
      <c r="AG18" s="436"/>
      <c r="AH18" s="582"/>
      <c r="AK18" s="63">
        <f t="shared" si="8"/>
        <v>0</v>
      </c>
      <c r="AL18" s="63">
        <f t="shared" si="9"/>
        <v>0</v>
      </c>
      <c r="AM18" s="63">
        <f t="shared" si="10"/>
        <v>0</v>
      </c>
      <c r="AN18" s="63">
        <f t="shared" si="11"/>
        <v>0</v>
      </c>
      <c r="AO18" s="63">
        <f t="shared" si="12"/>
        <v>0</v>
      </c>
      <c r="AP18" s="63">
        <f t="shared" si="19"/>
        <v>0</v>
      </c>
      <c r="AQ18" s="63">
        <f t="shared" si="18"/>
        <v>0</v>
      </c>
      <c r="AR18" s="63">
        <f t="shared" si="18"/>
        <v>0</v>
      </c>
      <c r="AS18" s="63">
        <f t="shared" si="18"/>
        <v>0</v>
      </c>
      <c r="AT18" s="63">
        <f t="shared" si="18"/>
        <v>0</v>
      </c>
      <c r="AU18" s="63">
        <f t="shared" si="18"/>
        <v>0</v>
      </c>
      <c r="AV18" s="63">
        <f t="shared" si="18"/>
        <v>0</v>
      </c>
      <c r="AW18" s="63">
        <f t="shared" si="18"/>
        <v>0</v>
      </c>
      <c r="AX18" s="63"/>
      <c r="AY18" s="63"/>
    </row>
    <row r="19" spans="1:51" ht="10.5" customHeight="1" collapsed="1">
      <c r="A19" s="52" t="s">
        <v>26</v>
      </c>
      <c r="B19" s="388" t="s">
        <v>26</v>
      </c>
      <c r="C19" s="381"/>
      <c r="D19" s="437"/>
      <c r="E19" s="437"/>
      <c r="F19" s="437"/>
      <c r="G19" s="437"/>
      <c r="H19" s="437"/>
      <c r="I19" s="437"/>
      <c r="J19" s="437"/>
      <c r="K19" s="268"/>
      <c r="L19" s="269"/>
      <c r="M19" s="381"/>
      <c r="N19" s="437"/>
      <c r="O19" s="263"/>
      <c r="P19" s="310"/>
      <c r="Q19" s="603" t="e">
        <f t="shared" si="14"/>
        <v>#DIV/0!</v>
      </c>
      <c r="R19" s="603" t="e">
        <f t="shared" si="15"/>
        <v>#DIV/0!</v>
      </c>
      <c r="S19" s="603" t="e">
        <f>((M19-N19)/N19)-O19</f>
        <v>#DIV/0!</v>
      </c>
      <c r="T19" s="603">
        <f>C19-M19</f>
        <v>0</v>
      </c>
      <c r="U19" s="603">
        <f>G19-N19</f>
        <v>0</v>
      </c>
      <c r="V19" s="381"/>
      <c r="W19" s="437"/>
      <c r="X19" s="437"/>
      <c r="Y19" s="437"/>
      <c r="Z19" s="437"/>
      <c r="AA19" s="437"/>
      <c r="AB19" s="437"/>
      <c r="AC19" s="437"/>
      <c r="AD19" s="268"/>
      <c r="AE19" s="269"/>
      <c r="AF19" s="381"/>
      <c r="AG19" s="437"/>
      <c r="AH19" s="263"/>
      <c r="AK19" s="63">
        <f t="shared" si="8"/>
        <v>0</v>
      </c>
      <c r="AL19" s="63">
        <f t="shared" si="9"/>
        <v>0</v>
      </c>
      <c r="AM19" s="63">
        <f t="shared" si="10"/>
        <v>0</v>
      </c>
      <c r="AN19" s="63">
        <f t="shared" si="11"/>
        <v>0</v>
      </c>
      <c r="AO19" s="63">
        <f t="shared" si="12"/>
        <v>0</v>
      </c>
      <c r="AP19" s="63">
        <f t="shared" si="19"/>
        <v>0</v>
      </c>
      <c r="AQ19" s="63">
        <f t="shared" si="18"/>
        <v>0</v>
      </c>
      <c r="AR19" s="63">
        <f t="shared" si="18"/>
        <v>0</v>
      </c>
      <c r="AS19" s="63">
        <f t="shared" si="18"/>
        <v>0</v>
      </c>
      <c r="AT19" s="63">
        <f t="shared" si="18"/>
        <v>0</v>
      </c>
      <c r="AU19" s="63">
        <f t="shared" si="18"/>
        <v>0</v>
      </c>
      <c r="AV19" s="63">
        <f t="shared" si="18"/>
        <v>0</v>
      </c>
      <c r="AW19" s="63">
        <f t="shared" si="18"/>
        <v>0</v>
      </c>
      <c r="AX19" s="63"/>
      <c r="AY19" s="63"/>
    </row>
    <row r="20" spans="1:51" ht="10.5" customHeight="1">
      <c r="A20" s="52" t="s">
        <v>25</v>
      </c>
      <c r="B20" s="386" t="s">
        <v>80</v>
      </c>
      <c r="C20" s="381"/>
      <c r="D20" s="437"/>
      <c r="E20" s="437"/>
      <c r="F20" s="437"/>
      <c r="G20" s="437"/>
      <c r="H20" s="437"/>
      <c r="I20" s="437"/>
      <c r="J20" s="437"/>
      <c r="K20" s="268"/>
      <c r="L20" s="269"/>
      <c r="M20" s="381"/>
      <c r="N20" s="437"/>
      <c r="O20" s="263"/>
      <c r="P20" s="310"/>
      <c r="Q20" s="603" t="e">
        <f t="shared" si="14"/>
        <v>#DIV/0!</v>
      </c>
      <c r="R20" s="603" t="e">
        <f t="shared" si="15"/>
        <v>#DIV/0!</v>
      </c>
      <c r="S20" s="603" t="e">
        <f>((M20-N20)/N20)-O20</f>
        <v>#DIV/0!</v>
      </c>
      <c r="T20" s="603">
        <f>C20-M20</f>
        <v>0</v>
      </c>
      <c r="U20" s="603">
        <f>G20-N20</f>
        <v>0</v>
      </c>
      <c r="V20" s="381"/>
      <c r="W20" s="437"/>
      <c r="X20" s="437"/>
      <c r="Y20" s="437"/>
      <c r="Z20" s="437"/>
      <c r="AA20" s="437"/>
      <c r="AB20" s="437"/>
      <c r="AC20" s="437"/>
      <c r="AD20" s="268"/>
      <c r="AE20" s="269"/>
      <c r="AF20" s="381"/>
      <c r="AG20" s="437"/>
      <c r="AH20" s="263"/>
      <c r="AK20" s="63">
        <f t="shared" si="8"/>
        <v>0</v>
      </c>
      <c r="AL20" s="63">
        <f t="shared" si="9"/>
        <v>0</v>
      </c>
      <c r="AM20" s="63">
        <f t="shared" si="10"/>
        <v>0</v>
      </c>
      <c r="AN20" s="63">
        <f t="shared" si="11"/>
        <v>0</v>
      </c>
      <c r="AO20" s="63">
        <f t="shared" si="12"/>
        <v>0</v>
      </c>
      <c r="AP20" s="63">
        <f t="shared" si="19"/>
        <v>0</v>
      </c>
      <c r="AQ20" s="63">
        <f t="shared" si="18"/>
        <v>0</v>
      </c>
      <c r="AR20" s="63">
        <f t="shared" si="18"/>
        <v>0</v>
      </c>
      <c r="AS20" s="63">
        <f t="shared" si="18"/>
        <v>0</v>
      </c>
      <c r="AT20" s="63">
        <f t="shared" si="18"/>
        <v>0</v>
      </c>
      <c r="AU20" s="63">
        <f t="shared" si="18"/>
        <v>0</v>
      </c>
      <c r="AV20" s="63">
        <f t="shared" si="18"/>
        <v>0</v>
      </c>
      <c r="AW20" s="63">
        <f t="shared" si="18"/>
        <v>0</v>
      </c>
      <c r="AX20" s="63"/>
      <c r="AY20" s="63"/>
    </row>
    <row r="21" spans="1:51" ht="10.5" customHeight="1">
      <c r="A21" s="52" t="s">
        <v>12</v>
      </c>
      <c r="B21" s="416" t="s">
        <v>12</v>
      </c>
      <c r="C21" s="417"/>
      <c r="D21" s="438"/>
      <c r="E21" s="438"/>
      <c r="F21" s="438"/>
      <c r="G21" s="438"/>
      <c r="H21" s="438"/>
      <c r="I21" s="438"/>
      <c r="J21" s="438"/>
      <c r="K21" s="551"/>
      <c r="L21" s="552"/>
      <c r="M21" s="417"/>
      <c r="N21" s="438"/>
      <c r="O21" s="263"/>
      <c r="P21" s="310"/>
      <c r="Q21" s="603" t="e">
        <f t="shared" si="14"/>
        <v>#DIV/0!</v>
      </c>
      <c r="R21" s="603" t="e">
        <f t="shared" si="15"/>
        <v>#DIV/0!</v>
      </c>
      <c r="S21" s="603" t="e">
        <f>((M21-N21)/N21)-O21</f>
        <v>#DIV/0!</v>
      </c>
      <c r="T21" s="603">
        <f>C21-M21</f>
        <v>0</v>
      </c>
      <c r="U21" s="603">
        <f>G21-N21</f>
        <v>0</v>
      </c>
      <c r="V21" s="417"/>
      <c r="W21" s="438"/>
      <c r="X21" s="438"/>
      <c r="Y21" s="438"/>
      <c r="Z21" s="438"/>
      <c r="AA21" s="438"/>
      <c r="AB21" s="438"/>
      <c r="AC21" s="438"/>
      <c r="AD21" s="551"/>
      <c r="AE21" s="552"/>
      <c r="AF21" s="417"/>
      <c r="AG21" s="438"/>
      <c r="AH21" s="363"/>
      <c r="AK21" s="63">
        <f t="shared" si="8"/>
        <v>0</v>
      </c>
      <c r="AL21" s="63">
        <f t="shared" si="9"/>
        <v>0</v>
      </c>
      <c r="AM21" s="63">
        <f t="shared" si="10"/>
        <v>0</v>
      </c>
      <c r="AN21" s="63">
        <f t="shared" si="11"/>
        <v>0</v>
      </c>
      <c r="AO21" s="63">
        <f t="shared" si="12"/>
        <v>0</v>
      </c>
      <c r="AP21" s="63">
        <f t="shared" si="19"/>
        <v>0</v>
      </c>
      <c r="AQ21" s="63">
        <f t="shared" si="18"/>
        <v>0</v>
      </c>
      <c r="AR21" s="63">
        <f t="shared" si="18"/>
        <v>0</v>
      </c>
      <c r="AS21" s="63">
        <f t="shared" si="18"/>
        <v>0</v>
      </c>
      <c r="AT21" s="63">
        <f t="shared" si="18"/>
        <v>0</v>
      </c>
      <c r="AU21" s="63">
        <f t="shared" si="18"/>
        <v>0</v>
      </c>
      <c r="AV21" s="63">
        <f t="shared" si="18"/>
        <v>0</v>
      </c>
      <c r="AW21" s="63">
        <f t="shared" si="18"/>
        <v>0</v>
      </c>
      <c r="AX21" s="63"/>
      <c r="AY21" s="63"/>
    </row>
    <row r="22" spans="1:51" ht="10.5" customHeight="1">
      <c r="A22" s="58" t="s">
        <v>20</v>
      </c>
      <c r="B22" s="396" t="s">
        <v>20</v>
      </c>
      <c r="C22" s="419"/>
      <c r="D22" s="450"/>
      <c r="E22" s="450"/>
      <c r="F22" s="450"/>
      <c r="G22" s="450"/>
      <c r="H22" s="450"/>
      <c r="I22" s="450"/>
      <c r="J22" s="450"/>
      <c r="K22" s="271"/>
      <c r="L22" s="272"/>
      <c r="M22" s="419"/>
      <c r="N22" s="450"/>
      <c r="O22" s="566"/>
      <c r="P22" s="310"/>
      <c r="Q22" s="603"/>
      <c r="R22" s="603"/>
      <c r="S22" s="603"/>
      <c r="T22" s="603"/>
      <c r="U22" s="585"/>
      <c r="V22" s="467"/>
      <c r="W22" s="450"/>
      <c r="X22" s="450"/>
      <c r="Y22" s="450"/>
      <c r="Z22" s="450"/>
      <c r="AA22" s="450"/>
      <c r="AB22" s="450"/>
      <c r="AC22" s="450"/>
      <c r="AD22" s="271"/>
      <c r="AE22" s="272"/>
      <c r="AF22" s="381"/>
      <c r="AG22" s="437"/>
      <c r="AH22" s="547"/>
      <c r="AK22" s="63">
        <f t="shared" si="8"/>
        <v>0</v>
      </c>
      <c r="AL22" s="63">
        <f t="shared" si="9"/>
        <v>0</v>
      </c>
      <c r="AM22" s="63">
        <f t="shared" si="10"/>
        <v>0</v>
      </c>
      <c r="AN22" s="63">
        <f t="shared" si="11"/>
        <v>0</v>
      </c>
      <c r="AO22" s="63">
        <f t="shared" si="12"/>
        <v>0</v>
      </c>
      <c r="AP22" s="63">
        <f t="shared" si="19"/>
        <v>0</v>
      </c>
      <c r="AQ22" s="63">
        <f t="shared" si="18"/>
        <v>0</v>
      </c>
      <c r="AR22" s="63">
        <f t="shared" si="18"/>
        <v>0</v>
      </c>
      <c r="AS22" s="63">
        <f t="shared" si="18"/>
        <v>0</v>
      </c>
      <c r="AT22" s="63">
        <f t="shared" si="18"/>
        <v>0</v>
      </c>
      <c r="AU22" s="63">
        <f t="shared" si="18"/>
        <v>0</v>
      </c>
      <c r="AV22" s="63">
        <f t="shared" si="18"/>
        <v>0</v>
      </c>
      <c r="AW22" s="63">
        <f t="shared" si="18"/>
        <v>0</v>
      </c>
      <c r="AX22" s="63"/>
      <c r="AY22" s="63"/>
    </row>
    <row r="23" spans="1:51" ht="10.5" customHeight="1">
      <c r="A23" s="58" t="s">
        <v>23</v>
      </c>
      <c r="B23" s="388" t="s">
        <v>23</v>
      </c>
      <c r="C23" s="414"/>
      <c r="D23" s="441"/>
      <c r="E23" s="441"/>
      <c r="F23" s="441"/>
      <c r="G23" s="441"/>
      <c r="H23" s="441"/>
      <c r="I23" s="441"/>
      <c r="J23" s="441"/>
      <c r="K23" s="268"/>
      <c r="L23" s="269"/>
      <c r="M23" s="414"/>
      <c r="N23" s="441"/>
      <c r="O23" s="263"/>
      <c r="P23" s="310"/>
      <c r="Q23" s="639" t="e">
        <f t="shared" si="14"/>
        <v>#DIV/0!</v>
      </c>
      <c r="R23" s="639" t="e">
        <f t="shared" si="15"/>
        <v>#DIV/0!</v>
      </c>
      <c r="S23" s="603" t="e">
        <f>((M23-N23)/N23)-O23</f>
        <v>#DIV/0!</v>
      </c>
      <c r="T23" s="603">
        <f>C23-M23</f>
        <v>0</v>
      </c>
      <c r="U23" s="603">
        <f>G23-N23</f>
        <v>0</v>
      </c>
      <c r="V23" s="414"/>
      <c r="W23" s="441"/>
      <c r="X23" s="441"/>
      <c r="Y23" s="441"/>
      <c r="Z23" s="441"/>
      <c r="AA23" s="441"/>
      <c r="AB23" s="441"/>
      <c r="AC23" s="441"/>
      <c r="AD23" s="268"/>
      <c r="AE23" s="269"/>
      <c r="AF23" s="581"/>
      <c r="AG23" s="471"/>
      <c r="AH23" s="263"/>
      <c r="AK23" s="63">
        <f t="shared" si="8"/>
        <v>0</v>
      </c>
      <c r="AL23" s="63">
        <f t="shared" si="9"/>
        <v>0</v>
      </c>
      <c r="AM23" s="63">
        <f t="shared" si="10"/>
        <v>0</v>
      </c>
      <c r="AN23" s="63">
        <f t="shared" si="11"/>
        <v>0</v>
      </c>
      <c r="AO23" s="63">
        <f t="shared" si="12"/>
        <v>0</v>
      </c>
      <c r="AP23" s="63">
        <f t="shared" si="19"/>
        <v>0</v>
      </c>
      <c r="AQ23" s="63">
        <f t="shared" si="18"/>
        <v>0</v>
      </c>
      <c r="AR23" s="63">
        <f t="shared" si="18"/>
        <v>0</v>
      </c>
      <c r="AS23" s="63">
        <f t="shared" si="18"/>
        <v>0</v>
      </c>
      <c r="AT23" s="63">
        <f t="shared" si="18"/>
        <v>0</v>
      </c>
      <c r="AU23" s="63">
        <f t="shared" si="18"/>
        <v>0</v>
      </c>
      <c r="AV23" s="63">
        <f t="shared" si="18"/>
        <v>0</v>
      </c>
      <c r="AW23" s="63">
        <f t="shared" si="18"/>
        <v>0</v>
      </c>
      <c r="AX23" s="63"/>
      <c r="AY23" s="63"/>
    </row>
    <row r="24" spans="1:51" ht="10.5" customHeight="1">
      <c r="A24" s="58" t="s">
        <v>13</v>
      </c>
      <c r="B24" s="416" t="s">
        <v>13</v>
      </c>
      <c r="C24" s="472"/>
      <c r="D24" s="473"/>
      <c r="E24" s="473"/>
      <c r="F24" s="473"/>
      <c r="G24" s="473"/>
      <c r="H24" s="473"/>
      <c r="I24" s="473"/>
      <c r="J24" s="473"/>
      <c r="K24" s="551"/>
      <c r="L24" s="552"/>
      <c r="M24" s="472"/>
      <c r="N24" s="473"/>
      <c r="O24" s="363"/>
      <c r="P24" s="310"/>
      <c r="Q24" s="639" t="e">
        <f t="shared" si="14"/>
        <v>#DIV/0!</v>
      </c>
      <c r="R24" s="639" t="e">
        <f t="shared" si="15"/>
        <v>#DIV/0!</v>
      </c>
      <c r="S24" s="603" t="e">
        <f>((M24-N24)/N24)-O24</f>
        <v>#DIV/0!</v>
      </c>
      <c r="T24" s="603">
        <f>C24-M24</f>
        <v>0</v>
      </c>
      <c r="U24" s="603">
        <f>G24-N24</f>
        <v>0</v>
      </c>
      <c r="V24" s="472"/>
      <c r="W24" s="473"/>
      <c r="X24" s="473"/>
      <c r="Y24" s="473"/>
      <c r="Z24" s="473"/>
      <c r="AA24" s="473"/>
      <c r="AB24" s="473"/>
      <c r="AC24" s="473"/>
      <c r="AD24" s="551"/>
      <c r="AE24" s="552"/>
      <c r="AF24" s="474"/>
      <c r="AG24" s="588"/>
      <c r="AH24" s="363"/>
      <c r="AK24" s="63">
        <f t="shared" si="8"/>
        <v>0</v>
      </c>
      <c r="AL24" s="63">
        <f t="shared" si="9"/>
        <v>0</v>
      </c>
      <c r="AM24" s="63">
        <f t="shared" si="10"/>
        <v>0</v>
      </c>
      <c r="AN24" s="63">
        <f t="shared" si="11"/>
        <v>0</v>
      </c>
      <c r="AO24" s="63">
        <f t="shared" si="12"/>
        <v>0</v>
      </c>
      <c r="AP24" s="63">
        <f t="shared" si="19"/>
        <v>0</v>
      </c>
      <c r="AQ24" s="63">
        <f t="shared" si="18"/>
        <v>0</v>
      </c>
      <c r="AR24" s="63">
        <f t="shared" si="18"/>
        <v>0</v>
      </c>
      <c r="AS24" s="63">
        <f t="shared" si="18"/>
        <v>0</v>
      </c>
      <c r="AT24" s="63">
        <f t="shared" si="18"/>
        <v>0</v>
      </c>
      <c r="AU24" s="63">
        <f t="shared" si="18"/>
        <v>0</v>
      </c>
      <c r="AV24" s="63">
        <f t="shared" si="18"/>
        <v>0</v>
      </c>
      <c r="AW24" s="63">
        <f t="shared" si="18"/>
        <v>0</v>
      </c>
      <c r="AX24" s="63"/>
      <c r="AY24" s="63"/>
    </row>
    <row r="25" spans="1:51" ht="14.25" customHeight="1">
      <c r="A25" s="72"/>
      <c r="B25" s="946"/>
      <c r="C25" s="946"/>
      <c r="D25" s="946"/>
      <c r="E25" s="946"/>
      <c r="F25" s="946"/>
      <c r="G25" s="946"/>
      <c r="H25" s="946"/>
      <c r="I25" s="946"/>
      <c r="J25" s="946"/>
      <c r="K25" s="946"/>
      <c r="L25" s="946"/>
      <c r="M25" s="946"/>
      <c r="N25" s="946"/>
      <c r="O25" s="946"/>
      <c r="P25" s="346"/>
      <c r="Q25" s="603"/>
      <c r="R25" s="603"/>
      <c r="S25" s="603"/>
      <c r="T25" s="603"/>
      <c r="U25" s="604"/>
    </row>
    <row r="26" spans="1:51"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O26" s="49"/>
      <c r="Q26" s="603"/>
      <c r="R26" s="603"/>
      <c r="S26" s="603"/>
      <c r="T26" s="603"/>
      <c r="U26" s="604"/>
    </row>
    <row r="27" spans="1:51">
      <c r="O27" s="49"/>
      <c r="Q27" s="603"/>
      <c r="R27" s="603"/>
      <c r="S27" s="603"/>
      <c r="T27" s="603"/>
      <c r="U27" s="604"/>
    </row>
    <row r="28" spans="1:51">
      <c r="B28" s="583" t="s">
        <v>88</v>
      </c>
      <c r="C28" s="584">
        <f>(C4+C5+C6+C7-C8)+(C8+C11-C12)+(C12+C13-C15)</f>
        <v>0</v>
      </c>
      <c r="D28" s="584">
        <f t="shared" ref="D28:I28" si="27">(D4+D5+D6+D7-D8)+(D8+D11-D12)+(D12+D13-D15)</f>
        <v>0</v>
      </c>
      <c r="E28" s="584">
        <f t="shared" si="27"/>
        <v>0</v>
      </c>
      <c r="F28" s="584">
        <f t="shared" si="27"/>
        <v>0</v>
      </c>
      <c r="G28" s="584">
        <f t="shared" si="27"/>
        <v>0</v>
      </c>
      <c r="H28" s="584">
        <f t="shared" si="27"/>
        <v>0</v>
      </c>
      <c r="I28" s="584">
        <f t="shared" si="27"/>
        <v>0</v>
      </c>
      <c r="J28" s="584"/>
      <c r="K28" s="583"/>
      <c r="L28" s="583"/>
      <c r="M28" s="584">
        <f>(M4+M5+M6+M7-M8)+(M8+M11-M12)+(M12+M13-M15)</f>
        <v>0</v>
      </c>
      <c r="N28" s="584">
        <f>(N4+N5+N6+N7-N8)+(N8+N11-N12)+(N12+N13-N15)</f>
        <v>0</v>
      </c>
      <c r="O28" s="584"/>
      <c r="P28" s="584"/>
      <c r="Q28" s="603"/>
      <c r="R28" s="603"/>
      <c r="S28" s="603"/>
      <c r="T28" s="603"/>
      <c r="U28" s="603"/>
    </row>
    <row r="29" spans="1:51">
      <c r="B29" s="583"/>
      <c r="C29" s="584"/>
      <c r="D29" s="584"/>
      <c r="E29" s="584"/>
      <c r="F29" s="584"/>
      <c r="G29" s="584"/>
      <c r="H29" s="584"/>
      <c r="I29" s="584"/>
      <c r="J29" s="584"/>
      <c r="K29" s="583"/>
      <c r="L29" s="583"/>
      <c r="M29" s="585"/>
      <c r="N29" s="585"/>
      <c r="O29" s="584"/>
      <c r="P29" s="584"/>
      <c r="Q29" s="603"/>
      <c r="R29" s="603"/>
      <c r="S29" s="603"/>
      <c r="T29" s="603"/>
      <c r="U29" s="604"/>
    </row>
    <row r="35" spans="1:10" hidden="1"/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>
      <c r="A47" s="49"/>
      <c r="C47" s="49"/>
      <c r="D47" s="49"/>
      <c r="E47" s="49"/>
      <c r="F47" s="49"/>
      <c r="G47" s="49"/>
      <c r="H47" s="117"/>
      <c r="I47" s="117"/>
      <c r="J47" s="118"/>
    </row>
    <row r="48" spans="1:10" hidden="1">
      <c r="A48" s="49"/>
      <c r="C48" s="49"/>
      <c r="D48" s="49"/>
      <c r="E48" s="49"/>
      <c r="F48" s="49"/>
      <c r="G48" s="49"/>
      <c r="H48" s="128"/>
      <c r="I48" s="128"/>
      <c r="J48" s="129"/>
    </row>
    <row r="49" spans="1:30" hidden="1">
      <c r="A49" s="49"/>
      <c r="C49" s="49"/>
      <c r="D49" s="49"/>
      <c r="E49" s="49"/>
      <c r="F49" s="49"/>
      <c r="G49" s="49"/>
      <c r="H49" s="119"/>
      <c r="I49" s="119"/>
      <c r="J49" s="120"/>
    </row>
    <row r="50" spans="1:30" s="11" customFormat="1">
      <c r="H50" s="20"/>
      <c r="I50" s="20"/>
      <c r="J50" s="20"/>
      <c r="K50" s="20"/>
    </row>
    <row r="51" spans="1:30" s="174" customFormat="1" ht="18.75" customHeight="1">
      <c r="A51" s="172"/>
      <c r="B51" s="173" t="s">
        <v>65</v>
      </c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2"/>
      <c r="N51" s="223"/>
      <c r="Q51" s="173" t="s">
        <v>76</v>
      </c>
      <c r="R51" s="173"/>
      <c r="S51" s="173"/>
      <c r="T51" s="173"/>
      <c r="U51" s="173"/>
      <c r="V51" s="173"/>
    </row>
    <row r="52" spans="1:30" s="174" customFormat="1" ht="10.5" customHeight="1">
      <c r="A52" s="172"/>
      <c r="B52" s="134" t="s">
        <v>1</v>
      </c>
      <c r="C52" s="135" t="e">
        <f>D3</f>
        <v>#REF!</v>
      </c>
      <c r="D52" s="136" t="e">
        <f t="shared" ref="D52:I52" si="28">E3</f>
        <v>#REF!</v>
      </c>
      <c r="E52" s="136" t="e">
        <f t="shared" si="28"/>
        <v>#REF!</v>
      </c>
      <c r="F52" s="136" t="e">
        <f t="shared" si="28"/>
        <v>#REF!</v>
      </c>
      <c r="G52" s="136" t="e">
        <f t="shared" si="28"/>
        <v>#REF!</v>
      </c>
      <c r="H52" s="136" t="e">
        <f t="shared" si="28"/>
        <v>#REF!</v>
      </c>
      <c r="I52" s="136" t="e">
        <f t="shared" si="28"/>
        <v>#REF!</v>
      </c>
      <c r="J52" s="136"/>
      <c r="K52" s="138"/>
      <c r="L52" s="137"/>
      <c r="M52" s="172"/>
      <c r="N52" s="172"/>
      <c r="Q52" s="134" t="s">
        <v>1</v>
      </c>
      <c r="R52" s="135"/>
      <c r="S52" s="609"/>
      <c r="T52" s="609"/>
      <c r="U52" s="136" t="e">
        <f t="shared" ref="U52:AA52" si="29">+C52</f>
        <v>#REF!</v>
      </c>
      <c r="V52" s="136" t="e">
        <f t="shared" si="29"/>
        <v>#REF!</v>
      </c>
      <c r="W52" s="136" t="e">
        <f t="shared" si="29"/>
        <v>#REF!</v>
      </c>
      <c r="X52" s="136" t="e">
        <f t="shared" si="29"/>
        <v>#REF!</v>
      </c>
      <c r="Y52" s="136" t="e">
        <f t="shared" si="29"/>
        <v>#REF!</v>
      </c>
      <c r="Z52" s="136" t="e">
        <f t="shared" si="29"/>
        <v>#REF!</v>
      </c>
      <c r="AA52" s="136" t="e">
        <f t="shared" si="29"/>
        <v>#REF!</v>
      </c>
      <c r="AB52" s="136"/>
      <c r="AC52" s="138"/>
      <c r="AD52" s="137"/>
    </row>
    <row r="53" spans="1:30" s="174" customFormat="1">
      <c r="B53" s="66" t="s">
        <v>6</v>
      </c>
      <c r="C53" s="12">
        <v>123</v>
      </c>
      <c r="D53" s="41">
        <v>134</v>
      </c>
      <c r="E53" s="13">
        <v>134</v>
      </c>
      <c r="F53" s="13">
        <v>127</v>
      </c>
      <c r="G53" s="13">
        <v>129</v>
      </c>
      <c r="H53" s="20">
        <v>130</v>
      </c>
      <c r="I53" s="20">
        <v>131</v>
      </c>
      <c r="J53" s="20">
        <v>149</v>
      </c>
      <c r="K53" s="235"/>
      <c r="L53" s="236"/>
      <c r="Q53" s="53" t="s">
        <v>6</v>
      </c>
      <c r="R53" s="12"/>
      <c r="S53" s="41"/>
      <c r="T53" s="41"/>
      <c r="U53" s="41">
        <f t="shared" ref="U53:U73" si="30">+D4-C53</f>
        <v>-123</v>
      </c>
      <c r="V53" s="13">
        <f t="shared" ref="V53:V73" si="31">+E4-D53</f>
        <v>-134</v>
      </c>
      <c r="W53" s="13">
        <f t="shared" ref="W53:W73" si="32">+F4-E53</f>
        <v>-134</v>
      </c>
      <c r="X53" s="13">
        <f t="shared" ref="X53:X73" si="33">+G4-F53</f>
        <v>-127</v>
      </c>
      <c r="Y53" s="13">
        <f t="shared" ref="Y53:Y73" si="34">+H4-G53</f>
        <v>-129</v>
      </c>
      <c r="Z53" s="13">
        <f t="shared" ref="Z53:Z73" si="35">+I4-H53</f>
        <v>-130</v>
      </c>
      <c r="AA53" s="13">
        <f t="shared" ref="AA53:AA73" si="36">+J4-I53</f>
        <v>-131</v>
      </c>
      <c r="AB53" s="13"/>
      <c r="AC53" s="14"/>
      <c r="AD53" s="111"/>
    </row>
    <row r="54" spans="1:30" s="174" customFormat="1">
      <c r="B54" s="66" t="s">
        <v>2</v>
      </c>
      <c r="C54" s="12">
        <v>131</v>
      </c>
      <c r="D54" s="41">
        <v>117</v>
      </c>
      <c r="E54" s="13">
        <v>138</v>
      </c>
      <c r="F54" s="13">
        <v>141</v>
      </c>
      <c r="G54" s="13">
        <v>144</v>
      </c>
      <c r="H54" s="20">
        <v>130</v>
      </c>
      <c r="I54" s="20">
        <v>157</v>
      </c>
      <c r="J54" s="20">
        <v>146</v>
      </c>
      <c r="K54" s="159"/>
      <c r="L54" s="160"/>
      <c r="Q54" s="53" t="s">
        <v>2</v>
      </c>
      <c r="R54" s="12"/>
      <c r="S54" s="41"/>
      <c r="T54" s="41"/>
      <c r="U54" s="41">
        <f t="shared" si="30"/>
        <v>-131</v>
      </c>
      <c r="V54" s="13">
        <f t="shared" si="31"/>
        <v>-117</v>
      </c>
      <c r="W54" s="13">
        <f t="shared" si="32"/>
        <v>-138</v>
      </c>
      <c r="X54" s="13">
        <f t="shared" si="33"/>
        <v>-141</v>
      </c>
      <c r="Y54" s="13">
        <f t="shared" si="34"/>
        <v>-144</v>
      </c>
      <c r="Z54" s="13">
        <f t="shared" si="35"/>
        <v>-130</v>
      </c>
      <c r="AA54" s="13">
        <f t="shared" si="36"/>
        <v>-157</v>
      </c>
      <c r="AB54" s="7"/>
      <c r="AC54" s="18"/>
      <c r="AD54" s="15"/>
    </row>
    <row r="55" spans="1:30" s="174" customFormat="1">
      <c r="B55" s="66" t="s">
        <v>0</v>
      </c>
      <c r="C55" s="12">
        <v>84</v>
      </c>
      <c r="D55" s="41">
        <v>60</v>
      </c>
      <c r="E55" s="20">
        <v>77</v>
      </c>
      <c r="F55" s="20">
        <v>84</v>
      </c>
      <c r="G55" s="20">
        <v>102</v>
      </c>
      <c r="H55" s="20">
        <v>63</v>
      </c>
      <c r="I55" s="20">
        <v>79</v>
      </c>
      <c r="J55" s="20">
        <v>74</v>
      </c>
      <c r="K55" s="159"/>
      <c r="L55" s="160"/>
      <c r="Q55" s="53" t="s">
        <v>0</v>
      </c>
      <c r="R55" s="12"/>
      <c r="S55" s="41"/>
      <c r="T55" s="41"/>
      <c r="U55" s="41">
        <f t="shared" si="30"/>
        <v>-84</v>
      </c>
      <c r="V55" s="20">
        <f t="shared" si="31"/>
        <v>-60</v>
      </c>
      <c r="W55" s="20">
        <f t="shared" si="32"/>
        <v>-77</v>
      </c>
      <c r="X55" s="20">
        <f t="shared" si="33"/>
        <v>-84</v>
      </c>
      <c r="Y55" s="20">
        <f t="shared" si="34"/>
        <v>-102</v>
      </c>
      <c r="Z55" s="20">
        <f t="shared" si="35"/>
        <v>-63</v>
      </c>
      <c r="AA55" s="20">
        <f t="shared" si="36"/>
        <v>-79</v>
      </c>
      <c r="AB55" s="19"/>
      <c r="AC55" s="18"/>
      <c r="AD55" s="15"/>
    </row>
    <row r="56" spans="1:30" s="174" customFormat="1">
      <c r="B56" s="66" t="s">
        <v>16</v>
      </c>
      <c r="C56" s="12">
        <v>0</v>
      </c>
      <c r="D56" s="41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159"/>
      <c r="L56" s="160"/>
      <c r="Q56" s="53" t="s">
        <v>16</v>
      </c>
      <c r="R56" s="12"/>
      <c r="S56" s="41"/>
      <c r="T56" s="41"/>
      <c r="U56" s="41">
        <f t="shared" si="30"/>
        <v>0</v>
      </c>
      <c r="V56" s="20">
        <f t="shared" si="31"/>
        <v>0</v>
      </c>
      <c r="W56" s="20">
        <f t="shared" si="32"/>
        <v>0</v>
      </c>
      <c r="X56" s="20">
        <f t="shared" si="33"/>
        <v>0</v>
      </c>
      <c r="Y56" s="20">
        <f t="shared" si="34"/>
        <v>0</v>
      </c>
      <c r="Z56" s="20">
        <f t="shared" si="35"/>
        <v>0</v>
      </c>
      <c r="AA56" s="20">
        <f t="shared" si="36"/>
        <v>0</v>
      </c>
      <c r="AB56" s="19"/>
      <c r="AC56" s="18"/>
      <c r="AD56" s="15"/>
    </row>
    <row r="57" spans="1:30" s="174" customFormat="1">
      <c r="B57" s="74" t="s">
        <v>7</v>
      </c>
      <c r="C57" s="42">
        <v>338</v>
      </c>
      <c r="D57" s="43">
        <v>311</v>
      </c>
      <c r="E57" s="27">
        <v>349</v>
      </c>
      <c r="F57" s="27">
        <v>352</v>
      </c>
      <c r="G57" s="27">
        <v>375</v>
      </c>
      <c r="H57" s="27">
        <v>323</v>
      </c>
      <c r="I57" s="27">
        <v>367</v>
      </c>
      <c r="J57" s="27">
        <v>369</v>
      </c>
      <c r="K57" s="237"/>
      <c r="L57" s="238"/>
      <c r="Q57" s="60" t="s">
        <v>7</v>
      </c>
      <c r="R57" s="42"/>
      <c r="S57" s="43"/>
      <c r="T57" s="43"/>
      <c r="U57" s="43">
        <f t="shared" si="30"/>
        <v>-338</v>
      </c>
      <c r="V57" s="27">
        <f t="shared" si="31"/>
        <v>-311</v>
      </c>
      <c r="W57" s="27">
        <f t="shared" si="32"/>
        <v>-349</v>
      </c>
      <c r="X57" s="27">
        <f t="shared" si="33"/>
        <v>-352</v>
      </c>
      <c r="Y57" s="27">
        <f t="shared" si="34"/>
        <v>-375</v>
      </c>
      <c r="Z57" s="27">
        <f t="shared" si="35"/>
        <v>-323</v>
      </c>
      <c r="AA57" s="27">
        <f t="shared" si="36"/>
        <v>-367</v>
      </c>
      <c r="AB57" s="23"/>
      <c r="AC57" s="25"/>
      <c r="AD57" s="26"/>
    </row>
    <row r="58" spans="1:30" s="174" customFormat="1">
      <c r="B58" s="66" t="s">
        <v>3</v>
      </c>
      <c r="C58" s="12">
        <v>-6</v>
      </c>
      <c r="D58" s="41">
        <v>-7</v>
      </c>
      <c r="E58" s="20">
        <v>-7</v>
      </c>
      <c r="F58" s="20">
        <v>-7</v>
      </c>
      <c r="G58" s="20">
        <v>-7</v>
      </c>
      <c r="H58" s="20">
        <v>-6</v>
      </c>
      <c r="I58" s="20">
        <v>-7</v>
      </c>
      <c r="J58" s="20">
        <v>-9</v>
      </c>
      <c r="K58" s="159"/>
      <c r="L58" s="160"/>
      <c r="Q58" s="53" t="s">
        <v>3</v>
      </c>
      <c r="R58" s="12"/>
      <c r="S58" s="41"/>
      <c r="T58" s="41"/>
      <c r="U58" s="41">
        <f t="shared" si="30"/>
        <v>6</v>
      </c>
      <c r="V58" s="20">
        <f t="shared" si="31"/>
        <v>7</v>
      </c>
      <c r="W58" s="20">
        <f t="shared" si="32"/>
        <v>7</v>
      </c>
      <c r="X58" s="20">
        <f t="shared" si="33"/>
        <v>7</v>
      </c>
      <c r="Y58" s="20">
        <f t="shared" si="34"/>
        <v>7</v>
      </c>
      <c r="Z58" s="20">
        <f t="shared" si="35"/>
        <v>6</v>
      </c>
      <c r="AA58" s="20">
        <f t="shared" si="36"/>
        <v>7</v>
      </c>
      <c r="AB58" s="19"/>
      <c r="AC58" s="18"/>
      <c r="AD58" s="15"/>
    </row>
    <row r="59" spans="1:30" s="174" customFormat="1">
      <c r="B59" s="66" t="s">
        <v>78</v>
      </c>
      <c r="C59" s="12">
        <v>-121</v>
      </c>
      <c r="D59" s="41">
        <v>-124</v>
      </c>
      <c r="E59" s="20">
        <v>-125</v>
      </c>
      <c r="F59" s="20">
        <v>-128</v>
      </c>
      <c r="G59" s="20">
        <v>-136</v>
      </c>
      <c r="H59" s="20">
        <v>-136</v>
      </c>
      <c r="I59" s="20">
        <v>-139</v>
      </c>
      <c r="J59" s="20">
        <v>-100</v>
      </c>
      <c r="K59" s="159"/>
      <c r="L59" s="160"/>
      <c r="Q59" s="66" t="s">
        <v>78</v>
      </c>
      <c r="R59" s="12"/>
      <c r="S59" s="41"/>
      <c r="T59" s="41"/>
      <c r="U59" s="41">
        <f t="shared" si="30"/>
        <v>121</v>
      </c>
      <c r="V59" s="20">
        <f t="shared" si="31"/>
        <v>124</v>
      </c>
      <c r="W59" s="20">
        <f t="shared" si="32"/>
        <v>125</v>
      </c>
      <c r="X59" s="20">
        <f t="shared" si="33"/>
        <v>128</v>
      </c>
      <c r="Y59" s="20">
        <f t="shared" si="34"/>
        <v>136</v>
      </c>
      <c r="Z59" s="20">
        <f t="shared" si="35"/>
        <v>136</v>
      </c>
      <c r="AA59" s="20">
        <f t="shared" si="36"/>
        <v>139</v>
      </c>
      <c r="AB59" s="19"/>
      <c r="AC59" s="18"/>
      <c r="AD59" s="15"/>
    </row>
    <row r="60" spans="1:30" s="174" customFormat="1">
      <c r="B60" s="74" t="s">
        <v>22</v>
      </c>
      <c r="C60" s="42">
        <v>-127</v>
      </c>
      <c r="D60" s="43">
        <v>-131</v>
      </c>
      <c r="E60" s="27">
        <v>-132</v>
      </c>
      <c r="F60" s="27">
        <v>-134</v>
      </c>
      <c r="G60" s="27">
        <v>-143</v>
      </c>
      <c r="H60" s="27">
        <v>-142</v>
      </c>
      <c r="I60" s="27">
        <v>-146</v>
      </c>
      <c r="J60" s="27">
        <v>-110</v>
      </c>
      <c r="K60" s="237"/>
      <c r="L60" s="238"/>
      <c r="Q60" s="60" t="s">
        <v>22</v>
      </c>
      <c r="R60" s="42"/>
      <c r="S60" s="43"/>
      <c r="T60" s="43"/>
      <c r="U60" s="43">
        <f t="shared" si="30"/>
        <v>127</v>
      </c>
      <c r="V60" s="27">
        <f t="shared" si="31"/>
        <v>131</v>
      </c>
      <c r="W60" s="27">
        <f t="shared" si="32"/>
        <v>132</v>
      </c>
      <c r="X60" s="27">
        <f t="shared" si="33"/>
        <v>134</v>
      </c>
      <c r="Y60" s="27">
        <f t="shared" si="34"/>
        <v>143</v>
      </c>
      <c r="Z60" s="27">
        <f t="shared" si="35"/>
        <v>142</v>
      </c>
      <c r="AA60" s="27">
        <f t="shared" si="36"/>
        <v>146</v>
      </c>
      <c r="AB60" s="23"/>
      <c r="AC60" s="25"/>
      <c r="AD60" s="26"/>
    </row>
    <row r="61" spans="1:30" s="174" customFormat="1">
      <c r="B61" s="74" t="s">
        <v>11</v>
      </c>
      <c r="C61" s="42">
        <v>211</v>
      </c>
      <c r="D61" s="43">
        <v>180</v>
      </c>
      <c r="E61" s="27">
        <v>217</v>
      </c>
      <c r="F61" s="27">
        <v>218</v>
      </c>
      <c r="G61" s="27">
        <v>232</v>
      </c>
      <c r="H61" s="27">
        <v>181</v>
      </c>
      <c r="I61" s="27">
        <v>221</v>
      </c>
      <c r="J61" s="27">
        <v>259</v>
      </c>
      <c r="K61" s="237"/>
      <c r="L61" s="238"/>
      <c r="Q61" s="60" t="s">
        <v>11</v>
      </c>
      <c r="R61" s="42"/>
      <c r="S61" s="43"/>
      <c r="T61" s="43"/>
      <c r="U61" s="43">
        <f t="shared" si="30"/>
        <v>-211</v>
      </c>
      <c r="V61" s="27">
        <f t="shared" si="31"/>
        <v>-180</v>
      </c>
      <c r="W61" s="27">
        <f t="shared" si="32"/>
        <v>-217</v>
      </c>
      <c r="X61" s="27">
        <f t="shared" si="33"/>
        <v>-218</v>
      </c>
      <c r="Y61" s="27">
        <f t="shared" si="34"/>
        <v>-232</v>
      </c>
      <c r="Z61" s="27">
        <f t="shared" si="35"/>
        <v>-181</v>
      </c>
      <c r="AA61" s="27">
        <f t="shared" si="36"/>
        <v>-221</v>
      </c>
      <c r="AB61" s="23"/>
      <c r="AC61" s="25"/>
      <c r="AD61" s="26"/>
    </row>
    <row r="62" spans="1:30" s="174" customFormat="1">
      <c r="B62" s="66" t="s">
        <v>21</v>
      </c>
      <c r="C62" s="12">
        <v>-25</v>
      </c>
      <c r="D62" s="41">
        <v>-13</v>
      </c>
      <c r="E62" s="20">
        <v>-17</v>
      </c>
      <c r="F62" s="20">
        <v>-17</v>
      </c>
      <c r="G62" s="20">
        <v>-38</v>
      </c>
      <c r="H62" s="20">
        <v>-9</v>
      </c>
      <c r="I62" s="20">
        <v>-17</v>
      </c>
      <c r="J62" s="20">
        <v>-57</v>
      </c>
      <c r="K62" s="159"/>
      <c r="L62" s="160"/>
      <c r="Q62" s="53" t="s">
        <v>21</v>
      </c>
      <c r="R62" s="12"/>
      <c r="S62" s="41"/>
      <c r="T62" s="41"/>
      <c r="U62" s="41">
        <f t="shared" si="30"/>
        <v>25</v>
      </c>
      <c r="V62" s="20">
        <f t="shared" si="31"/>
        <v>13</v>
      </c>
      <c r="W62" s="20">
        <f t="shared" si="32"/>
        <v>17</v>
      </c>
      <c r="X62" s="20">
        <f t="shared" si="33"/>
        <v>17</v>
      </c>
      <c r="Y62" s="20">
        <f t="shared" si="34"/>
        <v>38</v>
      </c>
      <c r="Z62" s="20">
        <f t="shared" si="35"/>
        <v>9</v>
      </c>
      <c r="AA62" s="20">
        <f t="shared" si="36"/>
        <v>17</v>
      </c>
      <c r="AB62" s="19"/>
      <c r="AC62" s="18"/>
      <c r="AD62" s="15"/>
    </row>
    <row r="63" spans="1:30" s="174" customFormat="1">
      <c r="B63" s="388" t="s">
        <v>101</v>
      </c>
      <c r="C63" s="12"/>
      <c r="D63" s="41"/>
      <c r="E63" s="20"/>
      <c r="F63" s="20"/>
      <c r="G63" s="20"/>
      <c r="H63" s="20"/>
      <c r="I63" s="20"/>
      <c r="J63" s="20"/>
      <c r="K63" s="159"/>
      <c r="L63" s="160"/>
      <c r="Q63" s="388" t="s">
        <v>101</v>
      </c>
      <c r="R63" s="12"/>
      <c r="S63" s="41"/>
      <c r="T63" s="41"/>
      <c r="U63" s="41">
        <f t="shared" si="30"/>
        <v>0</v>
      </c>
      <c r="V63" s="20">
        <f t="shared" si="31"/>
        <v>0</v>
      </c>
      <c r="W63" s="20">
        <f t="shared" si="32"/>
        <v>0</v>
      </c>
      <c r="X63" s="20">
        <f t="shared" si="33"/>
        <v>0</v>
      </c>
      <c r="Y63" s="20">
        <f t="shared" si="34"/>
        <v>0</v>
      </c>
      <c r="Z63" s="20">
        <f t="shared" si="35"/>
        <v>0</v>
      </c>
      <c r="AA63" s="20">
        <f t="shared" si="36"/>
        <v>0</v>
      </c>
      <c r="AB63" s="19"/>
      <c r="AC63" s="18"/>
      <c r="AD63" s="15"/>
    </row>
    <row r="64" spans="1:30" s="174" customFormat="1">
      <c r="B64" s="78" t="s">
        <v>4</v>
      </c>
      <c r="C64" s="44">
        <v>186</v>
      </c>
      <c r="D64" s="45">
        <v>167</v>
      </c>
      <c r="E64" s="31">
        <v>200</v>
      </c>
      <c r="F64" s="31">
        <v>201</v>
      </c>
      <c r="G64" s="31">
        <v>194</v>
      </c>
      <c r="H64" s="31">
        <v>172</v>
      </c>
      <c r="I64" s="31">
        <v>204</v>
      </c>
      <c r="J64" s="31">
        <v>202</v>
      </c>
      <c r="K64" s="239"/>
      <c r="L64" s="34"/>
      <c r="Q64" s="62" t="s">
        <v>4</v>
      </c>
      <c r="R64" s="44"/>
      <c r="S64" s="45"/>
      <c r="T64" s="45"/>
      <c r="U64" s="45">
        <f t="shared" si="30"/>
        <v>-186</v>
      </c>
      <c r="V64" s="31">
        <f t="shared" si="31"/>
        <v>-167</v>
      </c>
      <c r="W64" s="31">
        <f t="shared" si="32"/>
        <v>-200</v>
      </c>
      <c r="X64" s="31">
        <f t="shared" si="33"/>
        <v>-201</v>
      </c>
      <c r="Y64" s="31">
        <f t="shared" si="34"/>
        <v>-194</v>
      </c>
      <c r="Z64" s="31">
        <f t="shared" si="35"/>
        <v>-172</v>
      </c>
      <c r="AA64" s="31">
        <f t="shared" si="36"/>
        <v>-204</v>
      </c>
      <c r="AB64" s="32"/>
      <c r="AC64" s="33"/>
      <c r="AD64" s="34"/>
    </row>
    <row r="65" spans="2:30" s="174" customFormat="1">
      <c r="B65" s="66" t="s">
        <v>8</v>
      </c>
      <c r="C65" s="80">
        <v>38</v>
      </c>
      <c r="D65" s="20">
        <v>42</v>
      </c>
      <c r="E65" s="20">
        <v>38</v>
      </c>
      <c r="F65" s="20">
        <v>38</v>
      </c>
      <c r="G65" s="20">
        <v>38</v>
      </c>
      <c r="H65" s="20">
        <v>44</v>
      </c>
      <c r="I65" s="20">
        <v>40</v>
      </c>
      <c r="J65" s="20">
        <v>30</v>
      </c>
      <c r="K65" s="159"/>
      <c r="L65" s="160"/>
      <c r="Q65" s="53" t="s">
        <v>8</v>
      </c>
      <c r="R65" s="80"/>
      <c r="S65" s="20"/>
      <c r="T65" s="20"/>
      <c r="U65" s="20">
        <f t="shared" si="30"/>
        <v>-38</v>
      </c>
      <c r="V65" s="20">
        <f t="shared" si="31"/>
        <v>-42</v>
      </c>
      <c r="W65" s="20">
        <f t="shared" si="32"/>
        <v>-38</v>
      </c>
      <c r="X65" s="20">
        <f t="shared" si="33"/>
        <v>-38</v>
      </c>
      <c r="Y65" s="20">
        <f t="shared" si="34"/>
        <v>-38</v>
      </c>
      <c r="Z65" s="20">
        <f t="shared" si="35"/>
        <v>-44</v>
      </c>
      <c r="AA65" s="20">
        <f t="shared" si="36"/>
        <v>-40</v>
      </c>
      <c r="AB65" s="20"/>
      <c r="AC65" s="18"/>
      <c r="AD65" s="15"/>
    </row>
    <row r="66" spans="2:30" s="174" customFormat="1">
      <c r="B66" s="66" t="s">
        <v>92</v>
      </c>
      <c r="C66" s="80">
        <v>12</v>
      </c>
      <c r="D66" s="20">
        <v>11</v>
      </c>
      <c r="E66" s="20">
        <v>13</v>
      </c>
      <c r="F66" s="20">
        <v>12</v>
      </c>
      <c r="G66" s="20">
        <v>14</v>
      </c>
      <c r="H66" s="20">
        <v>12</v>
      </c>
      <c r="I66" s="20">
        <v>13</v>
      </c>
      <c r="J66" s="20">
        <v>15</v>
      </c>
      <c r="K66" s="159"/>
      <c r="L66" s="160"/>
      <c r="Q66" s="53" t="s">
        <v>5</v>
      </c>
      <c r="R66" s="80"/>
      <c r="S66" s="20"/>
      <c r="T66" s="20"/>
      <c r="U66" s="20">
        <f t="shared" si="30"/>
        <v>-12</v>
      </c>
      <c r="V66" s="20">
        <f t="shared" si="31"/>
        <v>-11</v>
      </c>
      <c r="W66" s="20">
        <f t="shared" si="32"/>
        <v>-13</v>
      </c>
      <c r="X66" s="20">
        <f t="shared" si="33"/>
        <v>-12</v>
      </c>
      <c r="Y66" s="20">
        <f t="shared" si="34"/>
        <v>-14</v>
      </c>
      <c r="Z66" s="20">
        <f t="shared" si="35"/>
        <v>-12</v>
      </c>
      <c r="AA66" s="20">
        <f t="shared" si="36"/>
        <v>-13</v>
      </c>
      <c r="AB66" s="20"/>
      <c r="AC66" s="18"/>
      <c r="AD66" s="15"/>
    </row>
    <row r="67" spans="2:30" s="174" customFormat="1">
      <c r="B67" s="66" t="s">
        <v>5</v>
      </c>
      <c r="C67" s="80">
        <v>13</v>
      </c>
      <c r="D67" s="20">
        <v>11</v>
      </c>
      <c r="E67" s="20">
        <v>13</v>
      </c>
      <c r="F67" s="20">
        <v>13</v>
      </c>
      <c r="G67" s="20">
        <v>15</v>
      </c>
      <c r="H67" s="20">
        <v>11</v>
      </c>
      <c r="I67" s="20">
        <v>13</v>
      </c>
      <c r="J67" s="20">
        <v>18</v>
      </c>
      <c r="K67" s="159"/>
      <c r="L67" s="160"/>
      <c r="Q67" s="53" t="s">
        <v>5</v>
      </c>
      <c r="R67" s="80"/>
      <c r="S67" s="20"/>
      <c r="T67" s="20"/>
      <c r="U67" s="20">
        <f t="shared" si="30"/>
        <v>-13</v>
      </c>
      <c r="V67" s="20">
        <f t="shared" si="31"/>
        <v>-11</v>
      </c>
      <c r="W67" s="20">
        <f t="shared" si="32"/>
        <v>-13</v>
      </c>
      <c r="X67" s="20">
        <f t="shared" si="33"/>
        <v>-13</v>
      </c>
      <c r="Y67" s="20">
        <f t="shared" si="34"/>
        <v>-15</v>
      </c>
      <c r="Z67" s="20">
        <f t="shared" si="35"/>
        <v>-11</v>
      </c>
      <c r="AA67" s="20">
        <f t="shared" si="36"/>
        <v>-13</v>
      </c>
      <c r="AB67" s="20"/>
      <c r="AC67" s="18"/>
      <c r="AD67" s="15"/>
    </row>
    <row r="68" spans="2:30" s="174" customFormat="1">
      <c r="B68" s="66" t="s">
        <v>26</v>
      </c>
      <c r="C68" s="35">
        <v>4516</v>
      </c>
      <c r="D68" s="28">
        <v>4593</v>
      </c>
      <c r="E68" s="28">
        <v>4578</v>
      </c>
      <c r="F68" s="28">
        <v>5344</v>
      </c>
      <c r="G68" s="28">
        <v>4398</v>
      </c>
      <c r="H68" s="28">
        <v>4581</v>
      </c>
      <c r="I68" s="28">
        <v>5028</v>
      </c>
      <c r="J68" s="28">
        <v>4194</v>
      </c>
      <c r="K68" s="159"/>
      <c r="L68" s="160"/>
      <c r="Q68" s="53" t="s">
        <v>26</v>
      </c>
      <c r="R68" s="35"/>
      <c r="S68" s="28"/>
      <c r="T68" s="28"/>
      <c r="U68" s="28">
        <f t="shared" si="30"/>
        <v>-4516</v>
      </c>
      <c r="V68" s="28">
        <f t="shared" si="31"/>
        <v>-4593</v>
      </c>
      <c r="W68" s="28">
        <f t="shared" si="32"/>
        <v>-4578</v>
      </c>
      <c r="X68" s="28">
        <f t="shared" si="33"/>
        <v>-5344</v>
      </c>
      <c r="Y68" s="28">
        <f t="shared" si="34"/>
        <v>-4398</v>
      </c>
      <c r="Z68" s="28">
        <f t="shared" si="35"/>
        <v>-4581</v>
      </c>
      <c r="AA68" s="28">
        <f t="shared" si="36"/>
        <v>-5028</v>
      </c>
      <c r="AB68" s="28"/>
      <c r="AC68" s="18"/>
      <c r="AD68" s="15"/>
    </row>
    <row r="69" spans="2:30" s="174" customFormat="1">
      <c r="B69" s="249" t="s">
        <v>80</v>
      </c>
      <c r="C69" s="35">
        <v>24419</v>
      </c>
      <c r="D69" s="28">
        <v>24587</v>
      </c>
      <c r="E69" s="28">
        <v>23930</v>
      </c>
      <c r="F69" s="28">
        <v>27126</v>
      </c>
      <c r="G69" s="28">
        <v>26750</v>
      </c>
      <c r="H69" s="28">
        <v>28018</v>
      </c>
      <c r="I69" s="28">
        <v>30807</v>
      </c>
      <c r="J69" s="28">
        <v>28748</v>
      </c>
      <c r="K69" s="159"/>
      <c r="L69" s="160"/>
      <c r="Q69" s="249" t="s">
        <v>80</v>
      </c>
      <c r="R69" s="35"/>
      <c r="S69" s="28"/>
      <c r="T69" s="28"/>
      <c r="U69" s="28">
        <f t="shared" si="30"/>
        <v>-24419</v>
      </c>
      <c r="V69" s="28">
        <f t="shared" si="31"/>
        <v>-24587</v>
      </c>
      <c r="W69" s="28">
        <f t="shared" si="32"/>
        <v>-23930</v>
      </c>
      <c r="X69" s="28">
        <f t="shared" si="33"/>
        <v>-27126</v>
      </c>
      <c r="Y69" s="28">
        <f t="shared" si="34"/>
        <v>-26750</v>
      </c>
      <c r="Z69" s="28">
        <f t="shared" si="35"/>
        <v>-28018</v>
      </c>
      <c r="AA69" s="28">
        <f t="shared" si="36"/>
        <v>-30807</v>
      </c>
      <c r="AB69" s="28"/>
      <c r="AC69" s="18"/>
      <c r="AD69" s="15"/>
    </row>
    <row r="70" spans="2:30" s="174" customFormat="1">
      <c r="B70" s="112" t="s">
        <v>12</v>
      </c>
      <c r="C70" s="36">
        <v>169</v>
      </c>
      <c r="D70" s="37">
        <v>167</v>
      </c>
      <c r="E70" s="37">
        <v>167</v>
      </c>
      <c r="F70" s="37">
        <v>169</v>
      </c>
      <c r="G70" s="37">
        <v>168</v>
      </c>
      <c r="H70" s="37">
        <v>171</v>
      </c>
      <c r="I70" s="37">
        <v>168</v>
      </c>
      <c r="J70" s="37">
        <v>174</v>
      </c>
      <c r="K70" s="240"/>
      <c r="L70" s="241"/>
      <c r="Q70" s="51" t="s">
        <v>12</v>
      </c>
      <c r="R70" s="36"/>
      <c r="S70" s="37"/>
      <c r="T70" s="37"/>
      <c r="U70" s="37">
        <f t="shared" si="30"/>
        <v>-169</v>
      </c>
      <c r="V70" s="37">
        <f t="shared" si="31"/>
        <v>-167</v>
      </c>
      <c r="W70" s="37">
        <f t="shared" si="32"/>
        <v>-167</v>
      </c>
      <c r="X70" s="37">
        <f t="shared" si="33"/>
        <v>-169</v>
      </c>
      <c r="Y70" s="37">
        <f t="shared" si="34"/>
        <v>-168</v>
      </c>
      <c r="Z70" s="37">
        <f t="shared" si="35"/>
        <v>-171</v>
      </c>
      <c r="AA70" s="37">
        <f t="shared" si="36"/>
        <v>-168</v>
      </c>
      <c r="AB70" s="37"/>
      <c r="AC70" s="38"/>
      <c r="AD70" s="39"/>
    </row>
    <row r="71" spans="2:30" s="174" customFormat="1">
      <c r="B71" s="74" t="s">
        <v>20</v>
      </c>
      <c r="C71" s="89"/>
      <c r="D71" s="19"/>
      <c r="E71" s="19"/>
      <c r="F71" s="19"/>
      <c r="G71" s="19"/>
      <c r="H71" s="19"/>
      <c r="I71" s="19"/>
      <c r="J71" s="19"/>
      <c r="K71" s="159"/>
      <c r="L71" s="160"/>
      <c r="Q71" s="60" t="s">
        <v>20</v>
      </c>
      <c r="R71" s="89"/>
      <c r="S71" s="19"/>
      <c r="T71" s="19"/>
      <c r="U71" s="19">
        <f t="shared" si="30"/>
        <v>0</v>
      </c>
      <c r="V71" s="19">
        <f t="shared" si="31"/>
        <v>0</v>
      </c>
      <c r="W71" s="19">
        <f t="shared" si="32"/>
        <v>0</v>
      </c>
      <c r="X71" s="19">
        <f t="shared" si="33"/>
        <v>0</v>
      </c>
      <c r="Y71" s="19">
        <f t="shared" si="34"/>
        <v>0</v>
      </c>
      <c r="Z71" s="19">
        <f t="shared" si="35"/>
        <v>0</v>
      </c>
      <c r="AA71" s="19">
        <f t="shared" si="36"/>
        <v>0</v>
      </c>
      <c r="AB71" s="19"/>
      <c r="AC71" s="18"/>
      <c r="AD71" s="15"/>
    </row>
    <row r="72" spans="2:30" s="174" customFormat="1">
      <c r="B72" s="66" t="s">
        <v>23</v>
      </c>
      <c r="C72" s="81">
        <v>36.4</v>
      </c>
      <c r="D72" s="82">
        <v>36.200000000000003</v>
      </c>
      <c r="E72" s="82">
        <v>37.5</v>
      </c>
      <c r="F72" s="82">
        <v>38.4</v>
      </c>
      <c r="G72" s="82">
        <v>37.9</v>
      </c>
      <c r="H72" s="82">
        <v>38.700000000000003</v>
      </c>
      <c r="I72" s="82">
        <v>40.799999999999997</v>
      </c>
      <c r="J72" s="82">
        <v>41.4</v>
      </c>
      <c r="K72" s="159"/>
      <c r="L72" s="160"/>
      <c r="Q72" s="53" t="s">
        <v>23</v>
      </c>
      <c r="R72" s="81"/>
      <c r="S72" s="82"/>
      <c r="T72" s="82"/>
      <c r="U72" s="82">
        <f t="shared" si="30"/>
        <v>-36.4</v>
      </c>
      <c r="V72" s="82">
        <f t="shared" si="31"/>
        <v>-36.200000000000003</v>
      </c>
      <c r="W72" s="82">
        <f t="shared" si="32"/>
        <v>-37.5</v>
      </c>
      <c r="X72" s="82">
        <f t="shared" si="33"/>
        <v>-38.4</v>
      </c>
      <c r="Y72" s="82">
        <f t="shared" si="34"/>
        <v>-37.9</v>
      </c>
      <c r="Z72" s="82">
        <f t="shared" si="35"/>
        <v>-38.700000000000003</v>
      </c>
      <c r="AA72" s="82">
        <f t="shared" si="36"/>
        <v>-40.799999999999997</v>
      </c>
      <c r="AB72" s="82"/>
      <c r="AC72" s="18"/>
      <c r="AD72" s="15"/>
    </row>
    <row r="73" spans="2:30" s="174" customFormat="1">
      <c r="B73" s="112" t="s">
        <v>13</v>
      </c>
      <c r="C73" s="106">
        <v>33.5</v>
      </c>
      <c r="D73" s="127">
        <v>35.9</v>
      </c>
      <c r="E73" s="127">
        <v>35.9</v>
      </c>
      <c r="F73" s="127">
        <v>36.4</v>
      </c>
      <c r="G73" s="127">
        <v>35.5</v>
      </c>
      <c r="H73" s="127">
        <v>34.799999999999997</v>
      </c>
      <c r="I73" s="127">
        <v>33.700000000000003</v>
      </c>
      <c r="J73" s="127">
        <v>40</v>
      </c>
      <c r="K73" s="240"/>
      <c r="L73" s="241"/>
      <c r="O73" s="170"/>
      <c r="P73" s="11"/>
      <c r="Q73" s="51" t="s">
        <v>13</v>
      </c>
      <c r="R73" s="106"/>
      <c r="S73" s="127"/>
      <c r="T73" s="127"/>
      <c r="U73" s="127">
        <f t="shared" si="30"/>
        <v>-33.5</v>
      </c>
      <c r="V73" s="127">
        <f t="shared" si="31"/>
        <v>-35.9</v>
      </c>
      <c r="W73" s="127">
        <f t="shared" si="32"/>
        <v>-35.9</v>
      </c>
      <c r="X73" s="127">
        <f t="shared" si="33"/>
        <v>-36.4</v>
      </c>
      <c r="Y73" s="127">
        <f t="shared" si="34"/>
        <v>-35.5</v>
      </c>
      <c r="Z73" s="127">
        <f t="shared" si="35"/>
        <v>-34.799999999999997</v>
      </c>
      <c r="AA73" s="127">
        <f t="shared" si="36"/>
        <v>-33.700000000000003</v>
      </c>
      <c r="AB73" s="127"/>
      <c r="AC73" s="38"/>
      <c r="AD73" s="39"/>
    </row>
    <row r="74" spans="2:30" s="174" customFormat="1">
      <c r="B74" s="649"/>
      <c r="C74" s="232"/>
      <c r="D74" s="232"/>
      <c r="E74" s="232"/>
      <c r="F74" s="232"/>
      <c r="G74" s="232"/>
      <c r="H74" s="232"/>
      <c r="I74" s="232"/>
      <c r="J74" s="232"/>
      <c r="K74" s="232"/>
      <c r="L74" s="233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</row>
    <row r="75" spans="2:30" s="174" customFormat="1"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30"/>
      <c r="O75" s="170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2:30" s="174" customFormat="1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130"/>
      <c r="O76" s="4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4" customFormat="1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130"/>
      <c r="O77" s="4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4" customFormat="1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11"/>
      <c r="O78" s="4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4" customFormat="1">
      <c r="B79" s="49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4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4" customFormat="1">
      <c r="B80" s="49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4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4" customFormat="1">
      <c r="B81" s="49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4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4" customFormat="1">
      <c r="B82" s="49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4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4" customFormat="1">
      <c r="B83" s="49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4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4" customFormat="1">
      <c r="B84" s="49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4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4" customFormat="1"/>
    <row r="86" spans="2:28" s="174" customFormat="1"/>
    <row r="87" spans="2:28" s="174" customFormat="1"/>
    <row r="88" spans="2:28" s="174" customFormat="1"/>
    <row r="89" spans="2:28" s="174" customFormat="1"/>
    <row r="90" spans="2:28" s="174" customFormat="1"/>
    <row r="91" spans="2:28" s="174" customFormat="1"/>
    <row r="92" spans="2:28" s="174" customFormat="1"/>
    <row r="93" spans="2:28" s="174" customFormat="1"/>
    <row r="94" spans="2:28" s="174" customFormat="1"/>
    <row r="95" spans="2:28" s="174" customFormat="1"/>
    <row r="96" spans="2:28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</sheetData>
  <mergeCells count="1">
    <mergeCell ref="B25:O2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4">
    <tabColor rgb="FF92D050"/>
    <pageSetUpPr fitToPage="1"/>
  </sheetPr>
  <dimension ref="A1:AW104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5" style="11" customWidth="1"/>
    <col min="8" max="8" width="7.33203125" style="11" customWidth="1" outlineLevel="1"/>
    <col min="9" max="10" width="6.6640625" style="11" customWidth="1" outlineLevel="1"/>
    <col min="11" max="12" width="7.5" style="11" customWidth="1"/>
    <col min="13" max="15" width="8.5" style="11" customWidth="1" outlineLevel="1"/>
    <col min="16" max="17" width="9.33203125" style="49"/>
    <col min="18" max="20" width="9.6640625" style="49" customWidth="1"/>
    <col min="21" max="22" width="9.33203125" style="49"/>
    <col min="23" max="23" width="13.1640625" style="49" customWidth="1"/>
    <col min="24" max="24" width="8.1640625" style="49" customWidth="1"/>
    <col min="25" max="16384" width="9.33203125" style="49"/>
  </cols>
  <sheetData>
    <row r="1" spans="1:49" ht="10.5" customHeight="1">
      <c r="A1" s="139" t="s">
        <v>71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9">
        <v>17</v>
      </c>
      <c r="P1" s="48">
        <v>20</v>
      </c>
      <c r="Q1" s="48">
        <v>21</v>
      </c>
      <c r="R1" s="48">
        <v>22</v>
      </c>
      <c r="S1" s="48"/>
      <c r="T1" s="48"/>
      <c r="U1" s="48">
        <v>23</v>
      </c>
      <c r="V1" s="48">
        <v>24</v>
      </c>
      <c r="W1" s="48">
        <v>25</v>
      </c>
      <c r="X1" s="48">
        <v>26</v>
      </c>
      <c r="Y1" s="48">
        <v>27</v>
      </c>
      <c r="Z1" s="48">
        <v>28</v>
      </c>
      <c r="AA1" s="48">
        <v>28</v>
      </c>
      <c r="AB1" s="48">
        <v>29</v>
      </c>
      <c r="AC1" s="48">
        <v>30</v>
      </c>
      <c r="AD1" s="48">
        <v>31</v>
      </c>
      <c r="AE1" s="48">
        <v>32</v>
      </c>
      <c r="AF1" s="48">
        <v>33</v>
      </c>
      <c r="AG1" s="48">
        <v>34</v>
      </c>
      <c r="AH1" s="48">
        <v>35</v>
      </c>
      <c r="AI1" s="48">
        <v>36</v>
      </c>
      <c r="AJ1" s="48">
        <v>37</v>
      </c>
      <c r="AK1" s="48">
        <v>38</v>
      </c>
    </row>
    <row r="2" spans="1:49" ht="10.5" customHeight="1">
      <c r="A2" s="139"/>
      <c r="B2" s="325" t="s">
        <v>77</v>
      </c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10"/>
      <c r="N2" s="310"/>
      <c r="O2" s="330"/>
      <c r="V2" s="83" t="s">
        <v>84</v>
      </c>
    </row>
    <row r="3" spans="1:49" ht="24" customHeight="1">
      <c r="A3" s="140" t="str">
        <f>+"headingqy"&amp;$A$1</f>
        <v>headingqyGroup</v>
      </c>
      <c r="B3" s="341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75" t="e">
        <f>'Corporate Institutional Banking'!O3</f>
        <v>#REF!</v>
      </c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366" t="e">
        <f t="shared" si="1"/>
        <v>#REF!</v>
      </c>
      <c r="AG3" s="367" t="e">
        <f t="shared" si="1"/>
        <v>#REF!</v>
      </c>
      <c r="AH3" s="361" t="e">
        <f t="shared" si="1"/>
        <v>#REF!</v>
      </c>
    </row>
    <row r="4" spans="1:49" ht="10.5" customHeight="1">
      <c r="A4" s="52" t="s">
        <v>6</v>
      </c>
      <c r="B4" s="388" t="s">
        <v>6</v>
      </c>
      <c r="C4" s="431"/>
      <c r="D4" s="460"/>
      <c r="E4" s="390"/>
      <c r="F4" s="390"/>
      <c r="G4" s="390"/>
      <c r="H4" s="390"/>
      <c r="I4" s="390"/>
      <c r="J4" s="390"/>
      <c r="K4" s="531"/>
      <c r="L4" s="544"/>
      <c r="M4" s="431"/>
      <c r="N4" s="460"/>
      <c r="O4" s="566"/>
      <c r="P4" s="3"/>
      <c r="Q4" s="603" t="e">
        <f>((C4-D4)/D4)-K4</f>
        <v>#DIV/0!</v>
      </c>
      <c r="R4" s="603" t="e">
        <f>((C4-G4)/G4)-L4</f>
        <v>#DIV/0!</v>
      </c>
      <c r="S4" s="603" t="e">
        <f t="shared" ref="S4:S24" si="2">((M4-N4)/N4)-O4</f>
        <v>#DIV/0!</v>
      </c>
      <c r="T4" s="603">
        <f>C4+D4+E4+F4-M4</f>
        <v>0</v>
      </c>
      <c r="U4" s="603">
        <f>G4+H4+I4+J4-N4</f>
        <v>0</v>
      </c>
      <c r="V4" s="312"/>
      <c r="W4" s="529"/>
      <c r="X4" s="530"/>
      <c r="Y4" s="530"/>
      <c r="Z4" s="530"/>
      <c r="AA4" s="530"/>
      <c r="AB4" s="530"/>
      <c r="AC4" s="530"/>
      <c r="AD4" s="268"/>
      <c r="AE4" s="269"/>
      <c r="AF4" s="312"/>
      <c r="AG4" s="529"/>
      <c r="AH4" s="545"/>
      <c r="AK4" s="63">
        <f>C4-V4</f>
        <v>0</v>
      </c>
      <c r="AL4" s="63">
        <f t="shared" ref="AL4:AL24" si="3">D4-W4</f>
        <v>0</v>
      </c>
      <c r="AM4" s="63">
        <f t="shared" ref="AM4:AM24" si="4">E4-X4</f>
        <v>0</v>
      </c>
      <c r="AN4" s="63">
        <f t="shared" ref="AN4:AN24" si="5">F4-Y4</f>
        <v>0</v>
      </c>
      <c r="AO4" s="63">
        <f t="shared" ref="AO4:AO24" si="6">G4-Z4</f>
        <v>0</v>
      </c>
      <c r="AP4" s="63">
        <f t="shared" ref="AP4:AW4" si="7">H4-AA4</f>
        <v>0</v>
      </c>
      <c r="AQ4" s="63">
        <f t="shared" si="7"/>
        <v>0</v>
      </c>
      <c r="AR4" s="63">
        <f t="shared" si="7"/>
        <v>0</v>
      </c>
      <c r="AS4" s="63">
        <f t="shared" si="7"/>
        <v>0</v>
      </c>
      <c r="AT4" s="63">
        <f t="shared" si="7"/>
        <v>0</v>
      </c>
      <c r="AU4" s="63">
        <f t="shared" si="7"/>
        <v>0</v>
      </c>
      <c r="AV4" s="63">
        <f t="shared" si="7"/>
        <v>0</v>
      </c>
      <c r="AW4" s="63">
        <f t="shared" si="7"/>
        <v>0</v>
      </c>
    </row>
    <row r="5" spans="1:49" ht="10.5" customHeight="1">
      <c r="A5" s="52" t="s">
        <v>2</v>
      </c>
      <c r="B5" s="388" t="s">
        <v>2</v>
      </c>
      <c r="C5" s="431"/>
      <c r="D5" s="460"/>
      <c r="E5" s="390"/>
      <c r="F5" s="390"/>
      <c r="G5" s="390"/>
      <c r="H5" s="390"/>
      <c r="I5" s="390"/>
      <c r="J5" s="390"/>
      <c r="K5" s="268"/>
      <c r="L5" s="269"/>
      <c r="M5" s="431"/>
      <c r="N5" s="460"/>
      <c r="O5" s="263"/>
      <c r="P5" s="3"/>
      <c r="Q5" s="603" t="e">
        <f t="shared" ref="Q5:Q23" si="8">((C5-D5)/D5)-K5</f>
        <v>#DIV/0!</v>
      </c>
      <c r="R5" s="603" t="e">
        <f t="shared" ref="R5:R23" si="9">((C5-G5)/G5)-L5</f>
        <v>#DIV/0!</v>
      </c>
      <c r="S5" s="603" t="e">
        <f t="shared" si="2"/>
        <v>#DIV/0!</v>
      </c>
      <c r="T5" s="603">
        <f t="shared" ref="T5:T15" si="10">C5+D5+E5+F5-M5</f>
        <v>0</v>
      </c>
      <c r="U5" s="603">
        <f t="shared" ref="U5:U15" si="11">G5+H5+I5+J5-N5</f>
        <v>0</v>
      </c>
      <c r="V5" s="312"/>
      <c r="W5" s="529"/>
      <c r="X5" s="530"/>
      <c r="Y5" s="530"/>
      <c r="Z5" s="530"/>
      <c r="AA5" s="530"/>
      <c r="AB5" s="530"/>
      <c r="AC5" s="530"/>
      <c r="AD5" s="268"/>
      <c r="AE5" s="269"/>
      <c r="AF5" s="312"/>
      <c r="AG5" s="529"/>
      <c r="AH5" s="546"/>
      <c r="AK5" s="63">
        <f t="shared" ref="AK5:AK24" si="12">C5-V5</f>
        <v>0</v>
      </c>
      <c r="AL5" s="63">
        <f t="shared" si="3"/>
        <v>0</v>
      </c>
      <c r="AM5" s="63">
        <f t="shared" si="4"/>
        <v>0</v>
      </c>
      <c r="AN5" s="63">
        <f t="shared" si="5"/>
        <v>0</v>
      </c>
      <c r="AO5" s="63">
        <f t="shared" si="6"/>
        <v>0</v>
      </c>
      <c r="AP5" s="63">
        <f t="shared" ref="AP5:AP24" si="13">H5-AA5</f>
        <v>0</v>
      </c>
      <c r="AQ5" s="63">
        <f t="shared" ref="AQ5:AW24" si="14">I5-AB5</f>
        <v>0</v>
      </c>
      <c r="AR5" s="63">
        <f t="shared" si="14"/>
        <v>0</v>
      </c>
      <c r="AS5" s="63">
        <f t="shared" si="14"/>
        <v>0</v>
      </c>
      <c r="AT5" s="63">
        <f t="shared" si="14"/>
        <v>0</v>
      </c>
      <c r="AU5" s="63">
        <f t="shared" si="14"/>
        <v>0</v>
      </c>
      <c r="AV5" s="63">
        <f t="shared" si="14"/>
        <v>0</v>
      </c>
      <c r="AW5" s="63">
        <f t="shared" si="14"/>
        <v>0</v>
      </c>
    </row>
    <row r="6" spans="1:49" ht="10.5" customHeight="1">
      <c r="A6" s="52" t="s">
        <v>0</v>
      </c>
      <c r="B6" s="388" t="s">
        <v>0</v>
      </c>
      <c r="C6" s="431"/>
      <c r="D6" s="460"/>
      <c r="E6" s="390"/>
      <c r="F6" s="390"/>
      <c r="G6" s="390"/>
      <c r="H6" s="390"/>
      <c r="I6" s="390"/>
      <c r="J6" s="390"/>
      <c r="K6" s="268"/>
      <c r="L6" s="269"/>
      <c r="M6" s="431"/>
      <c r="N6" s="460"/>
      <c r="O6" s="263"/>
      <c r="P6" s="56"/>
      <c r="Q6" s="603" t="e">
        <f>((C6-D6)/D6)-K6</f>
        <v>#DIV/0!</v>
      </c>
      <c r="R6" s="603" t="e">
        <f t="shared" si="9"/>
        <v>#DIV/0!</v>
      </c>
      <c r="S6" s="603" t="e">
        <f t="shared" si="2"/>
        <v>#DIV/0!</v>
      </c>
      <c r="T6" s="603">
        <f t="shared" si="10"/>
        <v>0</v>
      </c>
      <c r="U6" s="603">
        <f t="shared" si="11"/>
        <v>0</v>
      </c>
      <c r="V6" s="312"/>
      <c r="W6" s="529"/>
      <c r="X6" s="261"/>
      <c r="Y6" s="261"/>
      <c r="Z6" s="261"/>
      <c r="AA6" s="261"/>
      <c r="AB6" s="261"/>
      <c r="AC6" s="261"/>
      <c r="AD6" s="268"/>
      <c r="AE6" s="269"/>
      <c r="AF6" s="312"/>
      <c r="AG6" s="529"/>
      <c r="AH6" s="546"/>
      <c r="AK6" s="63">
        <f t="shared" si="12"/>
        <v>0</v>
      </c>
      <c r="AL6" s="63">
        <f t="shared" si="3"/>
        <v>0</v>
      </c>
      <c r="AM6" s="63">
        <f t="shared" si="4"/>
        <v>0</v>
      </c>
      <c r="AN6" s="63">
        <f t="shared" si="5"/>
        <v>0</v>
      </c>
      <c r="AO6" s="63">
        <f t="shared" si="6"/>
        <v>0</v>
      </c>
      <c r="AP6" s="63">
        <f t="shared" si="13"/>
        <v>0</v>
      </c>
      <c r="AQ6" s="63">
        <f t="shared" si="14"/>
        <v>0</v>
      </c>
      <c r="AR6" s="63">
        <f t="shared" si="14"/>
        <v>0</v>
      </c>
      <c r="AS6" s="63">
        <f t="shared" si="14"/>
        <v>0</v>
      </c>
      <c r="AT6" s="63">
        <f t="shared" si="14"/>
        <v>0</v>
      </c>
      <c r="AU6" s="63">
        <f t="shared" si="14"/>
        <v>0</v>
      </c>
      <c r="AV6" s="63">
        <f t="shared" si="14"/>
        <v>0</v>
      </c>
      <c r="AW6" s="63">
        <f t="shared" si="14"/>
        <v>0</v>
      </c>
    </row>
    <row r="7" spans="1:49" ht="10.5" customHeight="1">
      <c r="A7" s="52" t="s">
        <v>16</v>
      </c>
      <c r="B7" s="388" t="s">
        <v>16</v>
      </c>
      <c r="C7" s="431"/>
      <c r="D7" s="460"/>
      <c r="E7" s="390"/>
      <c r="F7" s="390"/>
      <c r="G7" s="390"/>
      <c r="H7" s="390"/>
      <c r="I7" s="390"/>
      <c r="J7" s="390"/>
      <c r="K7" s="268"/>
      <c r="L7" s="269"/>
      <c r="M7" s="431"/>
      <c r="N7" s="460"/>
      <c r="O7" s="263"/>
      <c r="P7" s="3"/>
      <c r="Q7" s="603"/>
      <c r="R7" s="603"/>
      <c r="S7" s="603"/>
      <c r="T7" s="603">
        <f t="shared" si="10"/>
        <v>0</v>
      </c>
      <c r="U7" s="603">
        <f t="shared" si="11"/>
        <v>0</v>
      </c>
      <c r="V7" s="312"/>
      <c r="W7" s="529"/>
      <c r="X7" s="261"/>
      <c r="Y7" s="261"/>
      <c r="Z7" s="261"/>
      <c r="AA7" s="261"/>
      <c r="AB7" s="261"/>
      <c r="AC7" s="261"/>
      <c r="AD7" s="268"/>
      <c r="AE7" s="269"/>
      <c r="AF7" s="312"/>
      <c r="AG7" s="529"/>
      <c r="AH7" s="546"/>
      <c r="AK7" s="63">
        <f t="shared" si="12"/>
        <v>0</v>
      </c>
      <c r="AL7" s="63">
        <f t="shared" si="3"/>
        <v>0</v>
      </c>
      <c r="AM7" s="63">
        <f t="shared" si="4"/>
        <v>0</v>
      </c>
      <c r="AN7" s="63">
        <f t="shared" si="5"/>
        <v>0</v>
      </c>
      <c r="AO7" s="63">
        <f t="shared" si="6"/>
        <v>0</v>
      </c>
      <c r="AP7" s="63">
        <f t="shared" si="13"/>
        <v>0</v>
      </c>
      <c r="AQ7" s="63">
        <f t="shared" si="14"/>
        <v>0</v>
      </c>
      <c r="AR7" s="63">
        <f t="shared" si="14"/>
        <v>0</v>
      </c>
      <c r="AS7" s="63">
        <f t="shared" si="14"/>
        <v>0</v>
      </c>
      <c r="AT7" s="63">
        <f t="shared" si="14"/>
        <v>0</v>
      </c>
      <c r="AU7" s="63">
        <f t="shared" si="14"/>
        <v>0</v>
      </c>
      <c r="AV7" s="63">
        <f t="shared" si="14"/>
        <v>0</v>
      </c>
      <c r="AW7" s="63">
        <f t="shared" si="14"/>
        <v>0</v>
      </c>
    </row>
    <row r="8" spans="1:49" ht="10.5" customHeight="1">
      <c r="A8" s="58" t="s">
        <v>7</v>
      </c>
      <c r="B8" s="396" t="s">
        <v>7</v>
      </c>
      <c r="C8" s="432"/>
      <c r="D8" s="461"/>
      <c r="E8" s="462"/>
      <c r="F8" s="462"/>
      <c r="G8" s="462"/>
      <c r="H8" s="462"/>
      <c r="I8" s="462"/>
      <c r="J8" s="462"/>
      <c r="K8" s="271"/>
      <c r="L8" s="272"/>
      <c r="M8" s="432"/>
      <c r="N8" s="461"/>
      <c r="O8" s="275"/>
      <c r="P8" s="3"/>
      <c r="Q8" s="603" t="e">
        <f t="shared" si="8"/>
        <v>#DIV/0!</v>
      </c>
      <c r="R8" s="603" t="e">
        <f t="shared" si="9"/>
        <v>#DIV/0!</v>
      </c>
      <c r="S8" s="603" t="e">
        <f t="shared" si="2"/>
        <v>#DIV/0!</v>
      </c>
      <c r="T8" s="603">
        <f t="shared" si="10"/>
        <v>0</v>
      </c>
      <c r="U8" s="603">
        <f t="shared" si="11"/>
        <v>0</v>
      </c>
      <c r="V8" s="533"/>
      <c r="W8" s="534"/>
      <c r="X8" s="535"/>
      <c r="Y8" s="535"/>
      <c r="Z8" s="535"/>
      <c r="AA8" s="535"/>
      <c r="AB8" s="535"/>
      <c r="AC8" s="535"/>
      <c r="AD8" s="271"/>
      <c r="AE8" s="272"/>
      <c r="AF8" s="533"/>
      <c r="AG8" s="534"/>
      <c r="AH8" s="547"/>
      <c r="AK8" s="63">
        <f t="shared" si="12"/>
        <v>0</v>
      </c>
      <c r="AL8" s="63">
        <f t="shared" si="3"/>
        <v>0</v>
      </c>
      <c r="AM8" s="63">
        <f t="shared" si="4"/>
        <v>0</v>
      </c>
      <c r="AN8" s="63">
        <f t="shared" si="5"/>
        <v>0</v>
      </c>
      <c r="AO8" s="63">
        <f t="shared" si="6"/>
        <v>0</v>
      </c>
      <c r="AP8" s="63">
        <f t="shared" si="13"/>
        <v>0</v>
      </c>
      <c r="AQ8" s="63">
        <f t="shared" si="14"/>
        <v>0</v>
      </c>
      <c r="AR8" s="63">
        <f t="shared" si="14"/>
        <v>0</v>
      </c>
      <c r="AS8" s="63">
        <f t="shared" si="14"/>
        <v>0</v>
      </c>
      <c r="AT8" s="63">
        <f t="shared" si="14"/>
        <v>0</v>
      </c>
      <c r="AU8" s="63">
        <f t="shared" si="14"/>
        <v>0</v>
      </c>
      <c r="AV8" s="63">
        <f t="shared" si="14"/>
        <v>0</v>
      </c>
      <c r="AW8" s="63">
        <f t="shared" si="14"/>
        <v>0</v>
      </c>
    </row>
    <row r="9" spans="1:49" ht="10.5" customHeight="1">
      <c r="A9" s="52" t="s">
        <v>3</v>
      </c>
      <c r="B9" s="388" t="s">
        <v>3</v>
      </c>
      <c r="C9" s="431"/>
      <c r="D9" s="460"/>
      <c r="E9" s="390"/>
      <c r="F9" s="390"/>
      <c r="G9" s="390"/>
      <c r="H9" s="390"/>
      <c r="I9" s="390"/>
      <c r="J9" s="390"/>
      <c r="K9" s="268"/>
      <c r="L9" s="269"/>
      <c r="M9" s="431"/>
      <c r="N9" s="460"/>
      <c r="O9" s="263"/>
      <c r="P9" s="3"/>
      <c r="Q9" s="603" t="e">
        <f t="shared" si="8"/>
        <v>#DIV/0!</v>
      </c>
      <c r="R9" s="603" t="e">
        <f t="shared" si="9"/>
        <v>#DIV/0!</v>
      </c>
      <c r="S9" s="603" t="e">
        <f t="shared" si="2"/>
        <v>#DIV/0!</v>
      </c>
      <c r="T9" s="603">
        <f t="shared" si="10"/>
        <v>0</v>
      </c>
      <c r="U9" s="603">
        <f t="shared" si="11"/>
        <v>0</v>
      </c>
      <c r="V9" s="312"/>
      <c r="W9" s="529"/>
      <c r="X9" s="261"/>
      <c r="Y9" s="261"/>
      <c r="Z9" s="261"/>
      <c r="AA9" s="261"/>
      <c r="AB9" s="261"/>
      <c r="AC9" s="261"/>
      <c r="AD9" s="268"/>
      <c r="AE9" s="269"/>
      <c r="AF9" s="312"/>
      <c r="AG9" s="529"/>
      <c r="AH9" s="546"/>
      <c r="AK9" s="63">
        <f t="shared" si="12"/>
        <v>0</v>
      </c>
      <c r="AL9" s="63">
        <f t="shared" si="3"/>
        <v>0</v>
      </c>
      <c r="AM9" s="63">
        <f t="shared" si="4"/>
        <v>0</v>
      </c>
      <c r="AN9" s="63">
        <f t="shared" si="5"/>
        <v>0</v>
      </c>
      <c r="AO9" s="63">
        <f t="shared" si="6"/>
        <v>0</v>
      </c>
      <c r="AP9" s="63">
        <f t="shared" si="13"/>
        <v>0</v>
      </c>
      <c r="AQ9" s="63">
        <f t="shared" si="14"/>
        <v>0</v>
      </c>
      <c r="AR9" s="63">
        <f t="shared" si="14"/>
        <v>0</v>
      </c>
      <c r="AS9" s="63">
        <f t="shared" si="14"/>
        <v>0</v>
      </c>
      <c r="AT9" s="63">
        <f t="shared" si="14"/>
        <v>0</v>
      </c>
      <c r="AU9" s="63">
        <f t="shared" si="14"/>
        <v>0</v>
      </c>
      <c r="AV9" s="63">
        <f t="shared" si="14"/>
        <v>0</v>
      </c>
      <c r="AW9" s="63">
        <f t="shared" si="14"/>
        <v>0</v>
      </c>
    </row>
    <row r="10" spans="1:49" ht="10.5" customHeight="1">
      <c r="A10" s="52" t="s">
        <v>73</v>
      </c>
      <c r="B10" s="388" t="s">
        <v>78</v>
      </c>
      <c r="C10" s="431"/>
      <c r="D10" s="460"/>
      <c r="E10" s="390"/>
      <c r="F10" s="390"/>
      <c r="G10" s="390"/>
      <c r="H10" s="390"/>
      <c r="I10" s="390"/>
      <c r="J10" s="390"/>
      <c r="K10" s="268"/>
      <c r="L10" s="269"/>
      <c r="M10" s="431"/>
      <c r="N10" s="460"/>
      <c r="O10" s="263"/>
      <c r="P10" s="3"/>
      <c r="Q10" s="603" t="e">
        <f t="shared" si="8"/>
        <v>#DIV/0!</v>
      </c>
      <c r="R10" s="603" t="e">
        <f t="shared" si="9"/>
        <v>#DIV/0!</v>
      </c>
      <c r="S10" s="603" t="e">
        <f t="shared" si="2"/>
        <v>#DIV/0!</v>
      </c>
      <c r="T10" s="603">
        <f t="shared" si="10"/>
        <v>0</v>
      </c>
      <c r="U10" s="603">
        <f t="shared" si="11"/>
        <v>0</v>
      </c>
      <c r="V10" s="312"/>
      <c r="W10" s="529"/>
      <c r="X10" s="261"/>
      <c r="Y10" s="261"/>
      <c r="Z10" s="261"/>
      <c r="AA10" s="261"/>
      <c r="AB10" s="261"/>
      <c r="AC10" s="261"/>
      <c r="AD10" s="268"/>
      <c r="AE10" s="269"/>
      <c r="AF10" s="312"/>
      <c r="AG10" s="529"/>
      <c r="AH10" s="546"/>
      <c r="AK10" s="63">
        <f t="shared" si="12"/>
        <v>0</v>
      </c>
      <c r="AL10" s="63">
        <f t="shared" si="3"/>
        <v>0</v>
      </c>
      <c r="AM10" s="63">
        <f t="shared" si="4"/>
        <v>0</v>
      </c>
      <c r="AN10" s="63">
        <f t="shared" si="5"/>
        <v>0</v>
      </c>
      <c r="AO10" s="63">
        <f t="shared" si="6"/>
        <v>0</v>
      </c>
      <c r="AP10" s="63">
        <f t="shared" si="13"/>
        <v>0</v>
      </c>
      <c r="AQ10" s="63">
        <f t="shared" si="14"/>
        <v>0</v>
      </c>
      <c r="AR10" s="63">
        <f t="shared" si="14"/>
        <v>0</v>
      </c>
      <c r="AS10" s="63">
        <f t="shared" si="14"/>
        <v>0</v>
      </c>
      <c r="AT10" s="63">
        <f t="shared" si="14"/>
        <v>0</v>
      </c>
      <c r="AU10" s="63">
        <f t="shared" si="14"/>
        <v>0</v>
      </c>
      <c r="AV10" s="63">
        <f t="shared" si="14"/>
        <v>0</v>
      </c>
      <c r="AW10" s="63">
        <f t="shared" si="14"/>
        <v>0</v>
      </c>
    </row>
    <row r="11" spans="1:49" ht="10.5" customHeight="1">
      <c r="A11" s="58" t="s">
        <v>22</v>
      </c>
      <c r="B11" s="396" t="s">
        <v>22</v>
      </c>
      <c r="C11" s="432"/>
      <c r="D11" s="461"/>
      <c r="E11" s="462"/>
      <c r="F11" s="462"/>
      <c r="G11" s="462"/>
      <c r="H11" s="462"/>
      <c r="I11" s="462"/>
      <c r="J11" s="462"/>
      <c r="K11" s="271"/>
      <c r="L11" s="272"/>
      <c r="M11" s="432"/>
      <c r="N11" s="461"/>
      <c r="O11" s="275"/>
      <c r="P11" s="3"/>
      <c r="Q11" s="603" t="e">
        <f t="shared" si="8"/>
        <v>#DIV/0!</v>
      </c>
      <c r="R11" s="603" t="e">
        <f t="shared" si="9"/>
        <v>#DIV/0!</v>
      </c>
      <c r="S11" s="603" t="e">
        <f t="shared" si="2"/>
        <v>#DIV/0!</v>
      </c>
      <c r="T11" s="603">
        <f t="shared" si="10"/>
        <v>0</v>
      </c>
      <c r="U11" s="603">
        <f t="shared" si="11"/>
        <v>0</v>
      </c>
      <c r="V11" s="533"/>
      <c r="W11" s="534"/>
      <c r="X11" s="535"/>
      <c r="Y11" s="535"/>
      <c r="Z11" s="535"/>
      <c r="AA11" s="535"/>
      <c r="AB11" s="535"/>
      <c r="AC11" s="535"/>
      <c r="AD11" s="271"/>
      <c r="AE11" s="272"/>
      <c r="AF11" s="533"/>
      <c r="AG11" s="534"/>
      <c r="AH11" s="547"/>
      <c r="AK11" s="63">
        <f t="shared" si="12"/>
        <v>0</v>
      </c>
      <c r="AL11" s="63">
        <f t="shared" si="3"/>
        <v>0</v>
      </c>
      <c r="AM11" s="63">
        <f t="shared" si="4"/>
        <v>0</v>
      </c>
      <c r="AN11" s="63">
        <f t="shared" si="5"/>
        <v>0</v>
      </c>
      <c r="AO11" s="63">
        <f t="shared" si="6"/>
        <v>0</v>
      </c>
      <c r="AP11" s="63">
        <f t="shared" si="13"/>
        <v>0</v>
      </c>
      <c r="AQ11" s="63">
        <f t="shared" si="14"/>
        <v>0</v>
      </c>
      <c r="AR11" s="63">
        <f t="shared" si="14"/>
        <v>0</v>
      </c>
      <c r="AS11" s="63">
        <f t="shared" si="14"/>
        <v>0</v>
      </c>
      <c r="AT11" s="63">
        <f t="shared" si="14"/>
        <v>0</v>
      </c>
      <c r="AU11" s="63">
        <f t="shared" si="14"/>
        <v>0</v>
      </c>
      <c r="AV11" s="63">
        <f t="shared" si="14"/>
        <v>0</v>
      </c>
      <c r="AW11" s="63">
        <f t="shared" si="14"/>
        <v>0</v>
      </c>
    </row>
    <row r="12" spans="1:49" ht="10.5" customHeight="1">
      <c r="A12" s="58" t="s">
        <v>11</v>
      </c>
      <c r="B12" s="396" t="s">
        <v>11</v>
      </c>
      <c r="C12" s="432"/>
      <c r="D12" s="433"/>
      <c r="E12" s="463"/>
      <c r="F12" s="463"/>
      <c r="G12" s="463"/>
      <c r="H12" s="463"/>
      <c r="I12" s="463"/>
      <c r="J12" s="462"/>
      <c r="K12" s="271"/>
      <c r="L12" s="272"/>
      <c r="M12" s="432"/>
      <c r="N12" s="433"/>
      <c r="O12" s="275"/>
      <c r="P12" s="3"/>
      <c r="Q12" s="603" t="e">
        <f t="shared" si="8"/>
        <v>#DIV/0!</v>
      </c>
      <c r="R12" s="603" t="e">
        <f t="shared" si="9"/>
        <v>#DIV/0!</v>
      </c>
      <c r="S12" s="603" t="e">
        <f t="shared" si="2"/>
        <v>#DIV/0!</v>
      </c>
      <c r="T12" s="603">
        <f t="shared" si="10"/>
        <v>0</v>
      </c>
      <c r="U12" s="603">
        <f t="shared" si="11"/>
        <v>0</v>
      </c>
      <c r="V12" s="533"/>
      <c r="W12" s="536"/>
      <c r="X12" s="537"/>
      <c r="Y12" s="537"/>
      <c r="Z12" s="537"/>
      <c r="AA12" s="537"/>
      <c r="AB12" s="537"/>
      <c r="AC12" s="537"/>
      <c r="AD12" s="271"/>
      <c r="AE12" s="272"/>
      <c r="AF12" s="533"/>
      <c r="AG12" s="536"/>
      <c r="AH12" s="547"/>
      <c r="AK12" s="63">
        <f t="shared" si="12"/>
        <v>0</v>
      </c>
      <c r="AL12" s="63">
        <f t="shared" si="3"/>
        <v>0</v>
      </c>
      <c r="AM12" s="63">
        <f t="shared" si="4"/>
        <v>0</v>
      </c>
      <c r="AN12" s="63">
        <f t="shared" si="5"/>
        <v>0</v>
      </c>
      <c r="AO12" s="63">
        <f t="shared" si="6"/>
        <v>0</v>
      </c>
      <c r="AP12" s="63">
        <f t="shared" si="13"/>
        <v>0</v>
      </c>
      <c r="AQ12" s="63">
        <f t="shared" si="14"/>
        <v>0</v>
      </c>
      <c r="AR12" s="63">
        <f t="shared" si="14"/>
        <v>0</v>
      </c>
      <c r="AS12" s="63">
        <f t="shared" si="14"/>
        <v>0</v>
      </c>
      <c r="AT12" s="63">
        <f t="shared" si="14"/>
        <v>0</v>
      </c>
      <c r="AU12" s="63">
        <f t="shared" si="14"/>
        <v>0</v>
      </c>
      <c r="AV12" s="63">
        <f t="shared" si="14"/>
        <v>0</v>
      </c>
      <c r="AW12" s="63">
        <f t="shared" si="14"/>
        <v>0</v>
      </c>
    </row>
    <row r="13" spans="1:49" ht="10.5" customHeight="1">
      <c r="A13" s="52" t="s">
        <v>21</v>
      </c>
      <c r="B13" s="388" t="s">
        <v>21</v>
      </c>
      <c r="C13" s="431"/>
      <c r="D13" s="430"/>
      <c r="E13" s="436"/>
      <c r="F13" s="436"/>
      <c r="G13" s="436"/>
      <c r="H13" s="436"/>
      <c r="I13" s="436"/>
      <c r="J13" s="390"/>
      <c r="K13" s="268"/>
      <c r="L13" s="269"/>
      <c r="M13" s="431"/>
      <c r="N13" s="430"/>
      <c r="O13" s="263"/>
      <c r="P13" s="3"/>
      <c r="Q13" s="603" t="e">
        <f t="shared" si="8"/>
        <v>#DIV/0!</v>
      </c>
      <c r="R13" s="603" t="e">
        <f t="shared" si="9"/>
        <v>#DIV/0!</v>
      </c>
      <c r="S13" s="603" t="e">
        <f t="shared" si="2"/>
        <v>#DIV/0!</v>
      </c>
      <c r="T13" s="603">
        <f t="shared" si="10"/>
        <v>0</v>
      </c>
      <c r="U13" s="603">
        <f t="shared" si="11"/>
        <v>0</v>
      </c>
      <c r="V13" s="312"/>
      <c r="W13" s="311"/>
      <c r="X13" s="538"/>
      <c r="Y13" s="538"/>
      <c r="Z13" s="538"/>
      <c r="AA13" s="538"/>
      <c r="AB13" s="538"/>
      <c r="AC13" s="538"/>
      <c r="AD13" s="268"/>
      <c r="AE13" s="269"/>
      <c r="AF13" s="312"/>
      <c r="AG13" s="311"/>
      <c r="AH13" s="546"/>
      <c r="AK13" s="63">
        <f t="shared" si="12"/>
        <v>0</v>
      </c>
      <c r="AL13" s="63">
        <f t="shared" si="3"/>
        <v>0</v>
      </c>
      <c r="AM13" s="63">
        <f t="shared" si="4"/>
        <v>0</v>
      </c>
      <c r="AN13" s="63">
        <f t="shared" si="5"/>
        <v>0</v>
      </c>
      <c r="AO13" s="63">
        <f t="shared" si="6"/>
        <v>0</v>
      </c>
      <c r="AP13" s="63">
        <f t="shared" si="13"/>
        <v>0</v>
      </c>
      <c r="AQ13" s="63">
        <f t="shared" si="14"/>
        <v>0</v>
      </c>
      <c r="AR13" s="63">
        <f t="shared" si="14"/>
        <v>0</v>
      </c>
      <c r="AS13" s="63">
        <f t="shared" si="14"/>
        <v>0</v>
      </c>
      <c r="AT13" s="63">
        <f t="shared" si="14"/>
        <v>0</v>
      </c>
      <c r="AU13" s="63">
        <f t="shared" si="14"/>
        <v>0</v>
      </c>
      <c r="AV13" s="63">
        <f t="shared" si="14"/>
        <v>0</v>
      </c>
      <c r="AW13" s="63">
        <f t="shared" si="14"/>
        <v>0</v>
      </c>
    </row>
    <row r="14" spans="1:49" ht="10.5" hidden="1" customHeight="1" outlineLevel="1">
      <c r="A14" s="167" t="s">
        <v>101</v>
      </c>
      <c r="B14" s="388" t="s">
        <v>101</v>
      </c>
      <c r="C14" s="431"/>
      <c r="D14" s="430"/>
      <c r="E14" s="436"/>
      <c r="F14" s="436"/>
      <c r="G14" s="436"/>
      <c r="H14" s="436"/>
      <c r="I14" s="436"/>
      <c r="J14" s="390"/>
      <c r="K14" s="268"/>
      <c r="L14" s="269"/>
      <c r="M14" s="431"/>
      <c r="N14" s="430"/>
      <c r="O14" s="263"/>
      <c r="P14" s="3"/>
      <c r="Q14" s="603" t="e">
        <f t="shared" ref="Q14" si="15">((C14-D14)/D14)-K14</f>
        <v>#DIV/0!</v>
      </c>
      <c r="R14" s="604" t="e">
        <f>((C14-G14)/G14)-L14</f>
        <v>#DIV/0!</v>
      </c>
      <c r="S14" s="603" t="e">
        <f t="shared" ref="S14" si="16">((M14-N14)/N14)-O14</f>
        <v>#DIV/0!</v>
      </c>
      <c r="T14" s="603">
        <f t="shared" si="10"/>
        <v>0</v>
      </c>
      <c r="U14" s="603">
        <f t="shared" si="11"/>
        <v>0</v>
      </c>
      <c r="V14" s="312"/>
      <c r="W14" s="311"/>
      <c r="X14" s="538"/>
      <c r="Y14" s="538"/>
      <c r="Z14" s="538"/>
      <c r="AA14" s="538"/>
      <c r="AB14" s="538"/>
      <c r="AC14" s="538"/>
      <c r="AD14" s="268"/>
      <c r="AE14" s="269"/>
      <c r="AF14" s="312"/>
      <c r="AG14" s="311"/>
      <c r="AH14" s="582"/>
      <c r="AK14" s="63">
        <f t="shared" ref="AK14" si="17">C14-V14</f>
        <v>0</v>
      </c>
      <c r="AL14" s="63">
        <f t="shared" ref="AL14" si="18">D14-W14</f>
        <v>0</v>
      </c>
      <c r="AM14" s="63">
        <f t="shared" ref="AM14" si="19">E14-X14</f>
        <v>0</v>
      </c>
      <c r="AN14" s="63">
        <f t="shared" ref="AN14" si="20">F14-Y14</f>
        <v>0</v>
      </c>
      <c r="AO14" s="63">
        <f t="shared" ref="AO14" si="21">G14-Z14</f>
        <v>0</v>
      </c>
      <c r="AP14" s="63">
        <f t="shared" si="13"/>
        <v>0</v>
      </c>
      <c r="AQ14" s="63">
        <f t="shared" si="14"/>
        <v>0</v>
      </c>
      <c r="AR14" s="63">
        <f t="shared" si="14"/>
        <v>0</v>
      </c>
      <c r="AS14" s="63">
        <f t="shared" si="14"/>
        <v>0</v>
      </c>
      <c r="AT14" s="63">
        <f t="shared" si="14"/>
        <v>0</v>
      </c>
      <c r="AU14" s="63">
        <f t="shared" si="14"/>
        <v>0</v>
      </c>
      <c r="AV14" s="63">
        <f t="shared" si="14"/>
        <v>0</v>
      </c>
      <c r="AW14" s="63">
        <f t="shared" si="14"/>
        <v>0</v>
      </c>
    </row>
    <row r="15" spans="1:49" ht="10.5" customHeight="1" collapsed="1">
      <c r="A15" s="58" t="s">
        <v>4</v>
      </c>
      <c r="B15" s="403" t="s">
        <v>4</v>
      </c>
      <c r="C15" s="434"/>
      <c r="D15" s="435"/>
      <c r="E15" s="464"/>
      <c r="F15" s="464"/>
      <c r="G15" s="464"/>
      <c r="H15" s="464"/>
      <c r="I15" s="464"/>
      <c r="J15" s="465"/>
      <c r="K15" s="283"/>
      <c r="L15" s="555"/>
      <c r="M15" s="434"/>
      <c r="N15" s="435"/>
      <c r="O15" s="275"/>
      <c r="P15" s="3"/>
      <c r="Q15" s="603" t="e">
        <f t="shared" si="8"/>
        <v>#DIV/0!</v>
      </c>
      <c r="R15" s="603" t="e">
        <f t="shared" si="9"/>
        <v>#DIV/0!</v>
      </c>
      <c r="S15" s="603" t="e">
        <f t="shared" si="2"/>
        <v>#DIV/0!</v>
      </c>
      <c r="T15" s="603">
        <f t="shared" si="10"/>
        <v>0</v>
      </c>
      <c r="U15" s="603">
        <f t="shared" si="11"/>
        <v>0</v>
      </c>
      <c r="V15" s="539"/>
      <c r="W15" s="540"/>
      <c r="X15" s="541"/>
      <c r="Y15" s="541"/>
      <c r="Z15" s="541"/>
      <c r="AA15" s="541"/>
      <c r="AB15" s="541"/>
      <c r="AC15" s="541"/>
      <c r="AD15" s="271"/>
      <c r="AE15" s="272"/>
      <c r="AF15" s="539"/>
      <c r="AG15" s="540"/>
      <c r="AH15" s="547"/>
      <c r="AK15" s="63">
        <f t="shared" si="12"/>
        <v>0</v>
      </c>
      <c r="AL15" s="63">
        <f t="shared" si="3"/>
        <v>0</v>
      </c>
      <c r="AM15" s="63">
        <f t="shared" si="4"/>
        <v>0</v>
      </c>
      <c r="AN15" s="63">
        <f t="shared" si="5"/>
        <v>0</v>
      </c>
      <c r="AO15" s="63">
        <f t="shared" si="6"/>
        <v>0</v>
      </c>
      <c r="AP15" s="63">
        <f t="shared" si="13"/>
        <v>0</v>
      </c>
      <c r="AQ15" s="63">
        <f t="shared" si="14"/>
        <v>0</v>
      </c>
      <c r="AR15" s="63">
        <f t="shared" si="14"/>
        <v>0</v>
      </c>
      <c r="AS15" s="63">
        <f t="shared" si="14"/>
        <v>0</v>
      </c>
      <c r="AT15" s="63">
        <f t="shared" si="14"/>
        <v>0</v>
      </c>
      <c r="AU15" s="63">
        <f t="shared" si="14"/>
        <v>0</v>
      </c>
      <c r="AV15" s="63">
        <f t="shared" si="14"/>
        <v>0</v>
      </c>
      <c r="AW15" s="63">
        <f t="shared" si="14"/>
        <v>0</v>
      </c>
    </row>
    <row r="16" spans="1:49" ht="10.5" customHeight="1">
      <c r="A16" s="52" t="s">
        <v>8</v>
      </c>
      <c r="B16" s="388" t="s">
        <v>8</v>
      </c>
      <c r="C16" s="412"/>
      <c r="D16" s="436"/>
      <c r="E16" s="436"/>
      <c r="F16" s="436"/>
      <c r="G16" s="436"/>
      <c r="H16" s="436"/>
      <c r="I16" s="436"/>
      <c r="J16" s="436"/>
      <c r="K16" s="268"/>
      <c r="L16" s="269"/>
      <c r="M16" s="412"/>
      <c r="N16" s="436"/>
      <c r="O16" s="566"/>
      <c r="Q16" s="603"/>
      <c r="R16" s="603"/>
      <c r="S16" s="603"/>
      <c r="T16" s="603"/>
      <c r="U16" s="585"/>
      <c r="V16" s="542"/>
      <c r="W16" s="543"/>
      <c r="X16" s="543"/>
      <c r="Y16" s="543"/>
      <c r="Z16" s="543"/>
      <c r="AA16" s="543"/>
      <c r="AB16" s="543"/>
      <c r="AC16" s="538"/>
      <c r="AD16" s="531"/>
      <c r="AE16" s="544"/>
      <c r="AF16" s="287"/>
      <c r="AG16" s="538"/>
      <c r="AH16" s="545"/>
      <c r="AK16" s="63">
        <f t="shared" si="12"/>
        <v>0</v>
      </c>
      <c r="AL16" s="63">
        <f t="shared" si="3"/>
        <v>0</v>
      </c>
      <c r="AM16" s="63">
        <f t="shared" si="4"/>
        <v>0</v>
      </c>
      <c r="AN16" s="63">
        <f t="shared" si="5"/>
        <v>0</v>
      </c>
      <c r="AO16" s="63">
        <f t="shared" si="6"/>
        <v>0</v>
      </c>
      <c r="AP16" s="63">
        <f t="shared" si="13"/>
        <v>0</v>
      </c>
      <c r="AQ16" s="63">
        <f t="shared" si="14"/>
        <v>0</v>
      </c>
      <c r="AR16" s="63">
        <f t="shared" si="14"/>
        <v>0</v>
      </c>
      <c r="AS16" s="63">
        <f t="shared" si="14"/>
        <v>0</v>
      </c>
      <c r="AT16" s="63">
        <f t="shared" si="14"/>
        <v>0</v>
      </c>
      <c r="AU16" s="63">
        <f t="shared" si="14"/>
        <v>0</v>
      </c>
      <c r="AV16" s="63">
        <f t="shared" si="14"/>
        <v>0</v>
      </c>
      <c r="AW16" s="63">
        <f t="shared" si="14"/>
        <v>0</v>
      </c>
    </row>
    <row r="17" spans="1:49" ht="10.5" customHeight="1">
      <c r="A17" s="52" t="s">
        <v>5</v>
      </c>
      <c r="B17" s="388" t="s">
        <v>92</v>
      </c>
      <c r="C17" s="412"/>
      <c r="D17" s="436"/>
      <c r="E17" s="436"/>
      <c r="F17" s="436"/>
      <c r="G17" s="436"/>
      <c r="H17" s="436"/>
      <c r="I17" s="436"/>
      <c r="J17" s="436"/>
      <c r="K17" s="268"/>
      <c r="L17" s="269"/>
      <c r="M17" s="412"/>
      <c r="N17" s="436"/>
      <c r="O17" s="263"/>
      <c r="Q17" s="603"/>
      <c r="R17" s="603"/>
      <c r="S17" s="603"/>
      <c r="T17" s="603"/>
      <c r="U17" s="585"/>
      <c r="V17" s="287"/>
      <c r="W17" s="538"/>
      <c r="X17" s="538"/>
      <c r="Y17" s="538"/>
      <c r="Z17" s="538"/>
      <c r="AA17" s="538"/>
      <c r="AB17" s="538"/>
      <c r="AC17" s="538"/>
      <c r="AD17" s="268"/>
      <c r="AE17" s="269"/>
      <c r="AF17" s="287"/>
      <c r="AG17" s="538"/>
      <c r="AH17" s="582"/>
      <c r="AK17" s="63">
        <f>C17-V17</f>
        <v>0</v>
      </c>
      <c r="AL17" s="63">
        <f>D17-W17</f>
        <v>0</v>
      </c>
      <c r="AM17" s="63">
        <f>E17-X17</f>
        <v>0</v>
      </c>
      <c r="AN17" s="63">
        <f>F17-Y17</f>
        <v>0</v>
      </c>
      <c r="AO17" s="63">
        <f>G17-Z17</f>
        <v>0</v>
      </c>
      <c r="AP17" s="63">
        <f t="shared" si="13"/>
        <v>0</v>
      </c>
      <c r="AQ17" s="63">
        <f t="shared" si="14"/>
        <v>0</v>
      </c>
      <c r="AR17" s="63">
        <f t="shared" si="14"/>
        <v>0</v>
      </c>
      <c r="AS17" s="63">
        <f t="shared" si="14"/>
        <v>0</v>
      </c>
      <c r="AT17" s="63">
        <f t="shared" si="14"/>
        <v>0</v>
      </c>
      <c r="AU17" s="63">
        <f t="shared" si="14"/>
        <v>0</v>
      </c>
      <c r="AV17" s="63">
        <f t="shared" si="14"/>
        <v>0</v>
      </c>
      <c r="AW17" s="63">
        <f t="shared" si="14"/>
        <v>0</v>
      </c>
    </row>
    <row r="18" spans="1:49" ht="10.5" hidden="1" customHeight="1" outlineLevel="1">
      <c r="A18" s="52" t="s">
        <v>5</v>
      </c>
      <c r="B18" s="388" t="s">
        <v>5</v>
      </c>
      <c r="C18" s="412"/>
      <c r="D18" s="436"/>
      <c r="E18" s="436"/>
      <c r="F18" s="436"/>
      <c r="G18" s="436"/>
      <c r="H18" s="436"/>
      <c r="I18" s="436"/>
      <c r="J18" s="436"/>
      <c r="K18" s="268"/>
      <c r="L18" s="269"/>
      <c r="M18" s="412"/>
      <c r="N18" s="436"/>
      <c r="O18" s="263"/>
      <c r="Q18" s="603" t="e">
        <f t="shared" si="8"/>
        <v>#DIV/0!</v>
      </c>
      <c r="R18" s="603" t="e">
        <f t="shared" si="9"/>
        <v>#DIV/0!</v>
      </c>
      <c r="S18" s="603" t="e">
        <f t="shared" si="2"/>
        <v>#DIV/0!</v>
      </c>
      <c r="T18" s="603"/>
      <c r="U18" s="585"/>
      <c r="V18" s="287"/>
      <c r="W18" s="538"/>
      <c r="X18" s="538"/>
      <c r="Y18" s="538"/>
      <c r="Z18" s="538"/>
      <c r="AA18" s="538"/>
      <c r="AB18" s="538"/>
      <c r="AC18" s="538"/>
      <c r="AD18" s="268"/>
      <c r="AE18" s="269"/>
      <c r="AF18" s="287"/>
      <c r="AG18" s="538"/>
      <c r="AH18" s="546"/>
      <c r="AK18" s="63">
        <f t="shared" si="12"/>
        <v>0</v>
      </c>
      <c r="AL18" s="63">
        <f t="shared" si="3"/>
        <v>0</v>
      </c>
      <c r="AM18" s="63">
        <f t="shared" si="4"/>
        <v>0</v>
      </c>
      <c r="AN18" s="63">
        <f t="shared" si="5"/>
        <v>0</v>
      </c>
      <c r="AO18" s="63">
        <f t="shared" si="6"/>
        <v>0</v>
      </c>
      <c r="AP18" s="63">
        <f t="shared" si="13"/>
        <v>0</v>
      </c>
      <c r="AQ18" s="63">
        <f t="shared" si="14"/>
        <v>0</v>
      </c>
      <c r="AR18" s="63">
        <f t="shared" si="14"/>
        <v>0</v>
      </c>
      <c r="AS18" s="63">
        <f t="shared" si="14"/>
        <v>0</v>
      </c>
      <c r="AT18" s="63">
        <f t="shared" si="14"/>
        <v>0</v>
      </c>
      <c r="AU18" s="63">
        <f t="shared" si="14"/>
        <v>0</v>
      </c>
      <c r="AV18" s="63">
        <f t="shared" si="14"/>
        <v>0</v>
      </c>
      <c r="AW18" s="63">
        <f t="shared" si="14"/>
        <v>0</v>
      </c>
    </row>
    <row r="19" spans="1:49" ht="10.5" customHeight="1" collapsed="1">
      <c r="A19" s="52" t="s">
        <v>26</v>
      </c>
      <c r="B19" s="388" t="s">
        <v>26</v>
      </c>
      <c r="C19" s="381"/>
      <c r="D19" s="437"/>
      <c r="E19" s="437"/>
      <c r="F19" s="437"/>
      <c r="G19" s="437"/>
      <c r="H19" s="437"/>
      <c r="I19" s="437"/>
      <c r="J19" s="437"/>
      <c r="K19" s="268"/>
      <c r="L19" s="269"/>
      <c r="M19" s="381"/>
      <c r="N19" s="437"/>
      <c r="O19" s="263"/>
      <c r="Q19" s="603" t="e">
        <f t="shared" si="8"/>
        <v>#DIV/0!</v>
      </c>
      <c r="R19" s="603" t="e">
        <f t="shared" si="9"/>
        <v>#DIV/0!</v>
      </c>
      <c r="S19" s="603" t="e">
        <f t="shared" si="2"/>
        <v>#DIV/0!</v>
      </c>
      <c r="T19" s="603">
        <f>C19-M19</f>
        <v>0</v>
      </c>
      <c r="U19" s="603">
        <f>G19-N19</f>
        <v>0</v>
      </c>
      <c r="V19" s="289"/>
      <c r="W19" s="313"/>
      <c r="X19" s="313"/>
      <c r="Y19" s="313"/>
      <c r="Z19" s="313"/>
      <c r="AA19" s="313"/>
      <c r="AB19" s="313"/>
      <c r="AC19" s="313"/>
      <c r="AD19" s="268"/>
      <c r="AE19" s="269"/>
      <c r="AF19" s="289"/>
      <c r="AG19" s="313"/>
      <c r="AH19" s="546"/>
      <c r="AK19" s="63">
        <f t="shared" si="12"/>
        <v>0</v>
      </c>
      <c r="AL19" s="63">
        <f t="shared" si="3"/>
        <v>0</v>
      </c>
      <c r="AM19" s="63">
        <f t="shared" si="4"/>
        <v>0</v>
      </c>
      <c r="AN19" s="63">
        <f t="shared" si="5"/>
        <v>0</v>
      </c>
      <c r="AO19" s="63">
        <f t="shared" si="6"/>
        <v>0</v>
      </c>
      <c r="AP19" s="63">
        <f t="shared" si="13"/>
        <v>0</v>
      </c>
      <c r="AQ19" s="63">
        <f t="shared" si="14"/>
        <v>0</v>
      </c>
      <c r="AR19" s="63">
        <f t="shared" si="14"/>
        <v>0</v>
      </c>
      <c r="AS19" s="63">
        <f t="shared" si="14"/>
        <v>0</v>
      </c>
      <c r="AT19" s="63">
        <f t="shared" si="14"/>
        <v>0</v>
      </c>
      <c r="AU19" s="63">
        <f t="shared" si="14"/>
        <v>0</v>
      </c>
      <c r="AV19" s="63">
        <f t="shared" si="14"/>
        <v>0</v>
      </c>
      <c r="AW19" s="63">
        <f t="shared" si="14"/>
        <v>0</v>
      </c>
    </row>
    <row r="20" spans="1:49" ht="10.5" customHeight="1">
      <c r="A20" s="52" t="s">
        <v>25</v>
      </c>
      <c r="B20" s="386" t="s">
        <v>80</v>
      </c>
      <c r="C20" s="381"/>
      <c r="D20" s="437"/>
      <c r="E20" s="437"/>
      <c r="F20" s="437"/>
      <c r="G20" s="437"/>
      <c r="H20" s="437"/>
      <c r="I20" s="437"/>
      <c r="J20" s="437"/>
      <c r="K20" s="268"/>
      <c r="L20" s="269"/>
      <c r="M20" s="381"/>
      <c r="N20" s="437"/>
      <c r="O20" s="263"/>
      <c r="Q20" s="603" t="e">
        <f t="shared" si="8"/>
        <v>#DIV/0!</v>
      </c>
      <c r="R20" s="603" t="e">
        <f t="shared" si="9"/>
        <v>#DIV/0!</v>
      </c>
      <c r="S20" s="603" t="e">
        <f t="shared" si="2"/>
        <v>#DIV/0!</v>
      </c>
      <c r="T20" s="603">
        <f>C20-M20</f>
        <v>0</v>
      </c>
      <c r="U20" s="603">
        <f>G20-N20</f>
        <v>0</v>
      </c>
      <c r="V20" s="289"/>
      <c r="W20" s="313"/>
      <c r="X20" s="313"/>
      <c r="Y20" s="313"/>
      <c r="Z20" s="313"/>
      <c r="AA20" s="313"/>
      <c r="AB20" s="313"/>
      <c r="AC20" s="313"/>
      <c r="AD20" s="268"/>
      <c r="AE20" s="269"/>
      <c r="AF20" s="289"/>
      <c r="AG20" s="313"/>
      <c r="AH20" s="546"/>
      <c r="AK20" s="63">
        <f t="shared" si="12"/>
        <v>0</v>
      </c>
      <c r="AL20" s="63">
        <f t="shared" si="3"/>
        <v>0</v>
      </c>
      <c r="AM20" s="63">
        <f t="shared" si="4"/>
        <v>0</v>
      </c>
      <c r="AN20" s="63">
        <f t="shared" si="5"/>
        <v>0</v>
      </c>
      <c r="AO20" s="63">
        <f t="shared" si="6"/>
        <v>0</v>
      </c>
      <c r="AP20" s="63">
        <f t="shared" si="13"/>
        <v>0</v>
      </c>
      <c r="AQ20" s="63">
        <f t="shared" si="14"/>
        <v>0</v>
      </c>
      <c r="AR20" s="63">
        <f t="shared" si="14"/>
        <v>0</v>
      </c>
      <c r="AS20" s="63">
        <f t="shared" si="14"/>
        <v>0</v>
      </c>
      <c r="AT20" s="63">
        <f t="shared" si="14"/>
        <v>0</v>
      </c>
      <c r="AU20" s="63">
        <f t="shared" si="14"/>
        <v>0</v>
      </c>
      <c r="AV20" s="63">
        <f t="shared" si="14"/>
        <v>0</v>
      </c>
      <c r="AW20" s="63">
        <f t="shared" si="14"/>
        <v>0</v>
      </c>
    </row>
    <row r="21" spans="1:49" ht="10.5" customHeight="1">
      <c r="A21" s="52" t="s">
        <v>12</v>
      </c>
      <c r="B21" s="416" t="s">
        <v>12</v>
      </c>
      <c r="C21" s="417"/>
      <c r="D21" s="438"/>
      <c r="E21" s="438"/>
      <c r="F21" s="438"/>
      <c r="G21" s="438"/>
      <c r="H21" s="438"/>
      <c r="I21" s="438"/>
      <c r="J21" s="438"/>
      <c r="K21" s="551"/>
      <c r="L21" s="552"/>
      <c r="M21" s="417"/>
      <c r="N21" s="438"/>
      <c r="O21" s="263"/>
      <c r="Q21" s="603" t="e">
        <f t="shared" si="8"/>
        <v>#DIV/0!</v>
      </c>
      <c r="R21" s="603" t="e">
        <f t="shared" si="9"/>
        <v>#DIV/0!</v>
      </c>
      <c r="S21" s="603" t="e">
        <f t="shared" si="2"/>
        <v>#DIV/0!</v>
      </c>
      <c r="T21" s="603">
        <f>C21-M21</f>
        <v>0</v>
      </c>
      <c r="U21" s="603">
        <f>G21-N21</f>
        <v>0</v>
      </c>
      <c r="V21" s="292"/>
      <c r="W21" s="311"/>
      <c r="X21" s="538"/>
      <c r="Y21" s="538"/>
      <c r="Z21" s="538"/>
      <c r="AA21" s="538"/>
      <c r="AB21" s="538"/>
      <c r="AC21" s="314"/>
      <c r="AD21" s="268"/>
      <c r="AE21" s="269"/>
      <c r="AF21" s="292"/>
      <c r="AG21" s="314"/>
      <c r="AH21" s="546"/>
      <c r="AK21" s="63">
        <f t="shared" si="12"/>
        <v>0</v>
      </c>
      <c r="AL21" s="63">
        <f t="shared" si="3"/>
        <v>0</v>
      </c>
      <c r="AM21" s="63">
        <f t="shared" si="4"/>
        <v>0</v>
      </c>
      <c r="AN21" s="63">
        <f t="shared" si="5"/>
        <v>0</v>
      </c>
      <c r="AO21" s="63">
        <f t="shared" si="6"/>
        <v>0</v>
      </c>
      <c r="AP21" s="63">
        <f t="shared" si="13"/>
        <v>0</v>
      </c>
      <c r="AQ21" s="63">
        <f t="shared" si="14"/>
        <v>0</v>
      </c>
      <c r="AR21" s="63">
        <f t="shared" si="14"/>
        <v>0</v>
      </c>
      <c r="AS21" s="63">
        <f t="shared" si="14"/>
        <v>0</v>
      </c>
      <c r="AT21" s="63">
        <f t="shared" si="14"/>
        <v>0</v>
      </c>
      <c r="AU21" s="63">
        <f t="shared" si="14"/>
        <v>0</v>
      </c>
      <c r="AV21" s="63">
        <f t="shared" si="14"/>
        <v>0</v>
      </c>
      <c r="AW21" s="63">
        <f t="shared" si="14"/>
        <v>0</v>
      </c>
    </row>
    <row r="22" spans="1:49" ht="10.5" customHeight="1">
      <c r="A22" s="58" t="s">
        <v>20</v>
      </c>
      <c r="B22" s="396" t="s">
        <v>20</v>
      </c>
      <c r="C22" s="419"/>
      <c r="D22" s="450"/>
      <c r="E22" s="450"/>
      <c r="F22" s="450"/>
      <c r="G22" s="450"/>
      <c r="H22" s="450"/>
      <c r="I22" s="450"/>
      <c r="J22" s="450"/>
      <c r="K22" s="271"/>
      <c r="L22" s="272"/>
      <c r="M22" s="419"/>
      <c r="N22" s="450"/>
      <c r="O22" s="566"/>
      <c r="Q22" s="603"/>
      <c r="R22" s="603"/>
      <c r="S22" s="603"/>
      <c r="T22" s="603"/>
      <c r="U22" s="585"/>
      <c r="V22" s="355"/>
      <c r="W22" s="644"/>
      <c r="X22" s="644"/>
      <c r="Y22" s="644"/>
      <c r="Z22" s="644"/>
      <c r="AA22" s="644"/>
      <c r="AB22" s="644"/>
      <c r="AC22" s="320"/>
      <c r="AD22" s="531"/>
      <c r="AE22" s="544"/>
      <c r="AF22" s="355"/>
      <c r="AG22" s="320"/>
      <c r="AH22" s="545"/>
      <c r="AK22" s="63">
        <f t="shared" si="12"/>
        <v>0</v>
      </c>
      <c r="AL22" s="63">
        <f t="shared" si="3"/>
        <v>0</v>
      </c>
      <c r="AM22" s="63">
        <f t="shared" si="4"/>
        <v>0</v>
      </c>
      <c r="AN22" s="63">
        <f t="shared" si="5"/>
        <v>0</v>
      </c>
      <c r="AO22" s="63">
        <f t="shared" si="6"/>
        <v>0</v>
      </c>
      <c r="AP22" s="63">
        <f t="shared" si="13"/>
        <v>0</v>
      </c>
      <c r="AQ22" s="63">
        <f t="shared" si="14"/>
        <v>0</v>
      </c>
      <c r="AR22" s="63">
        <f t="shared" si="14"/>
        <v>0</v>
      </c>
      <c r="AS22" s="63">
        <f t="shared" si="14"/>
        <v>0</v>
      </c>
      <c r="AT22" s="63">
        <f t="shared" si="14"/>
        <v>0</v>
      </c>
      <c r="AU22" s="63">
        <f t="shared" si="14"/>
        <v>0</v>
      </c>
      <c r="AV22" s="63">
        <f t="shared" si="14"/>
        <v>0</v>
      </c>
      <c r="AW22" s="63">
        <f t="shared" si="14"/>
        <v>0</v>
      </c>
    </row>
    <row r="23" spans="1:49" ht="10.5" customHeight="1">
      <c r="A23" s="58" t="s">
        <v>23</v>
      </c>
      <c r="B23" s="388" t="s">
        <v>23</v>
      </c>
      <c r="C23" s="414"/>
      <c r="D23" s="441"/>
      <c r="E23" s="441"/>
      <c r="F23" s="441"/>
      <c r="G23" s="441"/>
      <c r="H23" s="441"/>
      <c r="I23" s="441"/>
      <c r="J23" s="441"/>
      <c r="K23" s="268"/>
      <c r="L23" s="269"/>
      <c r="M23" s="414"/>
      <c r="N23" s="441"/>
      <c r="O23" s="263"/>
      <c r="Q23" s="603" t="e">
        <f t="shared" si="8"/>
        <v>#DIV/0!</v>
      </c>
      <c r="R23" s="603" t="e">
        <f t="shared" si="9"/>
        <v>#DIV/0!</v>
      </c>
      <c r="S23" s="603" t="e">
        <f t="shared" si="2"/>
        <v>#DIV/0!</v>
      </c>
      <c r="T23" s="603">
        <f>C23-M23</f>
        <v>0</v>
      </c>
      <c r="U23" s="603">
        <f>G23-N23</f>
        <v>0</v>
      </c>
      <c r="V23" s="297"/>
      <c r="W23" s="315"/>
      <c r="X23" s="315"/>
      <c r="Y23" s="315"/>
      <c r="Z23" s="315"/>
      <c r="AA23" s="315"/>
      <c r="AB23" s="315"/>
      <c r="AC23" s="315"/>
      <c r="AD23" s="268"/>
      <c r="AE23" s="269"/>
      <c r="AF23" s="297"/>
      <c r="AG23" s="315"/>
      <c r="AH23" s="546"/>
      <c r="AK23" s="63">
        <f t="shared" si="12"/>
        <v>0</v>
      </c>
      <c r="AL23" s="63">
        <f t="shared" si="3"/>
        <v>0</v>
      </c>
      <c r="AM23" s="63">
        <f t="shared" si="4"/>
        <v>0</v>
      </c>
      <c r="AN23" s="63">
        <f t="shared" si="5"/>
        <v>0</v>
      </c>
      <c r="AO23" s="63">
        <f t="shared" si="6"/>
        <v>0</v>
      </c>
      <c r="AP23" s="63">
        <f t="shared" si="13"/>
        <v>0</v>
      </c>
      <c r="AQ23" s="63">
        <f t="shared" si="14"/>
        <v>0</v>
      </c>
      <c r="AR23" s="63">
        <f t="shared" si="14"/>
        <v>0</v>
      </c>
      <c r="AS23" s="63">
        <f t="shared" si="14"/>
        <v>0</v>
      </c>
      <c r="AT23" s="63">
        <f t="shared" si="14"/>
        <v>0</v>
      </c>
      <c r="AU23" s="63">
        <f t="shared" si="14"/>
        <v>0</v>
      </c>
      <c r="AV23" s="63">
        <f t="shared" si="14"/>
        <v>0</v>
      </c>
      <c r="AW23" s="63">
        <f t="shared" si="14"/>
        <v>0</v>
      </c>
    </row>
    <row r="24" spans="1:49" ht="10.5" customHeight="1">
      <c r="A24" s="58" t="s">
        <v>13</v>
      </c>
      <c r="B24" s="416" t="s">
        <v>13</v>
      </c>
      <c r="C24" s="472"/>
      <c r="D24" s="473"/>
      <c r="E24" s="473"/>
      <c r="F24" s="473"/>
      <c r="G24" s="473"/>
      <c r="H24" s="473"/>
      <c r="I24" s="473"/>
      <c r="J24" s="473"/>
      <c r="K24" s="551"/>
      <c r="L24" s="552"/>
      <c r="M24" s="472"/>
      <c r="N24" s="473"/>
      <c r="O24" s="363"/>
      <c r="Q24" s="603" t="e">
        <f>((C24-D24)/D24)-K24</f>
        <v>#DIV/0!</v>
      </c>
      <c r="R24" s="603" t="e">
        <f>((C24-G24)/G24)-L24</f>
        <v>#DIV/0!</v>
      </c>
      <c r="S24" s="603" t="e">
        <f t="shared" si="2"/>
        <v>#DIV/0!</v>
      </c>
      <c r="T24" s="603">
        <f>C24-M24</f>
        <v>0</v>
      </c>
      <c r="U24" s="603">
        <f>G24-N24</f>
        <v>0</v>
      </c>
      <c r="V24" s="548"/>
      <c r="W24" s="549"/>
      <c r="X24" s="549"/>
      <c r="Y24" s="549"/>
      <c r="Z24" s="549"/>
      <c r="AA24" s="549"/>
      <c r="AB24" s="549"/>
      <c r="AC24" s="549"/>
      <c r="AD24" s="551"/>
      <c r="AE24" s="552"/>
      <c r="AF24" s="548"/>
      <c r="AG24" s="549"/>
      <c r="AH24" s="550"/>
      <c r="AK24" s="63">
        <f t="shared" si="12"/>
        <v>0</v>
      </c>
      <c r="AL24" s="63">
        <f t="shared" si="3"/>
        <v>0</v>
      </c>
      <c r="AM24" s="63">
        <f t="shared" si="4"/>
        <v>0</v>
      </c>
      <c r="AN24" s="63">
        <f t="shared" si="5"/>
        <v>0</v>
      </c>
      <c r="AO24" s="63">
        <f t="shared" si="6"/>
        <v>0</v>
      </c>
      <c r="AP24" s="63">
        <f t="shared" si="13"/>
        <v>0</v>
      </c>
      <c r="AQ24" s="63">
        <f t="shared" si="14"/>
        <v>0</v>
      </c>
      <c r="AR24" s="63">
        <f t="shared" si="14"/>
        <v>0</v>
      </c>
      <c r="AS24" s="63">
        <f t="shared" si="14"/>
        <v>0</v>
      </c>
      <c r="AT24" s="63">
        <f t="shared" si="14"/>
        <v>0</v>
      </c>
      <c r="AU24" s="63">
        <f t="shared" si="14"/>
        <v>0</v>
      </c>
      <c r="AV24" s="63">
        <f t="shared" si="14"/>
        <v>0</v>
      </c>
      <c r="AW24" s="63">
        <f t="shared" si="14"/>
        <v>0</v>
      </c>
    </row>
    <row r="25" spans="1:49" ht="11.25" customHeight="1">
      <c r="A25" s="72"/>
      <c r="B25" s="959"/>
      <c r="C25" s="959"/>
      <c r="D25" s="959"/>
      <c r="E25" s="959"/>
      <c r="F25" s="959"/>
      <c r="G25" s="959"/>
      <c r="H25" s="959"/>
      <c r="I25" s="959"/>
      <c r="J25" s="959"/>
      <c r="K25" s="959"/>
      <c r="L25" s="959"/>
      <c r="M25" s="352"/>
      <c r="N25" s="337"/>
      <c r="O25" s="352"/>
    </row>
    <row r="26" spans="1:49">
      <c r="Q26" s="86" t="e">
        <f>((C24-D24)/D24)</f>
        <v>#DIV/0!</v>
      </c>
      <c r="R26" s="49">
        <v>0</v>
      </c>
    </row>
    <row r="28" spans="1:49">
      <c r="B28" s="583" t="s">
        <v>88</v>
      </c>
      <c r="C28" s="584">
        <f>(C4+C5+C6+C7-C8)+(C8+C11-C12)+(C12+C13-C15)</f>
        <v>0</v>
      </c>
      <c r="D28" s="584">
        <f t="shared" ref="D28:J28" si="22">(D4+D5+D6+D7-D8)+(D8+D11-D12)+(D12+D13-D15)</f>
        <v>0</v>
      </c>
      <c r="E28" s="584">
        <f t="shared" si="22"/>
        <v>0</v>
      </c>
      <c r="F28" s="584">
        <f t="shared" si="22"/>
        <v>0</v>
      </c>
      <c r="G28" s="584">
        <f t="shared" si="22"/>
        <v>0</v>
      </c>
      <c r="H28" s="584">
        <f t="shared" si="22"/>
        <v>0</v>
      </c>
      <c r="I28" s="584">
        <f t="shared" si="22"/>
        <v>0</v>
      </c>
      <c r="J28" s="584">
        <f t="shared" si="22"/>
        <v>0</v>
      </c>
      <c r="K28" s="583"/>
      <c r="L28" s="583"/>
      <c r="M28" s="584">
        <f>(M4+M5+M6+M7-M8)+(M8+M11-M12)+(M12+M13-M15)</f>
        <v>0</v>
      </c>
      <c r="N28" s="584">
        <f>(N4+N5+N6+N7-N8)+(N8+N11-N12)+(N12+N13-N15)</f>
        <v>0</v>
      </c>
    </row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/>
    <row r="48" spans="1:10" hidden="1">
      <c r="A48" s="49"/>
      <c r="C48" s="49"/>
      <c r="D48" s="49"/>
      <c r="E48" s="49"/>
      <c r="F48" s="49"/>
      <c r="G48" s="49"/>
      <c r="H48" s="117"/>
      <c r="I48" s="117"/>
      <c r="J48" s="118"/>
    </row>
    <row r="49" spans="1:30" hidden="1">
      <c r="A49" s="49"/>
      <c r="C49" s="49"/>
      <c r="D49" s="49"/>
      <c r="E49" s="49"/>
      <c r="F49" s="49"/>
      <c r="G49" s="49"/>
      <c r="H49" s="128"/>
      <c r="I49" s="128"/>
      <c r="J49" s="129"/>
    </row>
    <row r="50" spans="1:30" hidden="1">
      <c r="A50" s="49"/>
      <c r="C50" s="49"/>
      <c r="D50" s="49"/>
      <c r="E50" s="49"/>
      <c r="F50" s="49"/>
      <c r="G50" s="49"/>
      <c r="H50" s="119"/>
      <c r="I50" s="119"/>
      <c r="J50" s="120"/>
    </row>
    <row r="51" spans="1:30" s="11" customFormat="1"/>
    <row r="52" spans="1:30" s="174" customFormat="1" ht="19.5" customHeight="1">
      <c r="A52" s="172"/>
      <c r="B52" s="173" t="s">
        <v>65</v>
      </c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2"/>
      <c r="N52" s="223"/>
      <c r="Q52" s="173" t="s">
        <v>76</v>
      </c>
      <c r="R52" s="173"/>
      <c r="S52" s="173"/>
      <c r="T52" s="173"/>
      <c r="U52" s="173"/>
      <c r="V52" s="173"/>
    </row>
    <row r="53" spans="1:30" s="174" customFormat="1" ht="10.5" customHeight="1">
      <c r="A53" s="172"/>
      <c r="B53" s="134" t="s">
        <v>1</v>
      </c>
      <c r="C53" s="135" t="e">
        <f>D3</f>
        <v>#REF!</v>
      </c>
      <c r="D53" s="136" t="e">
        <f t="shared" ref="D53:I53" si="23">E3</f>
        <v>#REF!</v>
      </c>
      <c r="E53" s="136" t="e">
        <f t="shared" si="23"/>
        <v>#REF!</v>
      </c>
      <c r="F53" s="136" t="e">
        <f t="shared" si="23"/>
        <v>#REF!</v>
      </c>
      <c r="G53" s="136" t="e">
        <f t="shared" si="23"/>
        <v>#REF!</v>
      </c>
      <c r="H53" s="136" t="e">
        <f t="shared" si="23"/>
        <v>#REF!</v>
      </c>
      <c r="I53" s="136" t="e">
        <f t="shared" si="23"/>
        <v>#REF!</v>
      </c>
      <c r="J53" s="136"/>
      <c r="K53" s="138"/>
      <c r="L53" s="137"/>
      <c r="M53" s="172"/>
      <c r="N53" s="172"/>
      <c r="Q53" s="134" t="s">
        <v>1</v>
      </c>
      <c r="R53" s="135"/>
      <c r="S53" s="609"/>
      <c r="T53" s="609"/>
      <c r="U53" s="136" t="e">
        <f>+C53</f>
        <v>#REF!</v>
      </c>
      <c r="V53" s="136" t="e">
        <f t="shared" ref="V53:AA53" si="24">+D53</f>
        <v>#REF!</v>
      </c>
      <c r="W53" s="136" t="e">
        <f t="shared" si="24"/>
        <v>#REF!</v>
      </c>
      <c r="X53" s="136" t="e">
        <f t="shared" si="24"/>
        <v>#REF!</v>
      </c>
      <c r="Y53" s="136" t="e">
        <f t="shared" si="24"/>
        <v>#REF!</v>
      </c>
      <c r="Z53" s="136" t="e">
        <f t="shared" si="24"/>
        <v>#REF!</v>
      </c>
      <c r="AA53" s="136" t="e">
        <f t="shared" si="24"/>
        <v>#REF!</v>
      </c>
      <c r="AB53" s="136"/>
      <c r="AC53" s="138"/>
      <c r="AD53" s="137"/>
    </row>
    <row r="54" spans="1:30" s="174" customFormat="1" ht="10.5" customHeight="1">
      <c r="A54" s="172"/>
      <c r="B54" s="53" t="s">
        <v>6</v>
      </c>
      <c r="C54" s="12">
        <v>52</v>
      </c>
      <c r="D54" s="41">
        <v>56</v>
      </c>
      <c r="E54" s="13">
        <v>62</v>
      </c>
      <c r="F54" s="13">
        <v>64</v>
      </c>
      <c r="G54" s="13">
        <v>64</v>
      </c>
      <c r="H54" s="13">
        <v>63</v>
      </c>
      <c r="I54" s="13">
        <v>61</v>
      </c>
      <c r="J54" s="13"/>
      <c r="K54" s="14"/>
      <c r="L54" s="111"/>
      <c r="Q54" s="53" t="s">
        <v>6</v>
      </c>
      <c r="R54" s="12"/>
      <c r="S54" s="41"/>
      <c r="T54" s="41"/>
      <c r="U54" s="41">
        <f t="shared" ref="U54:U74" si="25">+C54-D4</f>
        <v>52</v>
      </c>
      <c r="V54" s="13">
        <f t="shared" ref="V54:V74" si="26">+D54-E4</f>
        <v>56</v>
      </c>
      <c r="W54" s="13">
        <f t="shared" ref="W54:W74" si="27">+E54-F4</f>
        <v>62</v>
      </c>
      <c r="X54" s="13">
        <f t="shared" ref="X54:X74" si="28">+F54-G4</f>
        <v>64</v>
      </c>
      <c r="Y54" s="13">
        <f t="shared" ref="Y54:Y74" si="29">+G54-H4</f>
        <v>64</v>
      </c>
      <c r="Z54" s="13">
        <f t="shared" ref="Z54:Z74" si="30">+H54-I4</f>
        <v>63</v>
      </c>
      <c r="AA54" s="13">
        <f t="shared" ref="AA54:AA74" si="31">+I54-J4</f>
        <v>61</v>
      </c>
      <c r="AB54" s="13"/>
      <c r="AC54" s="14"/>
      <c r="AD54" s="111"/>
    </row>
    <row r="55" spans="1:30" s="174" customFormat="1">
      <c r="B55" s="53" t="s">
        <v>2</v>
      </c>
      <c r="C55" s="12">
        <v>9</v>
      </c>
      <c r="D55" s="41">
        <v>9</v>
      </c>
      <c r="E55" s="13">
        <v>10</v>
      </c>
      <c r="F55" s="13">
        <v>11</v>
      </c>
      <c r="G55" s="13">
        <v>14</v>
      </c>
      <c r="H55" s="13">
        <v>15</v>
      </c>
      <c r="I55" s="13">
        <v>14</v>
      </c>
      <c r="J55" s="13"/>
      <c r="K55" s="18"/>
      <c r="L55" s="15"/>
      <c r="Q55" s="53" t="s">
        <v>2</v>
      </c>
      <c r="R55" s="12"/>
      <c r="S55" s="41"/>
      <c r="T55" s="41"/>
      <c r="U55" s="41">
        <f t="shared" si="25"/>
        <v>9</v>
      </c>
      <c r="V55" s="13">
        <f t="shared" si="26"/>
        <v>9</v>
      </c>
      <c r="W55" s="13">
        <f t="shared" si="27"/>
        <v>10</v>
      </c>
      <c r="X55" s="13">
        <f t="shared" si="28"/>
        <v>11</v>
      </c>
      <c r="Y55" s="13">
        <f t="shared" si="29"/>
        <v>14</v>
      </c>
      <c r="Z55" s="13">
        <f t="shared" si="30"/>
        <v>15</v>
      </c>
      <c r="AA55" s="13">
        <f t="shared" si="31"/>
        <v>14</v>
      </c>
      <c r="AB55" s="13"/>
      <c r="AC55" s="18"/>
      <c r="AD55" s="15"/>
    </row>
    <row r="56" spans="1:30" s="174" customFormat="1">
      <c r="B56" s="53" t="s">
        <v>0</v>
      </c>
      <c r="C56" s="12">
        <v>1</v>
      </c>
      <c r="D56" s="41">
        <v>-2</v>
      </c>
      <c r="E56" s="20">
        <v>-37</v>
      </c>
      <c r="F56" s="20">
        <v>5</v>
      </c>
      <c r="G56" s="20">
        <v>5</v>
      </c>
      <c r="H56" s="20">
        <v>13</v>
      </c>
      <c r="I56" s="20">
        <v>7</v>
      </c>
      <c r="J56" s="20"/>
      <c r="K56" s="18"/>
      <c r="L56" s="15"/>
      <c r="Q56" s="53" t="s">
        <v>0</v>
      </c>
      <c r="R56" s="12"/>
      <c r="S56" s="41"/>
      <c r="T56" s="41"/>
      <c r="U56" s="41">
        <f t="shared" si="25"/>
        <v>1</v>
      </c>
      <c r="V56" s="20">
        <f t="shared" si="26"/>
        <v>-2</v>
      </c>
      <c r="W56" s="20">
        <f t="shared" si="27"/>
        <v>-37</v>
      </c>
      <c r="X56" s="20">
        <f t="shared" si="28"/>
        <v>5</v>
      </c>
      <c r="Y56" s="20">
        <f t="shared" si="29"/>
        <v>5</v>
      </c>
      <c r="Z56" s="20">
        <f t="shared" si="30"/>
        <v>13</v>
      </c>
      <c r="AA56" s="20">
        <f t="shared" si="31"/>
        <v>7</v>
      </c>
      <c r="AB56" s="20"/>
      <c r="AC56" s="18"/>
      <c r="AD56" s="15"/>
    </row>
    <row r="57" spans="1:30" s="174" customFormat="1">
      <c r="B57" s="53" t="s">
        <v>16</v>
      </c>
      <c r="C57" s="12">
        <v>0</v>
      </c>
      <c r="D57" s="41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/>
      <c r="K57" s="18"/>
      <c r="L57" s="15"/>
      <c r="Q57" s="53" t="s">
        <v>16</v>
      </c>
      <c r="R57" s="12"/>
      <c r="S57" s="41"/>
      <c r="T57" s="41"/>
      <c r="U57" s="41">
        <f t="shared" si="25"/>
        <v>0</v>
      </c>
      <c r="V57" s="20">
        <f t="shared" si="26"/>
        <v>0</v>
      </c>
      <c r="W57" s="20">
        <f t="shared" si="27"/>
        <v>0</v>
      </c>
      <c r="X57" s="20">
        <f t="shared" si="28"/>
        <v>0</v>
      </c>
      <c r="Y57" s="20">
        <f t="shared" si="29"/>
        <v>0</v>
      </c>
      <c r="Z57" s="20">
        <f t="shared" si="30"/>
        <v>0</v>
      </c>
      <c r="AA57" s="20">
        <f t="shared" si="31"/>
        <v>0</v>
      </c>
      <c r="AB57" s="20"/>
      <c r="AC57" s="18"/>
      <c r="AD57" s="15"/>
    </row>
    <row r="58" spans="1:30" s="174" customFormat="1">
      <c r="B58" s="60" t="s">
        <v>7</v>
      </c>
      <c r="C58" s="42">
        <v>62</v>
      </c>
      <c r="D58" s="43">
        <v>63</v>
      </c>
      <c r="E58" s="27">
        <v>35</v>
      </c>
      <c r="F58" s="27">
        <v>80</v>
      </c>
      <c r="G58" s="27">
        <v>83</v>
      </c>
      <c r="H58" s="27">
        <v>91</v>
      </c>
      <c r="I58" s="27">
        <v>82</v>
      </c>
      <c r="J58" s="27"/>
      <c r="K58" s="25"/>
      <c r="L58" s="26"/>
      <c r="Q58" s="60" t="s">
        <v>7</v>
      </c>
      <c r="R58" s="42"/>
      <c r="S58" s="43"/>
      <c r="T58" s="43"/>
      <c r="U58" s="43">
        <f t="shared" si="25"/>
        <v>62</v>
      </c>
      <c r="V58" s="27">
        <f t="shared" si="26"/>
        <v>63</v>
      </c>
      <c r="W58" s="27">
        <f t="shared" si="27"/>
        <v>35</v>
      </c>
      <c r="X58" s="27">
        <f t="shared" si="28"/>
        <v>80</v>
      </c>
      <c r="Y58" s="27">
        <f t="shared" si="29"/>
        <v>83</v>
      </c>
      <c r="Z58" s="27">
        <f t="shared" si="30"/>
        <v>91</v>
      </c>
      <c r="AA58" s="27">
        <f t="shared" si="31"/>
        <v>82</v>
      </c>
      <c r="AB58" s="27"/>
      <c r="AC58" s="25"/>
      <c r="AD58" s="26"/>
    </row>
    <row r="59" spans="1:30" s="174" customFormat="1">
      <c r="B59" s="53" t="s">
        <v>3</v>
      </c>
      <c r="C59" s="12">
        <v>-2</v>
      </c>
      <c r="D59" s="41">
        <v>-3</v>
      </c>
      <c r="E59" s="20">
        <v>-3</v>
      </c>
      <c r="F59" s="20">
        <v>-4</v>
      </c>
      <c r="G59" s="20">
        <v>-4</v>
      </c>
      <c r="H59" s="20">
        <v>-4</v>
      </c>
      <c r="I59" s="20">
        <v>-3</v>
      </c>
      <c r="J59" s="20"/>
      <c r="K59" s="18"/>
      <c r="L59" s="15"/>
      <c r="Q59" s="53" t="s">
        <v>3</v>
      </c>
      <c r="R59" s="12"/>
      <c r="S59" s="41"/>
      <c r="T59" s="41"/>
      <c r="U59" s="41">
        <f t="shared" si="25"/>
        <v>-2</v>
      </c>
      <c r="V59" s="20">
        <f t="shared" si="26"/>
        <v>-3</v>
      </c>
      <c r="W59" s="20">
        <f t="shared" si="27"/>
        <v>-3</v>
      </c>
      <c r="X59" s="20">
        <f t="shared" si="28"/>
        <v>-4</v>
      </c>
      <c r="Y59" s="20">
        <f t="shared" si="29"/>
        <v>-4</v>
      </c>
      <c r="Z59" s="20">
        <f t="shared" si="30"/>
        <v>-4</v>
      </c>
      <c r="AA59" s="20">
        <f t="shared" si="31"/>
        <v>-3</v>
      </c>
      <c r="AB59" s="20"/>
      <c r="AC59" s="18"/>
      <c r="AD59" s="15"/>
    </row>
    <row r="60" spans="1:30" s="174" customFormat="1">
      <c r="B60" s="53" t="s">
        <v>78</v>
      </c>
      <c r="C60" s="12">
        <v>-12</v>
      </c>
      <c r="D60" s="41">
        <v>-12</v>
      </c>
      <c r="E60" s="20">
        <v>-12</v>
      </c>
      <c r="F60" s="20">
        <v>-13</v>
      </c>
      <c r="G60" s="20">
        <v>-12</v>
      </c>
      <c r="H60" s="20">
        <v>-13</v>
      </c>
      <c r="I60" s="20">
        <v>-12</v>
      </c>
      <c r="J60" s="20"/>
      <c r="K60" s="18"/>
      <c r="L60" s="15"/>
      <c r="Q60" s="53"/>
      <c r="R60" s="12"/>
      <c r="S60" s="41"/>
      <c r="T60" s="41"/>
      <c r="U60" s="41">
        <f t="shared" si="25"/>
        <v>-12</v>
      </c>
      <c r="V60" s="20">
        <f t="shared" si="26"/>
        <v>-12</v>
      </c>
      <c r="W60" s="20">
        <f t="shared" si="27"/>
        <v>-12</v>
      </c>
      <c r="X60" s="20">
        <f t="shared" si="28"/>
        <v>-13</v>
      </c>
      <c r="Y60" s="20">
        <f t="shared" si="29"/>
        <v>-12</v>
      </c>
      <c r="Z60" s="20">
        <f t="shared" si="30"/>
        <v>-13</v>
      </c>
      <c r="AA60" s="20">
        <f t="shared" si="31"/>
        <v>-12</v>
      </c>
      <c r="AB60" s="20"/>
      <c r="AC60" s="18"/>
      <c r="AD60" s="15"/>
    </row>
    <row r="61" spans="1:30" s="174" customFormat="1">
      <c r="B61" s="60" t="s">
        <v>22</v>
      </c>
      <c r="C61" s="42">
        <v>-15</v>
      </c>
      <c r="D61" s="43">
        <v>-15</v>
      </c>
      <c r="E61" s="27">
        <v>-16</v>
      </c>
      <c r="F61" s="27">
        <v>-16</v>
      </c>
      <c r="G61" s="27">
        <v>-16</v>
      </c>
      <c r="H61" s="27">
        <v>-16</v>
      </c>
      <c r="I61" s="27">
        <v>-15</v>
      </c>
      <c r="J61" s="27"/>
      <c r="K61" s="25"/>
      <c r="L61" s="26"/>
      <c r="Q61" s="60" t="s">
        <v>22</v>
      </c>
      <c r="R61" s="42"/>
      <c r="S61" s="43"/>
      <c r="T61" s="43"/>
      <c r="U61" s="43">
        <f t="shared" si="25"/>
        <v>-15</v>
      </c>
      <c r="V61" s="27">
        <f t="shared" si="26"/>
        <v>-15</v>
      </c>
      <c r="W61" s="27">
        <f t="shared" si="27"/>
        <v>-16</v>
      </c>
      <c r="X61" s="27">
        <f t="shared" si="28"/>
        <v>-16</v>
      </c>
      <c r="Y61" s="27">
        <f t="shared" si="29"/>
        <v>-16</v>
      </c>
      <c r="Z61" s="27">
        <f t="shared" si="30"/>
        <v>-16</v>
      </c>
      <c r="AA61" s="27">
        <f t="shared" si="31"/>
        <v>-15</v>
      </c>
      <c r="AB61" s="27"/>
      <c r="AC61" s="25"/>
      <c r="AD61" s="26"/>
    </row>
    <row r="62" spans="1:30" s="174" customFormat="1">
      <c r="B62" s="60" t="s">
        <v>11</v>
      </c>
      <c r="C62" s="42">
        <v>47</v>
      </c>
      <c r="D62" s="43">
        <v>48</v>
      </c>
      <c r="E62" s="27">
        <v>19</v>
      </c>
      <c r="F62" s="27">
        <v>64</v>
      </c>
      <c r="G62" s="27">
        <v>67</v>
      </c>
      <c r="H62" s="27">
        <v>75</v>
      </c>
      <c r="I62" s="27">
        <v>67</v>
      </c>
      <c r="J62" s="27"/>
      <c r="K62" s="25"/>
      <c r="L62" s="26"/>
      <c r="Q62" s="60" t="s">
        <v>11</v>
      </c>
      <c r="R62" s="42"/>
      <c r="S62" s="43"/>
      <c r="T62" s="43"/>
      <c r="U62" s="43">
        <f t="shared" si="25"/>
        <v>47</v>
      </c>
      <c r="V62" s="27">
        <f t="shared" si="26"/>
        <v>48</v>
      </c>
      <c r="W62" s="27">
        <f t="shared" si="27"/>
        <v>19</v>
      </c>
      <c r="X62" s="27">
        <f t="shared" si="28"/>
        <v>64</v>
      </c>
      <c r="Y62" s="27">
        <f t="shared" si="29"/>
        <v>67</v>
      </c>
      <c r="Z62" s="27">
        <f t="shared" si="30"/>
        <v>75</v>
      </c>
      <c r="AA62" s="27">
        <f t="shared" si="31"/>
        <v>67</v>
      </c>
      <c r="AB62" s="27"/>
      <c r="AC62" s="25"/>
      <c r="AD62" s="26"/>
    </row>
    <row r="63" spans="1:30" s="174" customFormat="1">
      <c r="B63" s="53" t="s">
        <v>21</v>
      </c>
      <c r="C63" s="12">
        <v>-14</v>
      </c>
      <c r="D63" s="41">
        <v>-25</v>
      </c>
      <c r="E63" s="20">
        <v>-39</v>
      </c>
      <c r="F63" s="20">
        <v>-58</v>
      </c>
      <c r="G63" s="20">
        <v>-49</v>
      </c>
      <c r="H63" s="20">
        <v>-59</v>
      </c>
      <c r="I63" s="20">
        <v>-24</v>
      </c>
      <c r="J63" s="20"/>
      <c r="K63" s="18"/>
      <c r="L63" s="15"/>
      <c r="Q63" s="53" t="s">
        <v>21</v>
      </c>
      <c r="R63" s="12"/>
      <c r="S63" s="41"/>
      <c r="T63" s="41"/>
      <c r="U63" s="41">
        <f t="shared" si="25"/>
        <v>-14</v>
      </c>
      <c r="V63" s="20">
        <f t="shared" si="26"/>
        <v>-25</v>
      </c>
      <c r="W63" s="20">
        <f t="shared" si="27"/>
        <v>-39</v>
      </c>
      <c r="X63" s="20">
        <f t="shared" si="28"/>
        <v>-58</v>
      </c>
      <c r="Y63" s="20">
        <f t="shared" si="29"/>
        <v>-49</v>
      </c>
      <c r="Z63" s="20">
        <f t="shared" si="30"/>
        <v>-59</v>
      </c>
      <c r="AA63" s="20">
        <f t="shared" si="31"/>
        <v>-24</v>
      </c>
      <c r="AB63" s="20"/>
      <c r="AC63" s="18"/>
      <c r="AD63" s="15"/>
    </row>
    <row r="64" spans="1:30" s="174" customFormat="1">
      <c r="B64" s="388" t="s">
        <v>101</v>
      </c>
      <c r="C64" s="12"/>
      <c r="D64" s="41"/>
      <c r="E64" s="20"/>
      <c r="F64" s="20"/>
      <c r="G64" s="20"/>
      <c r="H64" s="20"/>
      <c r="I64" s="20"/>
      <c r="J64" s="20"/>
      <c r="K64" s="18"/>
      <c r="L64" s="15"/>
      <c r="Q64" s="388" t="s">
        <v>101</v>
      </c>
      <c r="R64" s="12"/>
      <c r="S64" s="41"/>
      <c r="T64" s="41"/>
      <c r="U64" s="41">
        <f t="shared" si="25"/>
        <v>0</v>
      </c>
      <c r="V64" s="20">
        <f t="shared" si="26"/>
        <v>0</v>
      </c>
      <c r="W64" s="20">
        <f t="shared" si="27"/>
        <v>0</v>
      </c>
      <c r="X64" s="20">
        <f t="shared" si="28"/>
        <v>0</v>
      </c>
      <c r="Y64" s="20">
        <f t="shared" si="29"/>
        <v>0</v>
      </c>
      <c r="Z64" s="20">
        <f t="shared" si="30"/>
        <v>0</v>
      </c>
      <c r="AA64" s="20">
        <f t="shared" si="31"/>
        <v>0</v>
      </c>
      <c r="AB64" s="20"/>
      <c r="AC64" s="18"/>
      <c r="AD64" s="15"/>
    </row>
    <row r="65" spans="2:30" s="174" customFormat="1">
      <c r="B65" s="62" t="s">
        <v>4</v>
      </c>
      <c r="C65" s="44">
        <v>33</v>
      </c>
      <c r="D65" s="45">
        <v>23</v>
      </c>
      <c r="E65" s="31">
        <v>-20</v>
      </c>
      <c r="F65" s="31">
        <v>6</v>
      </c>
      <c r="G65" s="31">
        <v>18</v>
      </c>
      <c r="H65" s="31">
        <v>16</v>
      </c>
      <c r="I65" s="31">
        <v>43</v>
      </c>
      <c r="J65" s="31"/>
      <c r="K65" s="33"/>
      <c r="L65" s="34"/>
      <c r="Q65" s="62" t="s">
        <v>4</v>
      </c>
      <c r="R65" s="44"/>
      <c r="S65" s="45"/>
      <c r="T65" s="45"/>
      <c r="U65" s="45">
        <f t="shared" si="25"/>
        <v>33</v>
      </c>
      <c r="V65" s="31">
        <f t="shared" si="26"/>
        <v>23</v>
      </c>
      <c r="W65" s="31">
        <f t="shared" si="27"/>
        <v>-20</v>
      </c>
      <c r="X65" s="31">
        <f t="shared" si="28"/>
        <v>6</v>
      </c>
      <c r="Y65" s="31">
        <f t="shared" si="29"/>
        <v>18</v>
      </c>
      <c r="Z65" s="31">
        <f t="shared" si="30"/>
        <v>16</v>
      </c>
      <c r="AA65" s="31">
        <f t="shared" si="31"/>
        <v>43</v>
      </c>
      <c r="AB65" s="31"/>
      <c r="AC65" s="33"/>
      <c r="AD65" s="34"/>
    </row>
    <row r="66" spans="2:30" s="174" customFormat="1">
      <c r="B66" s="53" t="s">
        <v>8</v>
      </c>
      <c r="C66" s="80">
        <v>24</v>
      </c>
      <c r="D66" s="20">
        <v>24</v>
      </c>
      <c r="E66" s="20">
        <v>46</v>
      </c>
      <c r="F66" s="20">
        <v>20</v>
      </c>
      <c r="G66" s="20">
        <v>19</v>
      </c>
      <c r="H66" s="20">
        <v>18</v>
      </c>
      <c r="I66" s="20">
        <v>18</v>
      </c>
      <c r="J66" s="20"/>
      <c r="K66" s="18"/>
      <c r="L66" s="15"/>
      <c r="Q66" s="53" t="s">
        <v>8</v>
      </c>
      <c r="R66" s="80"/>
      <c r="S66" s="20"/>
      <c r="T66" s="20"/>
      <c r="U66" s="20">
        <f t="shared" si="25"/>
        <v>24</v>
      </c>
      <c r="V66" s="20">
        <f t="shared" si="26"/>
        <v>24</v>
      </c>
      <c r="W66" s="20">
        <f t="shared" si="27"/>
        <v>46</v>
      </c>
      <c r="X66" s="20">
        <f t="shared" si="28"/>
        <v>20</v>
      </c>
      <c r="Y66" s="20">
        <f t="shared" si="29"/>
        <v>19</v>
      </c>
      <c r="Z66" s="20">
        <f t="shared" si="30"/>
        <v>18</v>
      </c>
      <c r="AA66" s="20">
        <f t="shared" si="31"/>
        <v>18</v>
      </c>
      <c r="AB66" s="20"/>
      <c r="AC66" s="18"/>
      <c r="AD66" s="15"/>
    </row>
    <row r="67" spans="2:30" s="174" customFormat="1">
      <c r="B67" s="53" t="s">
        <v>92</v>
      </c>
      <c r="C67" s="80">
        <v>6</v>
      </c>
      <c r="D67" s="20">
        <v>4</v>
      </c>
      <c r="E67" s="20">
        <v>-3</v>
      </c>
      <c r="F67" s="20">
        <v>1</v>
      </c>
      <c r="G67" s="20">
        <v>3</v>
      </c>
      <c r="H67" s="20">
        <v>3</v>
      </c>
      <c r="I67" s="20">
        <v>9</v>
      </c>
      <c r="J67" s="20"/>
      <c r="K67" s="18"/>
      <c r="L67" s="15"/>
      <c r="Q67" s="53" t="s">
        <v>5</v>
      </c>
      <c r="R67" s="80"/>
      <c r="S67" s="20"/>
      <c r="T67" s="20"/>
      <c r="U67" s="20">
        <f t="shared" si="25"/>
        <v>6</v>
      </c>
      <c r="V67" s="20">
        <f t="shared" si="26"/>
        <v>4</v>
      </c>
      <c r="W67" s="20">
        <f t="shared" si="27"/>
        <v>-3</v>
      </c>
      <c r="X67" s="20">
        <f t="shared" si="28"/>
        <v>1</v>
      </c>
      <c r="Y67" s="20">
        <f t="shared" si="29"/>
        <v>3</v>
      </c>
      <c r="Z67" s="20">
        <f t="shared" si="30"/>
        <v>3</v>
      </c>
      <c r="AA67" s="20">
        <f t="shared" si="31"/>
        <v>9</v>
      </c>
      <c r="AB67" s="20"/>
      <c r="AC67" s="18"/>
      <c r="AD67" s="15"/>
    </row>
    <row r="68" spans="2:30" s="174" customFormat="1">
      <c r="B68" s="53" t="s">
        <v>5</v>
      </c>
      <c r="C68" s="80">
        <v>7</v>
      </c>
      <c r="D68" s="20">
        <v>7</v>
      </c>
      <c r="E68" s="20">
        <v>2</v>
      </c>
      <c r="F68" s="20">
        <v>10</v>
      </c>
      <c r="G68" s="20">
        <v>10</v>
      </c>
      <c r="H68" s="20">
        <v>13</v>
      </c>
      <c r="I68" s="20">
        <v>11</v>
      </c>
      <c r="J68" s="20"/>
      <c r="K68" s="18"/>
      <c r="L68" s="15"/>
      <c r="Q68" s="53" t="s">
        <v>5</v>
      </c>
      <c r="R68" s="80"/>
      <c r="S68" s="20"/>
      <c r="T68" s="20"/>
      <c r="U68" s="20">
        <f t="shared" si="25"/>
        <v>7</v>
      </c>
      <c r="V68" s="20">
        <f t="shared" si="26"/>
        <v>7</v>
      </c>
      <c r="W68" s="20">
        <f t="shared" si="27"/>
        <v>2</v>
      </c>
      <c r="X68" s="20">
        <f t="shared" si="28"/>
        <v>10</v>
      </c>
      <c r="Y68" s="20">
        <f t="shared" si="29"/>
        <v>10</v>
      </c>
      <c r="Z68" s="20">
        <f t="shared" si="30"/>
        <v>13</v>
      </c>
      <c r="AA68" s="20">
        <f t="shared" si="31"/>
        <v>11</v>
      </c>
      <c r="AB68" s="20"/>
      <c r="AC68" s="18"/>
      <c r="AD68" s="15"/>
    </row>
    <row r="69" spans="2:30" s="174" customFormat="1">
      <c r="B69" s="53" t="s">
        <v>26</v>
      </c>
      <c r="C69" s="35">
        <v>1577</v>
      </c>
      <c r="D69" s="28">
        <v>1802</v>
      </c>
      <c r="E69" s="28">
        <v>1831</v>
      </c>
      <c r="F69" s="28">
        <v>1701</v>
      </c>
      <c r="G69" s="28">
        <v>1595</v>
      </c>
      <c r="H69" s="28">
        <v>1528</v>
      </c>
      <c r="I69" s="28">
        <v>1537</v>
      </c>
      <c r="J69" s="28"/>
      <c r="K69" s="18"/>
      <c r="L69" s="15"/>
      <c r="Q69" s="53" t="s">
        <v>26</v>
      </c>
      <c r="R69" s="35"/>
      <c r="S69" s="28"/>
      <c r="T69" s="28"/>
      <c r="U69" s="28">
        <f t="shared" si="25"/>
        <v>1577</v>
      </c>
      <c r="V69" s="28">
        <f t="shared" si="26"/>
        <v>1802</v>
      </c>
      <c r="W69" s="28">
        <f t="shared" si="27"/>
        <v>1831</v>
      </c>
      <c r="X69" s="28">
        <f t="shared" si="28"/>
        <v>1701</v>
      </c>
      <c r="Y69" s="28">
        <f t="shared" si="29"/>
        <v>1595</v>
      </c>
      <c r="Z69" s="28">
        <f t="shared" si="30"/>
        <v>1528</v>
      </c>
      <c r="AA69" s="28">
        <f t="shared" si="31"/>
        <v>1537</v>
      </c>
      <c r="AB69" s="28"/>
      <c r="AC69" s="18"/>
      <c r="AD69" s="15"/>
    </row>
    <row r="70" spans="2:30" s="174" customFormat="1">
      <c r="B70" s="249" t="s">
        <v>80</v>
      </c>
      <c r="C70" s="35">
        <v>8589</v>
      </c>
      <c r="D70" s="28">
        <v>9959</v>
      </c>
      <c r="E70" s="28">
        <v>9931</v>
      </c>
      <c r="F70" s="28">
        <v>9399</v>
      </c>
      <c r="G70" s="28">
        <v>9697</v>
      </c>
      <c r="H70" s="28">
        <v>9355</v>
      </c>
      <c r="I70" s="28">
        <v>9390</v>
      </c>
      <c r="J70" s="28"/>
      <c r="K70" s="18"/>
      <c r="L70" s="15"/>
      <c r="Q70" s="249" t="s">
        <v>80</v>
      </c>
      <c r="R70" s="35"/>
      <c r="S70" s="28"/>
      <c r="T70" s="28"/>
      <c r="U70" s="28">
        <f t="shared" si="25"/>
        <v>8589</v>
      </c>
      <c r="V70" s="28">
        <f t="shared" si="26"/>
        <v>9959</v>
      </c>
      <c r="W70" s="28">
        <f t="shared" si="27"/>
        <v>9931</v>
      </c>
      <c r="X70" s="28">
        <f t="shared" si="28"/>
        <v>9399</v>
      </c>
      <c r="Y70" s="28">
        <f t="shared" si="29"/>
        <v>9697</v>
      </c>
      <c r="Z70" s="28">
        <f t="shared" si="30"/>
        <v>9355</v>
      </c>
      <c r="AA70" s="28">
        <f t="shared" si="31"/>
        <v>9390</v>
      </c>
      <c r="AB70" s="28"/>
      <c r="AC70" s="18"/>
      <c r="AD70" s="15"/>
    </row>
    <row r="71" spans="2:30" s="174" customFormat="1">
      <c r="B71" s="51" t="s">
        <v>12</v>
      </c>
      <c r="C71" s="36">
        <v>45</v>
      </c>
      <c r="D71" s="37">
        <v>66</v>
      </c>
      <c r="E71" s="37">
        <v>72</v>
      </c>
      <c r="F71" s="37">
        <v>76</v>
      </c>
      <c r="G71" s="37">
        <v>79</v>
      </c>
      <c r="H71" s="37">
        <v>81</v>
      </c>
      <c r="I71" s="37">
        <v>76</v>
      </c>
      <c r="J71" s="37"/>
      <c r="K71" s="38"/>
      <c r="L71" s="39"/>
      <c r="Q71" s="51" t="s">
        <v>12</v>
      </c>
      <c r="R71" s="36"/>
      <c r="S71" s="37"/>
      <c r="T71" s="37"/>
      <c r="U71" s="37">
        <f t="shared" si="25"/>
        <v>45</v>
      </c>
      <c r="V71" s="37">
        <f t="shared" si="26"/>
        <v>66</v>
      </c>
      <c r="W71" s="37">
        <f t="shared" si="27"/>
        <v>72</v>
      </c>
      <c r="X71" s="37">
        <f t="shared" si="28"/>
        <v>76</v>
      </c>
      <c r="Y71" s="37">
        <f t="shared" si="29"/>
        <v>79</v>
      </c>
      <c r="Z71" s="37">
        <f t="shared" si="30"/>
        <v>81</v>
      </c>
      <c r="AA71" s="37">
        <f t="shared" si="31"/>
        <v>76</v>
      </c>
      <c r="AB71" s="37"/>
      <c r="AC71" s="38"/>
      <c r="AD71" s="39"/>
    </row>
    <row r="72" spans="2:30" s="174" customFormat="1">
      <c r="B72" s="60" t="s">
        <v>20</v>
      </c>
      <c r="C72" s="89"/>
      <c r="D72" s="19"/>
      <c r="E72" s="19"/>
      <c r="F72" s="19"/>
      <c r="G72" s="19"/>
      <c r="H72" s="19"/>
      <c r="I72" s="19"/>
      <c r="J72" s="19"/>
      <c r="K72" s="18"/>
      <c r="L72" s="15"/>
      <c r="Q72" s="60" t="s">
        <v>20</v>
      </c>
      <c r="R72" s="89"/>
      <c r="S72" s="19"/>
      <c r="T72" s="19"/>
      <c r="U72" s="19">
        <f t="shared" si="25"/>
        <v>0</v>
      </c>
      <c r="V72" s="19">
        <f t="shared" si="26"/>
        <v>0</v>
      </c>
      <c r="W72" s="19">
        <f t="shared" si="27"/>
        <v>0</v>
      </c>
      <c r="X72" s="19">
        <f t="shared" si="28"/>
        <v>0</v>
      </c>
      <c r="Y72" s="19">
        <f t="shared" si="29"/>
        <v>0</v>
      </c>
      <c r="Z72" s="19">
        <f t="shared" si="30"/>
        <v>0</v>
      </c>
      <c r="AA72" s="19">
        <f t="shared" si="31"/>
        <v>0</v>
      </c>
      <c r="AB72" s="19"/>
      <c r="AC72" s="18"/>
      <c r="AD72" s="15"/>
    </row>
    <row r="73" spans="2:30" s="174" customFormat="1">
      <c r="B73" s="53" t="s">
        <v>23</v>
      </c>
      <c r="C73" s="81">
        <v>9.1999999999999993</v>
      </c>
      <c r="D73" s="82">
        <v>9.9</v>
      </c>
      <c r="E73" s="82">
        <v>10.7</v>
      </c>
      <c r="F73" s="82">
        <v>11.6</v>
      </c>
      <c r="G73" s="82">
        <v>12</v>
      </c>
      <c r="H73" s="82">
        <v>11.8</v>
      </c>
      <c r="I73" s="82">
        <v>12</v>
      </c>
      <c r="J73" s="82"/>
      <c r="K73" s="18"/>
      <c r="L73" s="15"/>
      <c r="Q73" s="53" t="s">
        <v>23</v>
      </c>
      <c r="R73" s="81"/>
      <c r="S73" s="82"/>
      <c r="T73" s="82"/>
      <c r="U73" s="82">
        <f t="shared" si="25"/>
        <v>9.1999999999999993</v>
      </c>
      <c r="V73" s="82">
        <f t="shared" si="26"/>
        <v>9.9</v>
      </c>
      <c r="W73" s="82">
        <f t="shared" si="27"/>
        <v>10.7</v>
      </c>
      <c r="X73" s="82">
        <f t="shared" si="28"/>
        <v>11.6</v>
      </c>
      <c r="Y73" s="82">
        <f t="shared" si="29"/>
        <v>12</v>
      </c>
      <c r="Z73" s="82">
        <f t="shared" si="30"/>
        <v>11.8</v>
      </c>
      <c r="AA73" s="82">
        <f t="shared" si="31"/>
        <v>12</v>
      </c>
      <c r="AB73" s="82"/>
      <c r="AC73" s="18"/>
      <c r="AD73" s="15"/>
    </row>
    <row r="74" spans="2:30" s="174" customFormat="1">
      <c r="B74" s="51" t="s">
        <v>13</v>
      </c>
      <c r="C74" s="106">
        <v>3.6</v>
      </c>
      <c r="D74" s="127">
        <v>3.8</v>
      </c>
      <c r="E74" s="127">
        <v>5.0999999999999996</v>
      </c>
      <c r="F74" s="127">
        <v>5.7</v>
      </c>
      <c r="G74" s="127">
        <v>5.0999999999999996</v>
      </c>
      <c r="H74" s="127">
        <v>4.7</v>
      </c>
      <c r="I74" s="127">
        <v>4.5999999999999996</v>
      </c>
      <c r="J74" s="127"/>
      <c r="K74" s="38"/>
      <c r="L74" s="39"/>
      <c r="Q74" s="51" t="s">
        <v>13</v>
      </c>
      <c r="R74" s="106"/>
      <c r="S74" s="127"/>
      <c r="T74" s="127"/>
      <c r="U74" s="127">
        <f t="shared" si="25"/>
        <v>3.6</v>
      </c>
      <c r="V74" s="127">
        <f t="shared" si="26"/>
        <v>3.8</v>
      </c>
      <c r="W74" s="127">
        <f t="shared" si="27"/>
        <v>5.0999999999999996</v>
      </c>
      <c r="X74" s="127">
        <f t="shared" si="28"/>
        <v>5.7</v>
      </c>
      <c r="Y74" s="127">
        <f t="shared" si="29"/>
        <v>5.0999999999999996</v>
      </c>
      <c r="Z74" s="127">
        <f t="shared" si="30"/>
        <v>4.7</v>
      </c>
      <c r="AA74" s="127">
        <f t="shared" si="31"/>
        <v>4.5999999999999996</v>
      </c>
      <c r="AB74" s="127"/>
      <c r="AC74" s="38"/>
      <c r="AD74" s="39"/>
    </row>
    <row r="75" spans="2:30" s="174" customFormat="1">
      <c r="B75" s="960"/>
      <c r="C75" s="961"/>
      <c r="D75" s="961"/>
      <c r="E75" s="961"/>
      <c r="F75" s="961"/>
      <c r="G75" s="961"/>
      <c r="H75" s="961"/>
      <c r="I75" s="961"/>
      <c r="J75" s="961"/>
      <c r="K75" s="961"/>
      <c r="L75" s="961"/>
    </row>
    <row r="76" spans="2:30" s="174" customFormat="1">
      <c r="B76" s="49"/>
      <c r="C76" s="11"/>
      <c r="D76" s="11"/>
      <c r="E76" s="11"/>
      <c r="F76" s="11"/>
      <c r="G76" s="11"/>
      <c r="H76" s="11"/>
      <c r="I76" s="11"/>
      <c r="J76" s="11"/>
      <c r="K76" s="11"/>
      <c r="L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4" customFormat="1">
      <c r="B77" s="49"/>
      <c r="C77" s="11"/>
      <c r="D77" s="11"/>
      <c r="E77" s="11"/>
      <c r="F77" s="11"/>
      <c r="G77" s="11"/>
      <c r="H77" s="11"/>
      <c r="I77" s="11"/>
      <c r="J77" s="11"/>
      <c r="K77" s="11"/>
      <c r="L77" s="11"/>
      <c r="O77" s="4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4" customFormat="1">
      <c r="B78" s="49"/>
      <c r="C78" s="11"/>
      <c r="D78" s="11"/>
      <c r="E78" s="11"/>
      <c r="F78" s="11"/>
      <c r="G78" s="11"/>
      <c r="H78" s="11"/>
      <c r="I78" s="11"/>
      <c r="J78" s="11"/>
      <c r="K78" s="11"/>
      <c r="L78" s="11"/>
      <c r="O78" s="4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4" customFormat="1">
      <c r="B79" s="49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4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4" customFormat="1">
      <c r="B80" s="49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4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4" customFormat="1">
      <c r="B81" s="49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4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4" customFormat="1">
      <c r="B82" s="49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4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4" customFormat="1">
      <c r="B83" s="49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4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4" customFormat="1">
      <c r="B84" s="49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4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4" customFormat="1">
      <c r="B85" s="49"/>
      <c r="C85" s="11"/>
      <c r="D85" s="11"/>
      <c r="E85" s="11"/>
      <c r="F85" s="11"/>
      <c r="G85" s="11"/>
      <c r="H85" s="11"/>
      <c r="I85" s="11"/>
      <c r="J85" s="11"/>
      <c r="K85" s="11"/>
      <c r="L85" s="11"/>
      <c r="O85" s="4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2:28" s="174" customFormat="1"/>
    <row r="87" spans="2:28" s="174" customFormat="1"/>
    <row r="88" spans="2:28" s="174" customFormat="1"/>
    <row r="89" spans="2:28" s="174" customFormat="1"/>
    <row r="90" spans="2:28" s="174" customFormat="1"/>
    <row r="91" spans="2:28" s="174" customFormat="1"/>
    <row r="92" spans="2:28" s="174" customFormat="1"/>
    <row r="93" spans="2:28" s="174" customFormat="1"/>
    <row r="94" spans="2:28" s="174" customFormat="1"/>
    <row r="95" spans="2:28" s="174" customFormat="1"/>
    <row r="96" spans="2:28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</sheetData>
  <mergeCells count="2">
    <mergeCell ref="B25:L25"/>
    <mergeCell ref="B75:L7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6">
    <tabColor rgb="FF92D050"/>
    <pageSetUpPr fitToPage="1"/>
  </sheetPr>
  <dimension ref="A1:BB105"/>
  <sheetViews>
    <sheetView zoomScaleNormal="100" workbookViewId="0">
      <selection activeCell="D5" sqref="D5:J29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5" style="11" customWidth="1"/>
    <col min="8" max="8" width="6.5" style="11" customWidth="1" outlineLevel="1"/>
    <col min="9" max="9" width="6.33203125" style="11" customWidth="1" outlineLevel="1"/>
    <col min="10" max="10" width="5.6640625" style="11" customWidth="1" outlineLevel="1"/>
    <col min="11" max="12" width="7.5" style="11" customWidth="1"/>
    <col min="13" max="13" width="8.83203125" style="11" customWidth="1"/>
    <col min="14" max="14" width="7.6640625" style="11" customWidth="1"/>
    <col min="15" max="17" width="8.5" style="49" customWidth="1" outlineLevel="1"/>
    <col min="18" max="18" width="7" style="49" customWidth="1" outlineLevel="1"/>
    <col min="19" max="19" width="9.6640625" style="49" bestFit="1" customWidth="1"/>
    <col min="20" max="21" width="9.33203125" style="49" customWidth="1"/>
    <col min="22" max="23" width="12" style="49" customWidth="1"/>
    <col min="24" max="25" width="9.6640625" style="49" bestFit="1" customWidth="1"/>
    <col min="26" max="26" width="13.1640625" style="49" customWidth="1"/>
    <col min="27" max="27" width="8.1640625" style="49" customWidth="1"/>
    <col min="28" max="32" width="9.5" style="49" bestFit="1" customWidth="1"/>
    <col min="33" max="34" width="13.1640625" style="49" bestFit="1" customWidth="1"/>
    <col min="35" max="36" width="10.5" style="49" bestFit="1" customWidth="1"/>
    <col min="37" max="37" width="9.5" style="49" bestFit="1" customWidth="1"/>
    <col min="38" max="16384" width="9.33203125" style="49"/>
  </cols>
  <sheetData>
    <row r="1" spans="1:54" ht="10.5" customHeight="1">
      <c r="A1" s="139" t="s">
        <v>71</v>
      </c>
      <c r="B1" s="48">
        <v>2</v>
      </c>
      <c r="C1" s="48">
        <f t="shared" ref="C1:P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/>
      <c r="N1" s="48"/>
      <c r="O1" s="48">
        <f>+L1+1</f>
        <v>13</v>
      </c>
      <c r="P1" s="48">
        <f t="shared" si="0"/>
        <v>14</v>
      </c>
      <c r="Q1" s="48">
        <v>17</v>
      </c>
      <c r="R1" s="48"/>
      <c r="S1" s="48">
        <v>22</v>
      </c>
      <c r="T1" s="48">
        <v>23</v>
      </c>
      <c r="U1" s="48">
        <v>24</v>
      </c>
      <c r="V1" s="48"/>
      <c r="W1" s="48"/>
      <c r="X1" s="48">
        <v>25</v>
      </c>
      <c r="Y1" s="48">
        <v>26</v>
      </c>
      <c r="Z1" s="48">
        <v>27</v>
      </c>
      <c r="AA1" s="48">
        <v>28</v>
      </c>
      <c r="AB1" s="48">
        <v>29</v>
      </c>
      <c r="AC1" s="48">
        <v>30</v>
      </c>
      <c r="AD1" s="48">
        <v>31</v>
      </c>
      <c r="AE1" s="48">
        <v>31</v>
      </c>
      <c r="AF1" s="48">
        <v>32</v>
      </c>
      <c r="AG1" s="48">
        <v>33</v>
      </c>
      <c r="AH1" s="48">
        <v>34</v>
      </c>
      <c r="AI1" s="48">
        <v>35</v>
      </c>
      <c r="AJ1" s="48">
        <v>36</v>
      </c>
      <c r="AK1" s="48">
        <v>35</v>
      </c>
      <c r="AL1" s="48">
        <v>36</v>
      </c>
    </row>
    <row r="2" spans="1:54" ht="10.5" customHeight="1">
      <c r="A2" s="139"/>
      <c r="B2" s="334" t="s">
        <v>30</v>
      </c>
      <c r="C2" s="335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10"/>
      <c r="P2" s="310"/>
      <c r="Q2" s="310"/>
      <c r="R2" s="48"/>
      <c r="T2" s="964"/>
      <c r="U2" s="964"/>
      <c r="Y2" s="83" t="s">
        <v>84</v>
      </c>
    </row>
    <row r="3" spans="1:54" ht="10.5" customHeight="1">
      <c r="A3" s="139"/>
      <c r="B3" s="594"/>
      <c r="C3" s="574"/>
      <c r="D3" s="592"/>
      <c r="E3" s="592"/>
      <c r="F3" s="592"/>
      <c r="G3" s="592"/>
      <c r="H3" s="592"/>
      <c r="I3" s="592"/>
      <c r="J3" s="593"/>
      <c r="K3" s="595"/>
      <c r="L3" s="592"/>
      <c r="M3" s="951" t="s">
        <v>93</v>
      </c>
      <c r="N3" s="952"/>
      <c r="O3" s="953" t="e">
        <f>+VLOOKUP($A4,#REF!,O$1+1,FALSE)</f>
        <v>#REF!</v>
      </c>
      <c r="P3" s="955" t="e">
        <f>+VLOOKUP($A4,#REF!,P$1+1,FALSE)</f>
        <v>#REF!</v>
      </c>
      <c r="Q3" s="965" t="e">
        <f>Shipping!O3</f>
        <v>#REF!</v>
      </c>
      <c r="R3" s="48"/>
      <c r="Y3" s="83"/>
      <c r="AI3" s="962" t="str">
        <f>M3</f>
        <v>Local curr.</v>
      </c>
      <c r="AJ3" s="963"/>
      <c r="AK3" s="659" t="e">
        <f>O3</f>
        <v>#REF!</v>
      </c>
      <c r="AL3" s="661" t="e">
        <f>P3</f>
        <v>#REF!</v>
      </c>
      <c r="AM3" s="662" t="e">
        <f>Q3</f>
        <v>#REF!</v>
      </c>
    </row>
    <row r="4" spans="1:54" ht="13.5" customHeight="1">
      <c r="A4" s="140" t="str">
        <f>+"headingqy"&amp;$A$1</f>
        <v>headingqyGroup</v>
      </c>
      <c r="B4" s="362" t="e">
        <f>+VLOOKUP($A4,#REF!,B$1+1,FALSE)</f>
        <v>#REF!</v>
      </c>
      <c r="C4" s="359" t="e">
        <f>+VLOOKUP($A4,#REF!,C$1+1,FALSE)</f>
        <v>#REF!</v>
      </c>
      <c r="D4" s="360" t="e">
        <f>+VLOOKUP($A4,#REF!,D$1+1,FALSE)</f>
        <v>#REF!</v>
      </c>
      <c r="E4" s="360" t="e">
        <f>+VLOOKUP($A4,#REF!,E$1+1,FALSE)</f>
        <v>#REF!</v>
      </c>
      <c r="F4" s="360" t="e">
        <f>+VLOOKUP($A4,#REF!,F$1+1,FALSE)</f>
        <v>#REF!</v>
      </c>
      <c r="G4" s="360" t="e">
        <f>+VLOOKUP($A4,#REF!,G$1+1,FALSE)</f>
        <v>#REF!</v>
      </c>
      <c r="H4" s="360" t="e">
        <f>+VLOOKUP($A4,#REF!,H$1+1,FALSE)</f>
        <v>#REF!</v>
      </c>
      <c r="I4" s="360" t="e">
        <f>+VLOOKUP($A4,#REF!,I$1+1,FALSE)</f>
        <v>#REF!</v>
      </c>
      <c r="J4" s="360" t="e">
        <f>+VLOOKUP($A4,#REF!,J$1+1,FALSE)</f>
        <v>#REF!</v>
      </c>
      <c r="K4" s="601" t="e">
        <f>+VLOOKUP($A4,#REF!,K$1+1,FALSE)</f>
        <v>#REF!</v>
      </c>
      <c r="L4" s="602" t="e">
        <f>+VLOOKUP($A4,#REF!,L$1+1,FALSE)</f>
        <v>#REF!</v>
      </c>
      <c r="M4" s="729" t="e">
        <f>+VLOOKUP($A4,#REF!,K$1+1,FALSE)</f>
        <v>#REF!</v>
      </c>
      <c r="N4" s="730" t="e">
        <f>L4</f>
        <v>#REF!</v>
      </c>
      <c r="O4" s="954"/>
      <c r="P4" s="956"/>
      <c r="Q4" s="966"/>
      <c r="R4" s="48"/>
      <c r="Y4" s="255" t="e">
        <f>C4</f>
        <v>#REF!</v>
      </c>
      <c r="Z4" s="256" t="e">
        <f t="shared" ref="Z4:AE4" si="1">D4</f>
        <v>#REF!</v>
      </c>
      <c r="AA4" s="256" t="e">
        <f t="shared" si="1"/>
        <v>#REF!</v>
      </c>
      <c r="AB4" s="256" t="e">
        <f t="shared" si="1"/>
        <v>#REF!</v>
      </c>
      <c r="AC4" s="256" t="e">
        <f t="shared" si="1"/>
        <v>#REF!</v>
      </c>
      <c r="AD4" s="256" t="e">
        <f t="shared" si="1"/>
        <v>#REF!</v>
      </c>
      <c r="AE4" s="256" t="e">
        <f t="shared" si="1"/>
        <v>#REF!</v>
      </c>
      <c r="AF4" s="256" t="e">
        <f t="shared" ref="AF4" si="2">J4</f>
        <v>#REF!</v>
      </c>
      <c r="AG4" s="257" t="e">
        <f t="shared" ref="AG4" si="3">K4</f>
        <v>#REF!</v>
      </c>
      <c r="AH4" s="657" t="e">
        <f t="shared" ref="AH4" si="4">L4</f>
        <v>#REF!</v>
      </c>
      <c r="AI4" s="658" t="e">
        <f>M4</f>
        <v>#REF!</v>
      </c>
      <c r="AJ4" s="660" t="e">
        <f>N4</f>
        <v>#REF!</v>
      </c>
      <c r="AK4" s="658"/>
      <c r="AL4" s="660"/>
      <c r="AM4" s="663"/>
    </row>
    <row r="5" spans="1:54" ht="10.5" customHeight="1">
      <c r="A5" s="52" t="s">
        <v>6</v>
      </c>
      <c r="B5" s="388" t="s">
        <v>6</v>
      </c>
      <c r="C5" s="431"/>
      <c r="D5" s="460"/>
      <c r="E5" s="390"/>
      <c r="F5" s="390"/>
      <c r="G5" s="390"/>
      <c r="H5" s="436"/>
      <c r="I5" s="436"/>
      <c r="J5" s="436"/>
      <c r="K5" s="531"/>
      <c r="L5" s="544"/>
      <c r="M5" s="268"/>
      <c r="N5" s="269"/>
      <c r="O5" s="380"/>
      <c r="P5" s="460"/>
      <c r="Q5" s="566"/>
      <c r="R5" s="48"/>
      <c r="T5" s="603" t="e">
        <f>((C5-D5)/D5)-K5</f>
        <v>#DIV/0!</v>
      </c>
      <c r="U5" s="603" t="e">
        <f>((C5-G5)/G5)-L5</f>
        <v>#DIV/0!</v>
      </c>
      <c r="V5" s="603" t="e">
        <f t="shared" ref="V5:V16" si="5">((O5-P5)/P5)-Q5</f>
        <v>#DIV/0!</v>
      </c>
      <c r="W5" s="603">
        <f>C5+D5+E5+F5-O5</f>
        <v>0</v>
      </c>
      <c r="X5" s="603">
        <f>G5+H5+I5+J5-P5</f>
        <v>0</v>
      </c>
      <c r="Y5" s="312"/>
      <c r="Z5" s="529"/>
      <c r="AA5" s="530"/>
      <c r="AB5" s="530"/>
      <c r="AC5" s="530"/>
      <c r="AD5" s="331"/>
      <c r="AE5" s="331"/>
      <c r="AF5" s="331"/>
      <c r="AG5" s="268"/>
      <c r="AH5" s="269"/>
      <c r="AI5" s="664"/>
      <c r="AJ5" s="665"/>
      <c r="AK5" s="312"/>
      <c r="AL5" s="529"/>
      <c r="AM5" s="683"/>
      <c r="AN5" s="63">
        <f t="shared" ref="AN5:AN29" si="6">C5-Y5</f>
        <v>0</v>
      </c>
      <c r="AO5" s="63">
        <f t="shared" ref="AO5:AO29" si="7">D5-Z5</f>
        <v>0</v>
      </c>
      <c r="AP5" s="63">
        <f t="shared" ref="AP5:AP29" si="8">E5-AA5</f>
        <v>0</v>
      </c>
      <c r="AQ5" s="63">
        <f t="shared" ref="AQ5:AQ29" si="9">F5-AB5</f>
        <v>0</v>
      </c>
      <c r="AR5" s="63">
        <f t="shared" ref="AR5:AR29" si="10">G5-AC5</f>
        <v>0</v>
      </c>
      <c r="AS5" s="63">
        <f t="shared" ref="AS5:AS29" si="11">H5-AD5</f>
        <v>0</v>
      </c>
      <c r="AT5" s="63">
        <f t="shared" ref="AT5:BB5" si="12">I5-AE5</f>
        <v>0</v>
      </c>
      <c r="AU5" s="63">
        <f t="shared" si="12"/>
        <v>0</v>
      </c>
      <c r="AV5" s="63">
        <f t="shared" si="12"/>
        <v>0</v>
      </c>
      <c r="AW5" s="63">
        <f t="shared" si="12"/>
        <v>0</v>
      </c>
      <c r="AX5" s="63">
        <f t="shared" si="12"/>
        <v>0</v>
      </c>
      <c r="AY5" s="63">
        <f t="shared" si="12"/>
        <v>0</v>
      </c>
      <c r="AZ5" s="63">
        <f t="shared" si="12"/>
        <v>0</v>
      </c>
      <c r="BA5" s="63">
        <f t="shared" si="12"/>
        <v>0</v>
      </c>
      <c r="BB5" s="63">
        <f t="shared" si="12"/>
        <v>0</v>
      </c>
    </row>
    <row r="6" spans="1:54" ht="10.5" customHeight="1">
      <c r="A6" s="52" t="s">
        <v>2</v>
      </c>
      <c r="B6" s="388" t="s">
        <v>2</v>
      </c>
      <c r="C6" s="431"/>
      <c r="D6" s="460"/>
      <c r="E6" s="390"/>
      <c r="F6" s="390"/>
      <c r="G6" s="390"/>
      <c r="H6" s="436"/>
      <c r="I6" s="436"/>
      <c r="J6" s="436"/>
      <c r="K6" s="268"/>
      <c r="L6" s="269"/>
      <c r="M6" s="268"/>
      <c r="N6" s="269"/>
      <c r="O6" s="380"/>
      <c r="P6" s="389"/>
      <c r="Q6" s="263"/>
      <c r="R6" s="48"/>
      <c r="T6" s="603" t="e">
        <f>((C6-D6)/D6)-K6</f>
        <v>#DIV/0!</v>
      </c>
      <c r="U6" s="603" t="e">
        <f t="shared" ref="U6:U29" si="13">((C6-G6)/G6)-L6</f>
        <v>#DIV/0!</v>
      </c>
      <c r="V6" s="603" t="e">
        <f t="shared" si="5"/>
        <v>#DIV/0!</v>
      </c>
      <c r="W6" s="603">
        <f t="shared" ref="W6:W16" si="14">C6+D6+E6+F6-O6</f>
        <v>0</v>
      </c>
      <c r="X6" s="603">
        <f t="shared" ref="X6:X16" si="15">G6+H6+I6+J6-P6</f>
        <v>0</v>
      </c>
      <c r="Y6" s="312"/>
      <c r="Z6" s="529"/>
      <c r="AA6" s="530"/>
      <c r="AB6" s="530"/>
      <c r="AC6" s="530"/>
      <c r="AD6" s="331"/>
      <c r="AE6" s="331"/>
      <c r="AF6" s="331"/>
      <c r="AG6" s="268"/>
      <c r="AH6" s="269"/>
      <c r="AI6" s="664"/>
      <c r="AJ6" s="665"/>
      <c r="AK6" s="312"/>
      <c r="AL6" s="529"/>
      <c r="AM6" s="684"/>
      <c r="AN6" s="63">
        <f t="shared" si="6"/>
        <v>0</v>
      </c>
      <c r="AO6" s="63">
        <f t="shared" si="7"/>
        <v>0</v>
      </c>
      <c r="AP6" s="63">
        <f t="shared" si="8"/>
        <v>0</v>
      </c>
      <c r="AQ6" s="63">
        <f t="shared" si="9"/>
        <v>0</v>
      </c>
      <c r="AR6" s="63">
        <f t="shared" si="10"/>
        <v>0</v>
      </c>
      <c r="AS6" s="63">
        <f t="shared" si="11"/>
        <v>0</v>
      </c>
      <c r="AT6" s="63">
        <f t="shared" ref="AT6:BB29" si="16">I6-AE6</f>
        <v>0</v>
      </c>
      <c r="AU6" s="63">
        <f t="shared" si="16"/>
        <v>0</v>
      </c>
      <c r="AV6" s="63">
        <f t="shared" si="16"/>
        <v>0</v>
      </c>
      <c r="AW6" s="63">
        <f t="shared" si="16"/>
        <v>0</v>
      </c>
      <c r="AX6" s="63">
        <f t="shared" si="16"/>
        <v>0</v>
      </c>
      <c r="AY6" s="63">
        <f t="shared" si="16"/>
        <v>0</v>
      </c>
      <c r="AZ6" s="63">
        <f t="shared" si="16"/>
        <v>0</v>
      </c>
      <c r="BA6" s="63">
        <f t="shared" si="16"/>
        <v>0</v>
      </c>
      <c r="BB6" s="63">
        <f t="shared" si="16"/>
        <v>0</v>
      </c>
    </row>
    <row r="7" spans="1:54" ht="10.5" customHeight="1">
      <c r="A7" s="52" t="s">
        <v>0</v>
      </c>
      <c r="B7" s="388" t="s">
        <v>0</v>
      </c>
      <c r="C7" s="431"/>
      <c r="D7" s="460"/>
      <c r="E7" s="390"/>
      <c r="F7" s="390"/>
      <c r="G7" s="390"/>
      <c r="H7" s="436"/>
      <c r="I7" s="436"/>
      <c r="J7" s="436"/>
      <c r="K7" s="268"/>
      <c r="L7" s="269"/>
      <c r="M7" s="268"/>
      <c r="N7" s="269"/>
      <c r="O7" s="380"/>
      <c r="P7" s="389"/>
      <c r="Q7" s="263"/>
      <c r="R7" s="48"/>
      <c r="T7" s="603" t="e">
        <f>((C7-D7)/D7)-K7</f>
        <v>#DIV/0!</v>
      </c>
      <c r="U7" s="603" t="e">
        <f t="shared" si="13"/>
        <v>#DIV/0!</v>
      </c>
      <c r="V7" s="603" t="e">
        <f t="shared" si="5"/>
        <v>#DIV/0!</v>
      </c>
      <c r="W7" s="603">
        <f t="shared" si="14"/>
        <v>0</v>
      </c>
      <c r="X7" s="603">
        <f t="shared" si="15"/>
        <v>0</v>
      </c>
      <c r="Y7" s="312"/>
      <c r="Z7" s="529"/>
      <c r="AA7" s="261"/>
      <c r="AB7" s="261"/>
      <c r="AC7" s="261"/>
      <c r="AD7" s="538"/>
      <c r="AE7" s="538"/>
      <c r="AF7" s="538"/>
      <c r="AG7" s="268"/>
      <c r="AH7" s="269"/>
      <c r="AI7" s="664"/>
      <c r="AJ7" s="665"/>
      <c r="AK7" s="312"/>
      <c r="AL7" s="529"/>
      <c r="AM7" s="684"/>
      <c r="AN7" s="63">
        <f t="shared" si="6"/>
        <v>0</v>
      </c>
      <c r="AO7" s="63">
        <f t="shared" si="7"/>
        <v>0</v>
      </c>
      <c r="AP7" s="63">
        <f t="shared" si="8"/>
        <v>0</v>
      </c>
      <c r="AQ7" s="63">
        <f t="shared" si="9"/>
        <v>0</v>
      </c>
      <c r="AR7" s="63">
        <f t="shared" si="10"/>
        <v>0</v>
      </c>
      <c r="AS7" s="63">
        <f t="shared" si="11"/>
        <v>0</v>
      </c>
      <c r="AT7" s="63">
        <f t="shared" si="16"/>
        <v>0</v>
      </c>
      <c r="AU7" s="63">
        <f t="shared" si="16"/>
        <v>0</v>
      </c>
      <c r="AV7" s="63">
        <f t="shared" si="16"/>
        <v>0</v>
      </c>
      <c r="AW7" s="63">
        <f t="shared" si="16"/>
        <v>0</v>
      </c>
      <c r="AX7" s="63">
        <f t="shared" si="16"/>
        <v>0</v>
      </c>
      <c r="AY7" s="63">
        <f t="shared" si="16"/>
        <v>0</v>
      </c>
      <c r="AZ7" s="63">
        <f t="shared" si="16"/>
        <v>0</v>
      </c>
      <c r="BA7" s="63">
        <f t="shared" si="16"/>
        <v>0</v>
      </c>
      <c r="BB7" s="63">
        <f t="shared" si="16"/>
        <v>0</v>
      </c>
    </row>
    <row r="8" spans="1:54" ht="10.5" customHeight="1">
      <c r="A8" s="52" t="s">
        <v>16</v>
      </c>
      <c r="B8" s="388" t="s">
        <v>16</v>
      </c>
      <c r="C8" s="431"/>
      <c r="D8" s="460"/>
      <c r="E8" s="390"/>
      <c r="F8" s="390"/>
      <c r="G8" s="390"/>
      <c r="H8" s="436"/>
      <c r="I8" s="436"/>
      <c r="J8" s="436"/>
      <c r="K8" s="268"/>
      <c r="L8" s="269"/>
      <c r="M8" s="268"/>
      <c r="N8" s="269"/>
      <c r="O8" s="380"/>
      <c r="P8" s="389"/>
      <c r="Q8" s="263"/>
      <c r="R8" s="48"/>
      <c r="T8" s="603"/>
      <c r="U8" s="604"/>
      <c r="V8" s="603"/>
      <c r="W8" s="603">
        <f t="shared" si="14"/>
        <v>0</v>
      </c>
      <c r="X8" s="603">
        <f t="shared" si="15"/>
        <v>0</v>
      </c>
      <c r="Y8" s="312"/>
      <c r="Z8" s="529"/>
      <c r="AA8" s="261"/>
      <c r="AB8" s="261"/>
      <c r="AC8" s="261"/>
      <c r="AD8" s="538"/>
      <c r="AE8" s="538"/>
      <c r="AF8" s="538"/>
      <c r="AG8" s="268"/>
      <c r="AH8" s="269"/>
      <c r="AI8" s="664"/>
      <c r="AJ8" s="665"/>
      <c r="AK8" s="312"/>
      <c r="AL8" s="529"/>
      <c r="AM8" s="684"/>
      <c r="AN8" s="63">
        <f t="shared" si="6"/>
        <v>0</v>
      </c>
      <c r="AO8" s="63">
        <f t="shared" si="7"/>
        <v>0</v>
      </c>
      <c r="AP8" s="63">
        <f t="shared" si="8"/>
        <v>0</v>
      </c>
      <c r="AQ8" s="63">
        <f t="shared" si="9"/>
        <v>0</v>
      </c>
      <c r="AR8" s="63">
        <f t="shared" si="10"/>
        <v>0</v>
      </c>
      <c r="AS8" s="63">
        <f t="shared" si="11"/>
        <v>0</v>
      </c>
      <c r="AT8" s="63">
        <f t="shared" si="16"/>
        <v>0</v>
      </c>
      <c r="AU8" s="63">
        <f t="shared" si="16"/>
        <v>0</v>
      </c>
      <c r="AV8" s="63">
        <f t="shared" si="16"/>
        <v>0</v>
      </c>
      <c r="AW8" s="63">
        <f t="shared" si="16"/>
        <v>0</v>
      </c>
      <c r="AX8" s="63">
        <f t="shared" si="16"/>
        <v>0</v>
      </c>
      <c r="AY8" s="63">
        <f t="shared" si="16"/>
        <v>0</v>
      </c>
      <c r="AZ8" s="63">
        <f t="shared" si="16"/>
        <v>0</v>
      </c>
      <c r="BA8" s="63">
        <f t="shared" si="16"/>
        <v>0</v>
      </c>
      <c r="BB8" s="63">
        <f t="shared" si="16"/>
        <v>0</v>
      </c>
    </row>
    <row r="9" spans="1:54" ht="10.5" customHeight="1">
      <c r="A9" s="58" t="s">
        <v>7</v>
      </c>
      <c r="B9" s="396" t="s">
        <v>7</v>
      </c>
      <c r="C9" s="432"/>
      <c r="D9" s="461"/>
      <c r="E9" s="462"/>
      <c r="F9" s="462"/>
      <c r="G9" s="462"/>
      <c r="H9" s="463"/>
      <c r="I9" s="463"/>
      <c r="J9" s="463"/>
      <c r="K9" s="271"/>
      <c r="L9" s="272"/>
      <c r="M9" s="271"/>
      <c r="N9" s="272"/>
      <c r="O9" s="383"/>
      <c r="P9" s="387"/>
      <c r="Q9" s="275"/>
      <c r="R9" s="48"/>
      <c r="T9" s="603" t="e">
        <f t="shared" ref="T9:T29" si="17">((C9-D9)/D9)-K9</f>
        <v>#DIV/0!</v>
      </c>
      <c r="U9" s="603" t="e">
        <f t="shared" si="13"/>
        <v>#DIV/0!</v>
      </c>
      <c r="V9" s="603" t="e">
        <f t="shared" si="5"/>
        <v>#DIV/0!</v>
      </c>
      <c r="W9" s="603">
        <f t="shared" si="14"/>
        <v>0</v>
      </c>
      <c r="X9" s="603">
        <f t="shared" si="15"/>
        <v>0</v>
      </c>
      <c r="Y9" s="533"/>
      <c r="Z9" s="534"/>
      <c r="AA9" s="535"/>
      <c r="AB9" s="535"/>
      <c r="AC9" s="535"/>
      <c r="AD9" s="537"/>
      <c r="AE9" s="537"/>
      <c r="AF9" s="537"/>
      <c r="AG9" s="271"/>
      <c r="AH9" s="272"/>
      <c r="AI9" s="666"/>
      <c r="AJ9" s="667"/>
      <c r="AK9" s="533"/>
      <c r="AL9" s="534"/>
      <c r="AM9" s="684"/>
      <c r="AN9" s="63">
        <f t="shared" si="6"/>
        <v>0</v>
      </c>
      <c r="AO9" s="63">
        <f t="shared" si="7"/>
        <v>0</v>
      </c>
      <c r="AP9" s="63">
        <f t="shared" si="8"/>
        <v>0</v>
      </c>
      <c r="AQ9" s="63">
        <f t="shared" si="9"/>
        <v>0</v>
      </c>
      <c r="AR9" s="63">
        <f t="shared" si="10"/>
        <v>0</v>
      </c>
      <c r="AS9" s="63">
        <f t="shared" si="11"/>
        <v>0</v>
      </c>
      <c r="AT9" s="63">
        <f t="shared" si="16"/>
        <v>0</v>
      </c>
      <c r="AU9" s="63">
        <f t="shared" si="16"/>
        <v>0</v>
      </c>
      <c r="AV9" s="63">
        <f t="shared" si="16"/>
        <v>0</v>
      </c>
      <c r="AW9" s="63">
        <f t="shared" si="16"/>
        <v>0</v>
      </c>
      <c r="AX9" s="63">
        <f t="shared" si="16"/>
        <v>0</v>
      </c>
      <c r="AY9" s="63">
        <f t="shared" si="16"/>
        <v>0</v>
      </c>
      <c r="AZ9" s="63">
        <f t="shared" si="16"/>
        <v>0</v>
      </c>
      <c r="BA9" s="63">
        <f t="shared" si="16"/>
        <v>0</v>
      </c>
      <c r="BB9" s="63">
        <f t="shared" si="16"/>
        <v>0</v>
      </c>
    </row>
    <row r="10" spans="1:54" ht="10.5" customHeight="1">
      <c r="A10" s="52" t="s">
        <v>3</v>
      </c>
      <c r="B10" s="388" t="s">
        <v>3</v>
      </c>
      <c r="C10" s="431"/>
      <c r="D10" s="460"/>
      <c r="E10" s="390"/>
      <c r="F10" s="390"/>
      <c r="G10" s="390"/>
      <c r="H10" s="436"/>
      <c r="I10" s="436"/>
      <c r="J10" s="436"/>
      <c r="K10" s="268"/>
      <c r="L10" s="269"/>
      <c r="M10" s="268"/>
      <c r="N10" s="269"/>
      <c r="O10" s="380"/>
      <c r="P10" s="389"/>
      <c r="Q10" s="263"/>
      <c r="R10" s="48"/>
      <c r="T10" s="603" t="e">
        <f t="shared" si="17"/>
        <v>#DIV/0!</v>
      </c>
      <c r="U10" s="603" t="e">
        <f t="shared" si="13"/>
        <v>#DIV/0!</v>
      </c>
      <c r="V10" s="603" t="e">
        <f t="shared" si="5"/>
        <v>#DIV/0!</v>
      </c>
      <c r="W10" s="603">
        <f t="shared" si="14"/>
        <v>0</v>
      </c>
      <c r="X10" s="603">
        <f t="shared" si="15"/>
        <v>0</v>
      </c>
      <c r="Y10" s="312"/>
      <c r="Z10" s="529"/>
      <c r="AA10" s="261"/>
      <c r="AB10" s="261"/>
      <c r="AC10" s="261"/>
      <c r="AD10" s="538"/>
      <c r="AE10" s="538"/>
      <c r="AF10" s="538"/>
      <c r="AG10" s="268"/>
      <c r="AH10" s="269"/>
      <c r="AI10" s="664"/>
      <c r="AJ10" s="665"/>
      <c r="AK10" s="312"/>
      <c r="AL10" s="529"/>
      <c r="AM10" s="684"/>
      <c r="AN10" s="63">
        <f t="shared" si="6"/>
        <v>0</v>
      </c>
      <c r="AO10" s="63">
        <f t="shared" si="7"/>
        <v>0</v>
      </c>
      <c r="AP10" s="63">
        <f t="shared" si="8"/>
        <v>0</v>
      </c>
      <c r="AQ10" s="63">
        <f t="shared" si="9"/>
        <v>0</v>
      </c>
      <c r="AR10" s="63">
        <f t="shared" si="10"/>
        <v>0</v>
      </c>
      <c r="AS10" s="63">
        <f t="shared" si="11"/>
        <v>0</v>
      </c>
      <c r="AT10" s="63">
        <f t="shared" si="16"/>
        <v>0</v>
      </c>
      <c r="AU10" s="63">
        <f t="shared" si="16"/>
        <v>0</v>
      </c>
      <c r="AV10" s="63">
        <f t="shared" si="16"/>
        <v>0</v>
      </c>
      <c r="AW10" s="63">
        <f t="shared" si="16"/>
        <v>0</v>
      </c>
      <c r="AX10" s="63">
        <f t="shared" si="16"/>
        <v>0</v>
      </c>
      <c r="AY10" s="63">
        <f t="shared" si="16"/>
        <v>0</v>
      </c>
      <c r="AZ10" s="63">
        <f t="shared" si="16"/>
        <v>0</v>
      </c>
      <c r="BA10" s="63">
        <f t="shared" si="16"/>
        <v>0</v>
      </c>
      <c r="BB10" s="63">
        <f t="shared" si="16"/>
        <v>0</v>
      </c>
    </row>
    <row r="11" spans="1:54" ht="10.5" customHeight="1">
      <c r="A11" s="52" t="s">
        <v>73</v>
      </c>
      <c r="B11" s="388" t="s">
        <v>78</v>
      </c>
      <c r="C11" s="431"/>
      <c r="D11" s="460"/>
      <c r="E11" s="390"/>
      <c r="F11" s="390"/>
      <c r="G11" s="390"/>
      <c r="H11" s="436"/>
      <c r="I11" s="436"/>
      <c r="J11" s="436"/>
      <c r="K11" s="268"/>
      <c r="L11" s="269"/>
      <c r="M11" s="268"/>
      <c r="N11" s="269"/>
      <c r="O11" s="380"/>
      <c r="P11" s="389"/>
      <c r="Q11" s="263"/>
      <c r="R11" s="48"/>
      <c r="T11" s="603" t="e">
        <f>((C11-D11)/D11)-K11</f>
        <v>#DIV/0!</v>
      </c>
      <c r="U11" s="603" t="e">
        <f t="shared" si="13"/>
        <v>#DIV/0!</v>
      </c>
      <c r="V11" s="603" t="e">
        <f t="shared" si="5"/>
        <v>#DIV/0!</v>
      </c>
      <c r="W11" s="603">
        <f t="shared" si="14"/>
        <v>0</v>
      </c>
      <c r="X11" s="603">
        <f t="shared" si="15"/>
        <v>0</v>
      </c>
      <c r="Y11" s="312"/>
      <c r="Z11" s="529"/>
      <c r="AA11" s="261"/>
      <c r="AB11" s="261"/>
      <c r="AC11" s="261"/>
      <c r="AD11" s="538"/>
      <c r="AE11" s="538"/>
      <c r="AF11" s="538"/>
      <c r="AG11" s="268"/>
      <c r="AH11" s="269"/>
      <c r="AI11" s="664"/>
      <c r="AJ11" s="665"/>
      <c r="AK11" s="312"/>
      <c r="AL11" s="529"/>
      <c r="AM11" s="684"/>
      <c r="AN11" s="63">
        <f t="shared" si="6"/>
        <v>0</v>
      </c>
      <c r="AO11" s="63">
        <f t="shared" si="7"/>
        <v>0</v>
      </c>
      <c r="AP11" s="63">
        <f t="shared" si="8"/>
        <v>0</v>
      </c>
      <c r="AQ11" s="63">
        <f t="shared" si="9"/>
        <v>0</v>
      </c>
      <c r="AR11" s="63">
        <f t="shared" si="10"/>
        <v>0</v>
      </c>
      <c r="AS11" s="63">
        <f t="shared" si="11"/>
        <v>0</v>
      </c>
      <c r="AT11" s="63">
        <f t="shared" si="16"/>
        <v>0</v>
      </c>
      <c r="AU11" s="63">
        <f t="shared" si="16"/>
        <v>0</v>
      </c>
      <c r="AV11" s="63">
        <f t="shared" si="16"/>
        <v>0</v>
      </c>
      <c r="AW11" s="63">
        <f t="shared" si="16"/>
        <v>0</v>
      </c>
      <c r="AX11" s="63">
        <f t="shared" si="16"/>
        <v>0</v>
      </c>
      <c r="AY11" s="63">
        <f t="shared" si="16"/>
        <v>0</v>
      </c>
      <c r="AZ11" s="63">
        <f t="shared" si="16"/>
        <v>0</v>
      </c>
      <c r="BA11" s="63">
        <f t="shared" si="16"/>
        <v>0</v>
      </c>
      <c r="BB11" s="63">
        <f t="shared" si="16"/>
        <v>0</v>
      </c>
    </row>
    <row r="12" spans="1:54" ht="10.5" customHeight="1">
      <c r="A12" s="58" t="s">
        <v>22</v>
      </c>
      <c r="B12" s="396" t="s">
        <v>22</v>
      </c>
      <c r="C12" s="432"/>
      <c r="D12" s="461"/>
      <c r="E12" s="462"/>
      <c r="F12" s="462"/>
      <c r="G12" s="462"/>
      <c r="H12" s="463"/>
      <c r="I12" s="463"/>
      <c r="J12" s="463"/>
      <c r="K12" s="271"/>
      <c r="L12" s="272"/>
      <c r="M12" s="271"/>
      <c r="N12" s="272"/>
      <c r="O12" s="383"/>
      <c r="P12" s="387"/>
      <c r="Q12" s="275"/>
      <c r="R12" s="48"/>
      <c r="T12" s="603" t="e">
        <f t="shared" si="17"/>
        <v>#DIV/0!</v>
      </c>
      <c r="U12" s="603" t="e">
        <f t="shared" si="13"/>
        <v>#DIV/0!</v>
      </c>
      <c r="V12" s="603" t="e">
        <f t="shared" si="5"/>
        <v>#DIV/0!</v>
      </c>
      <c r="W12" s="603">
        <f t="shared" si="14"/>
        <v>0</v>
      </c>
      <c r="X12" s="603">
        <f t="shared" si="15"/>
        <v>0</v>
      </c>
      <c r="Y12" s="533"/>
      <c r="Z12" s="534"/>
      <c r="AA12" s="535"/>
      <c r="AB12" s="535"/>
      <c r="AC12" s="535"/>
      <c r="AD12" s="537"/>
      <c r="AE12" s="537"/>
      <c r="AF12" s="537"/>
      <c r="AG12" s="271"/>
      <c r="AH12" s="272"/>
      <c r="AI12" s="666"/>
      <c r="AJ12" s="667"/>
      <c r="AK12" s="533"/>
      <c r="AL12" s="534"/>
      <c r="AM12" s="684"/>
      <c r="AN12" s="63">
        <f t="shared" si="6"/>
        <v>0</v>
      </c>
      <c r="AO12" s="63">
        <f t="shared" si="7"/>
        <v>0</v>
      </c>
      <c r="AP12" s="63">
        <f t="shared" si="8"/>
        <v>0</v>
      </c>
      <c r="AQ12" s="63">
        <f t="shared" si="9"/>
        <v>0</v>
      </c>
      <c r="AR12" s="63">
        <f t="shared" si="10"/>
        <v>0</v>
      </c>
      <c r="AS12" s="63">
        <f t="shared" si="11"/>
        <v>0</v>
      </c>
      <c r="AT12" s="63">
        <f t="shared" si="16"/>
        <v>0</v>
      </c>
      <c r="AU12" s="63">
        <f t="shared" si="16"/>
        <v>0</v>
      </c>
      <c r="AV12" s="63">
        <f t="shared" si="16"/>
        <v>0</v>
      </c>
      <c r="AW12" s="63">
        <f t="shared" si="16"/>
        <v>0</v>
      </c>
      <c r="AX12" s="63">
        <f t="shared" si="16"/>
        <v>0</v>
      </c>
      <c r="AY12" s="63">
        <f t="shared" si="16"/>
        <v>0</v>
      </c>
      <c r="AZ12" s="63">
        <f t="shared" si="16"/>
        <v>0</v>
      </c>
      <c r="BA12" s="63">
        <f t="shared" si="16"/>
        <v>0</v>
      </c>
      <c r="BB12" s="63">
        <f t="shared" si="16"/>
        <v>0</v>
      </c>
    </row>
    <row r="13" spans="1:54" ht="10.5" customHeight="1">
      <c r="A13" s="58" t="s">
        <v>11</v>
      </c>
      <c r="B13" s="396" t="s">
        <v>11</v>
      </c>
      <c r="C13" s="432"/>
      <c r="D13" s="433"/>
      <c r="E13" s="463"/>
      <c r="F13" s="463"/>
      <c r="G13" s="463"/>
      <c r="H13" s="463"/>
      <c r="I13" s="463"/>
      <c r="J13" s="463"/>
      <c r="K13" s="271"/>
      <c r="L13" s="272"/>
      <c r="M13" s="271"/>
      <c r="N13" s="272"/>
      <c r="O13" s="383"/>
      <c r="P13" s="454"/>
      <c r="Q13" s="275"/>
      <c r="R13" s="48"/>
      <c r="T13" s="603" t="e">
        <f t="shared" si="17"/>
        <v>#DIV/0!</v>
      </c>
      <c r="U13" s="603" t="e">
        <f t="shared" si="13"/>
        <v>#DIV/0!</v>
      </c>
      <c r="V13" s="603" t="e">
        <f t="shared" si="5"/>
        <v>#DIV/0!</v>
      </c>
      <c r="W13" s="603">
        <f t="shared" si="14"/>
        <v>0</v>
      </c>
      <c r="X13" s="603">
        <f t="shared" si="15"/>
        <v>0</v>
      </c>
      <c r="Y13" s="533"/>
      <c r="Z13" s="536"/>
      <c r="AA13" s="537"/>
      <c r="AB13" s="537"/>
      <c r="AC13" s="537"/>
      <c r="AD13" s="537"/>
      <c r="AE13" s="537"/>
      <c r="AF13" s="537"/>
      <c r="AG13" s="271"/>
      <c r="AH13" s="272"/>
      <c r="AI13" s="666"/>
      <c r="AJ13" s="668"/>
      <c r="AK13" s="533"/>
      <c r="AL13" s="536"/>
      <c r="AM13" s="684"/>
      <c r="AN13" s="63">
        <f t="shared" si="6"/>
        <v>0</v>
      </c>
      <c r="AO13" s="63">
        <f t="shared" si="7"/>
        <v>0</v>
      </c>
      <c r="AP13" s="63">
        <f t="shared" si="8"/>
        <v>0</v>
      </c>
      <c r="AQ13" s="63">
        <f t="shared" si="9"/>
        <v>0</v>
      </c>
      <c r="AR13" s="63">
        <f t="shared" si="10"/>
        <v>0</v>
      </c>
      <c r="AS13" s="63">
        <f t="shared" si="11"/>
        <v>0</v>
      </c>
      <c r="AT13" s="63">
        <f t="shared" si="16"/>
        <v>0</v>
      </c>
      <c r="AU13" s="63">
        <f t="shared" si="16"/>
        <v>0</v>
      </c>
      <c r="AV13" s="63">
        <f t="shared" si="16"/>
        <v>0</v>
      </c>
      <c r="AW13" s="63">
        <f t="shared" si="16"/>
        <v>0</v>
      </c>
      <c r="AX13" s="63">
        <f t="shared" si="16"/>
        <v>0</v>
      </c>
      <c r="AY13" s="63">
        <f t="shared" si="16"/>
        <v>0</v>
      </c>
      <c r="AZ13" s="63">
        <f t="shared" si="16"/>
        <v>0</v>
      </c>
      <c r="BA13" s="63">
        <f t="shared" si="16"/>
        <v>0</v>
      </c>
      <c r="BB13" s="63">
        <f t="shared" si="16"/>
        <v>0</v>
      </c>
    </row>
    <row r="14" spans="1:54" ht="10.5" customHeight="1">
      <c r="A14" s="52" t="s">
        <v>21</v>
      </c>
      <c r="B14" s="388" t="s">
        <v>21</v>
      </c>
      <c r="C14" s="431"/>
      <c r="D14" s="430"/>
      <c r="E14" s="436"/>
      <c r="F14" s="436"/>
      <c r="G14" s="436"/>
      <c r="H14" s="436"/>
      <c r="I14" s="436"/>
      <c r="J14" s="436"/>
      <c r="K14" s="268"/>
      <c r="L14" s="269"/>
      <c r="M14" s="268"/>
      <c r="N14" s="269"/>
      <c r="O14" s="380"/>
      <c r="P14" s="437"/>
      <c r="Q14" s="263"/>
      <c r="R14" s="48"/>
      <c r="T14" s="603" t="e">
        <f t="shared" si="17"/>
        <v>#DIV/0!</v>
      </c>
      <c r="U14" s="603" t="e">
        <f t="shared" si="13"/>
        <v>#DIV/0!</v>
      </c>
      <c r="V14" s="603" t="e">
        <f t="shared" si="5"/>
        <v>#DIV/0!</v>
      </c>
      <c r="W14" s="603">
        <f t="shared" si="14"/>
        <v>0</v>
      </c>
      <c r="X14" s="603">
        <f t="shared" si="15"/>
        <v>0</v>
      </c>
      <c r="Y14" s="312"/>
      <c r="Z14" s="311"/>
      <c r="AA14" s="538"/>
      <c r="AB14" s="538"/>
      <c r="AC14" s="538"/>
      <c r="AD14" s="538"/>
      <c r="AE14" s="538"/>
      <c r="AF14" s="538"/>
      <c r="AG14" s="268"/>
      <c r="AH14" s="269"/>
      <c r="AI14" s="664"/>
      <c r="AJ14" s="669"/>
      <c r="AK14" s="312"/>
      <c r="AL14" s="311"/>
      <c r="AM14" s="684"/>
      <c r="AN14" s="63">
        <f t="shared" si="6"/>
        <v>0</v>
      </c>
      <c r="AO14" s="63">
        <f t="shared" si="7"/>
        <v>0</v>
      </c>
      <c r="AP14" s="63">
        <f t="shared" si="8"/>
        <v>0</v>
      </c>
      <c r="AQ14" s="63">
        <f t="shared" si="9"/>
        <v>0</v>
      </c>
      <c r="AR14" s="63">
        <f t="shared" si="10"/>
        <v>0</v>
      </c>
      <c r="AS14" s="63">
        <f t="shared" si="11"/>
        <v>0</v>
      </c>
      <c r="AT14" s="63">
        <f t="shared" si="16"/>
        <v>0</v>
      </c>
      <c r="AU14" s="63">
        <f t="shared" si="16"/>
        <v>0</v>
      </c>
      <c r="AV14" s="63">
        <f t="shared" si="16"/>
        <v>0</v>
      </c>
      <c r="AW14" s="63">
        <f t="shared" si="16"/>
        <v>0</v>
      </c>
      <c r="AX14" s="63">
        <f t="shared" si="16"/>
        <v>0</v>
      </c>
      <c r="AY14" s="63">
        <f t="shared" si="16"/>
        <v>0</v>
      </c>
      <c r="AZ14" s="63">
        <f t="shared" si="16"/>
        <v>0</v>
      </c>
      <c r="BA14" s="63">
        <f t="shared" si="16"/>
        <v>0</v>
      </c>
      <c r="BB14" s="63">
        <f t="shared" si="16"/>
        <v>0</v>
      </c>
    </row>
    <row r="15" spans="1:54" ht="10.5" hidden="1" customHeight="1" outlineLevel="1">
      <c r="A15" s="167" t="s">
        <v>101</v>
      </c>
      <c r="B15" s="388" t="s">
        <v>101</v>
      </c>
      <c r="C15" s="431"/>
      <c r="D15" s="430"/>
      <c r="E15" s="436"/>
      <c r="F15" s="436"/>
      <c r="G15" s="436"/>
      <c r="H15" s="436"/>
      <c r="I15" s="436"/>
      <c r="J15" s="436"/>
      <c r="K15" s="268"/>
      <c r="L15" s="269"/>
      <c r="M15" s="268"/>
      <c r="N15" s="269"/>
      <c r="O15" s="380"/>
      <c r="P15" s="437"/>
      <c r="Q15" s="263"/>
      <c r="R15" s="48"/>
      <c r="T15" s="603" t="e">
        <f t="shared" ref="T15" si="18">((C15-D15)/D15)-K15</f>
        <v>#DIV/0!</v>
      </c>
      <c r="U15" s="604" t="e">
        <f>((C15-G15)/G15)-L15</f>
        <v>#DIV/0!</v>
      </c>
      <c r="V15" s="603" t="e">
        <f t="shared" ref="V15" si="19">((O15-P15)/P15)-Q15</f>
        <v>#DIV/0!</v>
      </c>
      <c r="W15" s="603">
        <f t="shared" si="14"/>
        <v>0</v>
      </c>
      <c r="X15" s="603">
        <f t="shared" si="15"/>
        <v>0</v>
      </c>
      <c r="Y15" s="312"/>
      <c r="Z15" s="311"/>
      <c r="AA15" s="538"/>
      <c r="AB15" s="538"/>
      <c r="AC15" s="538"/>
      <c r="AD15" s="538"/>
      <c r="AE15" s="538"/>
      <c r="AF15" s="538"/>
      <c r="AG15" s="268"/>
      <c r="AH15" s="269"/>
      <c r="AI15" s="664"/>
      <c r="AJ15" s="669"/>
      <c r="AK15" s="312"/>
      <c r="AL15" s="311"/>
      <c r="AM15" s="684"/>
      <c r="AN15" s="63">
        <f t="shared" ref="AN15" si="20">C15-Y15</f>
        <v>0</v>
      </c>
      <c r="AO15" s="63">
        <f t="shared" ref="AO15" si="21">D15-Z15</f>
        <v>0</v>
      </c>
      <c r="AP15" s="63">
        <f t="shared" ref="AP15" si="22">E15-AA15</f>
        <v>0</v>
      </c>
      <c r="AQ15" s="63">
        <f t="shared" ref="AQ15" si="23">F15-AB15</f>
        <v>0</v>
      </c>
      <c r="AR15" s="63">
        <f t="shared" ref="AR15" si="24">G15-AC15</f>
        <v>0</v>
      </c>
      <c r="AS15" s="63">
        <f t="shared" ref="AS15" si="25">H15-AD15</f>
        <v>0</v>
      </c>
      <c r="AT15" s="63">
        <f t="shared" si="16"/>
        <v>0</v>
      </c>
      <c r="AU15" s="63">
        <f t="shared" si="16"/>
        <v>0</v>
      </c>
      <c r="AV15" s="63">
        <f t="shared" si="16"/>
        <v>0</v>
      </c>
      <c r="AW15" s="63">
        <f t="shared" si="16"/>
        <v>0</v>
      </c>
      <c r="AX15" s="63">
        <f t="shared" si="16"/>
        <v>0</v>
      </c>
      <c r="AY15" s="63">
        <f t="shared" si="16"/>
        <v>0</v>
      </c>
      <c r="AZ15" s="63">
        <f t="shared" si="16"/>
        <v>0</v>
      </c>
      <c r="BA15" s="63">
        <f t="shared" si="16"/>
        <v>0</v>
      </c>
      <c r="BB15" s="63">
        <f t="shared" si="16"/>
        <v>0</v>
      </c>
    </row>
    <row r="16" spans="1:54" ht="10.5" customHeight="1" collapsed="1">
      <c r="A16" s="58" t="s">
        <v>4</v>
      </c>
      <c r="B16" s="403" t="s">
        <v>4</v>
      </c>
      <c r="C16" s="434"/>
      <c r="D16" s="435"/>
      <c r="E16" s="464"/>
      <c r="F16" s="464"/>
      <c r="G16" s="464"/>
      <c r="H16" s="464"/>
      <c r="I16" s="464"/>
      <c r="J16" s="464"/>
      <c r="K16" s="283"/>
      <c r="L16" s="555"/>
      <c r="M16" s="283"/>
      <c r="N16" s="555"/>
      <c r="O16" s="404"/>
      <c r="P16" s="458"/>
      <c r="Q16" s="275"/>
      <c r="R16" s="48"/>
      <c r="T16" s="603" t="e">
        <f t="shared" si="17"/>
        <v>#DIV/0!</v>
      </c>
      <c r="U16" s="603" t="e">
        <f t="shared" si="13"/>
        <v>#DIV/0!</v>
      </c>
      <c r="V16" s="603" t="e">
        <f t="shared" si="5"/>
        <v>#DIV/0!</v>
      </c>
      <c r="W16" s="603">
        <f t="shared" si="14"/>
        <v>0</v>
      </c>
      <c r="X16" s="603">
        <f t="shared" si="15"/>
        <v>0</v>
      </c>
      <c r="Y16" s="539"/>
      <c r="Z16" s="540"/>
      <c r="AA16" s="541"/>
      <c r="AB16" s="541"/>
      <c r="AC16" s="541"/>
      <c r="AD16" s="541"/>
      <c r="AE16" s="541"/>
      <c r="AF16" s="541"/>
      <c r="AG16" s="271"/>
      <c r="AH16" s="272"/>
      <c r="AI16" s="670"/>
      <c r="AJ16" s="671"/>
      <c r="AK16" s="539"/>
      <c r="AL16" s="540"/>
      <c r="AM16" s="684"/>
      <c r="AN16" s="63">
        <f t="shared" si="6"/>
        <v>0</v>
      </c>
      <c r="AO16" s="63">
        <f t="shared" si="7"/>
        <v>0</v>
      </c>
      <c r="AP16" s="63">
        <f t="shared" si="8"/>
        <v>0</v>
      </c>
      <c r="AQ16" s="63">
        <f t="shared" si="9"/>
        <v>0</v>
      </c>
      <c r="AR16" s="63">
        <f t="shared" si="10"/>
        <v>0</v>
      </c>
      <c r="AS16" s="63">
        <f t="shared" si="11"/>
        <v>0</v>
      </c>
      <c r="AT16" s="63">
        <f t="shared" si="16"/>
        <v>0</v>
      </c>
      <c r="AU16" s="63">
        <f t="shared" si="16"/>
        <v>0</v>
      </c>
      <c r="AV16" s="63">
        <f t="shared" si="16"/>
        <v>0</v>
      </c>
      <c r="AW16" s="63">
        <f t="shared" si="16"/>
        <v>0</v>
      </c>
      <c r="AX16" s="63">
        <f t="shared" si="16"/>
        <v>0</v>
      </c>
      <c r="AY16" s="63">
        <f t="shared" si="16"/>
        <v>0</v>
      </c>
      <c r="AZ16" s="63">
        <f t="shared" si="16"/>
        <v>0</v>
      </c>
      <c r="BA16" s="63">
        <f t="shared" si="16"/>
        <v>0</v>
      </c>
      <c r="BB16" s="63">
        <f t="shared" si="16"/>
        <v>0</v>
      </c>
    </row>
    <row r="17" spans="1:54" ht="10.5" customHeight="1">
      <c r="A17" s="52" t="s">
        <v>8</v>
      </c>
      <c r="B17" s="388" t="s">
        <v>8</v>
      </c>
      <c r="C17" s="412"/>
      <c r="D17" s="436"/>
      <c r="E17" s="436"/>
      <c r="F17" s="436"/>
      <c r="G17" s="436"/>
      <c r="H17" s="436"/>
      <c r="I17" s="436"/>
      <c r="J17" s="436"/>
      <c r="K17" s="262"/>
      <c r="L17" s="264"/>
      <c r="M17" s="262"/>
      <c r="N17" s="264"/>
      <c r="O17" s="412"/>
      <c r="P17" s="436"/>
      <c r="Q17" s="545"/>
      <c r="R17" s="48"/>
      <c r="T17" s="603"/>
      <c r="U17" s="603"/>
      <c r="V17" s="603"/>
      <c r="W17" s="603"/>
      <c r="X17" s="585"/>
      <c r="Y17" s="287"/>
      <c r="Z17" s="538"/>
      <c r="AA17" s="538"/>
      <c r="AB17" s="538"/>
      <c r="AC17" s="538"/>
      <c r="AD17" s="538"/>
      <c r="AE17" s="538"/>
      <c r="AF17" s="538"/>
      <c r="AG17" s="531"/>
      <c r="AH17" s="544"/>
      <c r="AI17" s="672"/>
      <c r="AJ17" s="673"/>
      <c r="AK17" s="287"/>
      <c r="AL17" s="538"/>
      <c r="AM17" s="683"/>
      <c r="AN17" s="63">
        <f t="shared" si="6"/>
        <v>0</v>
      </c>
      <c r="AO17" s="63">
        <f t="shared" si="7"/>
        <v>0</v>
      </c>
      <c r="AP17" s="63">
        <f t="shared" si="8"/>
        <v>0</v>
      </c>
      <c r="AQ17" s="63">
        <f t="shared" si="9"/>
        <v>0</v>
      </c>
      <c r="AR17" s="63">
        <f t="shared" si="10"/>
        <v>0</v>
      </c>
      <c r="AS17" s="63">
        <f t="shared" si="11"/>
        <v>0</v>
      </c>
      <c r="AT17" s="63">
        <f t="shared" si="16"/>
        <v>0</v>
      </c>
      <c r="AU17" s="63">
        <f t="shared" si="16"/>
        <v>0</v>
      </c>
      <c r="AV17" s="63">
        <f t="shared" si="16"/>
        <v>0</v>
      </c>
      <c r="AW17" s="63">
        <f t="shared" si="16"/>
        <v>0</v>
      </c>
      <c r="AX17" s="63">
        <f t="shared" si="16"/>
        <v>0</v>
      </c>
      <c r="AY17" s="63">
        <f t="shared" si="16"/>
        <v>0</v>
      </c>
      <c r="AZ17" s="63">
        <f t="shared" si="16"/>
        <v>0</v>
      </c>
      <c r="BA17" s="63">
        <f t="shared" si="16"/>
        <v>0</v>
      </c>
      <c r="BB17" s="63">
        <f t="shared" si="16"/>
        <v>0</v>
      </c>
    </row>
    <row r="18" spans="1:54" ht="10.5" customHeight="1">
      <c r="A18" s="52" t="s">
        <v>5</v>
      </c>
      <c r="B18" s="388" t="s">
        <v>92</v>
      </c>
      <c r="C18" s="412"/>
      <c r="D18" s="436"/>
      <c r="E18" s="436"/>
      <c r="F18" s="436"/>
      <c r="G18" s="436"/>
      <c r="H18" s="436"/>
      <c r="I18" s="436"/>
      <c r="J18" s="436"/>
      <c r="K18" s="262"/>
      <c r="L18" s="264"/>
      <c r="M18" s="262"/>
      <c r="N18" s="264"/>
      <c r="O18" s="412"/>
      <c r="P18" s="436"/>
      <c r="Q18" s="582"/>
      <c r="R18" s="48"/>
      <c r="T18" s="603"/>
      <c r="U18" s="603"/>
      <c r="V18" s="603"/>
      <c r="W18" s="603"/>
      <c r="X18" s="585"/>
      <c r="Y18" s="287"/>
      <c r="Z18" s="538"/>
      <c r="AA18" s="538"/>
      <c r="AB18" s="538"/>
      <c r="AC18" s="538"/>
      <c r="AD18" s="538"/>
      <c r="AE18" s="538"/>
      <c r="AF18" s="538"/>
      <c r="AG18" s="268"/>
      <c r="AH18" s="269"/>
      <c r="AI18" s="672"/>
      <c r="AJ18" s="673"/>
      <c r="AK18" s="287"/>
      <c r="AL18" s="538"/>
      <c r="AM18" s="684"/>
      <c r="AN18" s="63">
        <f t="shared" ref="AN18:AS18" si="26">C18-Y18</f>
        <v>0</v>
      </c>
      <c r="AO18" s="63">
        <f t="shared" si="26"/>
        <v>0</v>
      </c>
      <c r="AP18" s="63">
        <f t="shared" si="26"/>
        <v>0</v>
      </c>
      <c r="AQ18" s="63">
        <f t="shared" si="26"/>
        <v>0</v>
      </c>
      <c r="AR18" s="63">
        <f t="shared" si="26"/>
        <v>0</v>
      </c>
      <c r="AS18" s="63">
        <f t="shared" si="26"/>
        <v>0</v>
      </c>
      <c r="AT18" s="63">
        <f t="shared" si="16"/>
        <v>0</v>
      </c>
      <c r="AU18" s="63">
        <f t="shared" si="16"/>
        <v>0</v>
      </c>
      <c r="AV18" s="63">
        <f t="shared" si="16"/>
        <v>0</v>
      </c>
      <c r="AW18" s="63">
        <f t="shared" si="16"/>
        <v>0</v>
      </c>
      <c r="AX18" s="63">
        <f t="shared" si="16"/>
        <v>0</v>
      </c>
      <c r="AY18" s="63">
        <f t="shared" si="16"/>
        <v>0</v>
      </c>
      <c r="AZ18" s="63">
        <f t="shared" si="16"/>
        <v>0</v>
      </c>
      <c r="BA18" s="63">
        <f t="shared" si="16"/>
        <v>0</v>
      </c>
      <c r="BB18" s="63">
        <f t="shared" si="16"/>
        <v>0</v>
      </c>
    </row>
    <row r="19" spans="1:54" ht="10.5" hidden="1" customHeight="1" outlineLevel="1">
      <c r="A19" s="52" t="s">
        <v>5</v>
      </c>
      <c r="B19" s="388" t="s">
        <v>5</v>
      </c>
      <c r="C19" s="412"/>
      <c r="D19" s="436"/>
      <c r="E19" s="436"/>
      <c r="F19" s="436"/>
      <c r="G19" s="436"/>
      <c r="H19" s="436"/>
      <c r="I19" s="436"/>
      <c r="J19" s="436"/>
      <c r="K19" s="262"/>
      <c r="L19" s="264"/>
      <c r="M19" s="262"/>
      <c r="N19" s="264"/>
      <c r="O19" s="412"/>
      <c r="P19" s="436"/>
      <c r="Q19" s="582"/>
      <c r="R19" s="48"/>
      <c r="T19" s="603"/>
      <c r="U19" s="603"/>
      <c r="V19" s="603"/>
      <c r="W19" s="603"/>
      <c r="X19" s="585"/>
      <c r="Y19" s="287"/>
      <c r="Z19" s="538"/>
      <c r="AA19" s="538"/>
      <c r="AB19" s="538"/>
      <c r="AC19" s="538"/>
      <c r="AD19" s="538"/>
      <c r="AE19" s="538"/>
      <c r="AF19" s="538"/>
      <c r="AG19" s="268"/>
      <c r="AH19" s="269"/>
      <c r="AI19" s="672"/>
      <c r="AJ19" s="673"/>
      <c r="AK19" s="287"/>
      <c r="AL19" s="538"/>
      <c r="AM19" s="684"/>
      <c r="AN19" s="63">
        <f t="shared" si="6"/>
        <v>0</v>
      </c>
      <c r="AO19" s="63">
        <f t="shared" si="7"/>
        <v>0</v>
      </c>
      <c r="AP19" s="63">
        <f t="shared" si="8"/>
        <v>0</v>
      </c>
      <c r="AQ19" s="63">
        <f t="shared" si="9"/>
        <v>0</v>
      </c>
      <c r="AR19" s="63">
        <f t="shared" si="10"/>
        <v>0</v>
      </c>
      <c r="AS19" s="63">
        <f t="shared" si="11"/>
        <v>0</v>
      </c>
      <c r="AT19" s="63">
        <f t="shared" si="16"/>
        <v>0</v>
      </c>
      <c r="AU19" s="63">
        <f t="shared" si="16"/>
        <v>0</v>
      </c>
      <c r="AV19" s="63">
        <f t="shared" si="16"/>
        <v>0</v>
      </c>
      <c r="AW19" s="63">
        <f t="shared" si="16"/>
        <v>0</v>
      </c>
      <c r="AX19" s="63">
        <f t="shared" si="16"/>
        <v>0</v>
      </c>
      <c r="AY19" s="63">
        <f t="shared" si="16"/>
        <v>0</v>
      </c>
      <c r="AZ19" s="63">
        <f t="shared" si="16"/>
        <v>0</v>
      </c>
      <c r="BA19" s="63">
        <f t="shared" si="16"/>
        <v>0</v>
      </c>
      <c r="BB19" s="63">
        <f t="shared" si="16"/>
        <v>0</v>
      </c>
    </row>
    <row r="20" spans="1:54" ht="10.5" customHeight="1" collapsed="1">
      <c r="A20" s="52" t="s">
        <v>26</v>
      </c>
      <c r="B20" s="388" t="s">
        <v>26</v>
      </c>
      <c r="C20" s="412"/>
      <c r="D20" s="436"/>
      <c r="E20" s="436"/>
      <c r="F20" s="436"/>
      <c r="G20" s="436"/>
      <c r="H20" s="436"/>
      <c r="I20" s="436"/>
      <c r="J20" s="436"/>
      <c r="K20" s="268"/>
      <c r="L20" s="269"/>
      <c r="M20" s="268"/>
      <c r="N20" s="269"/>
      <c r="O20" s="380"/>
      <c r="P20" s="389"/>
      <c r="Q20" s="263"/>
      <c r="R20" s="48"/>
      <c r="T20" s="603" t="e">
        <f t="shared" si="17"/>
        <v>#DIV/0!</v>
      </c>
      <c r="U20" s="603" t="e">
        <f t="shared" si="13"/>
        <v>#DIV/0!</v>
      </c>
      <c r="V20" s="603" t="e">
        <f>((O20-P20)/P20)-Q20</f>
        <v>#DIV/0!</v>
      </c>
      <c r="W20" s="603">
        <f>C20-O20</f>
        <v>0</v>
      </c>
      <c r="X20" s="603">
        <f>G20-P20</f>
        <v>0</v>
      </c>
      <c r="Y20" s="287"/>
      <c r="Z20" s="538"/>
      <c r="AA20" s="538"/>
      <c r="AB20" s="538"/>
      <c r="AC20" s="538"/>
      <c r="AD20" s="538"/>
      <c r="AE20" s="538"/>
      <c r="AF20" s="538"/>
      <c r="AG20" s="268"/>
      <c r="AH20" s="269"/>
      <c r="AI20" s="672"/>
      <c r="AJ20" s="673"/>
      <c r="AK20" s="287"/>
      <c r="AL20" s="538"/>
      <c r="AM20" s="684"/>
      <c r="AN20" s="63">
        <f t="shared" si="6"/>
        <v>0</v>
      </c>
      <c r="AO20" s="63">
        <f t="shared" si="7"/>
        <v>0</v>
      </c>
      <c r="AP20" s="63">
        <f t="shared" si="8"/>
        <v>0</v>
      </c>
      <c r="AQ20" s="63">
        <f t="shared" si="9"/>
        <v>0</v>
      </c>
      <c r="AR20" s="63">
        <f t="shared" si="10"/>
        <v>0</v>
      </c>
      <c r="AS20" s="63">
        <f t="shared" si="11"/>
        <v>0</v>
      </c>
      <c r="AT20" s="63">
        <f t="shared" si="16"/>
        <v>0</v>
      </c>
      <c r="AU20" s="63">
        <f t="shared" si="16"/>
        <v>0</v>
      </c>
      <c r="AV20" s="63">
        <f t="shared" si="16"/>
        <v>0</v>
      </c>
      <c r="AW20" s="63">
        <f t="shared" si="16"/>
        <v>0</v>
      </c>
      <c r="AX20" s="63">
        <f t="shared" si="16"/>
        <v>0</v>
      </c>
      <c r="AY20" s="63">
        <f t="shared" si="16"/>
        <v>0</v>
      </c>
      <c r="AZ20" s="63">
        <f t="shared" si="16"/>
        <v>0</v>
      </c>
      <c r="BA20" s="63">
        <f t="shared" si="16"/>
        <v>0</v>
      </c>
      <c r="BB20" s="63">
        <f t="shared" si="16"/>
        <v>0</v>
      </c>
    </row>
    <row r="21" spans="1:54" ht="10.5" customHeight="1">
      <c r="A21" s="52" t="s">
        <v>25</v>
      </c>
      <c r="B21" s="386" t="s">
        <v>80</v>
      </c>
      <c r="C21" s="381"/>
      <c r="D21" s="437"/>
      <c r="E21" s="437"/>
      <c r="F21" s="437"/>
      <c r="G21" s="437"/>
      <c r="H21" s="436"/>
      <c r="I21" s="436"/>
      <c r="J21" s="436"/>
      <c r="K21" s="268"/>
      <c r="L21" s="269"/>
      <c r="M21" s="268"/>
      <c r="N21" s="269"/>
      <c r="O21" s="380"/>
      <c r="P21" s="389"/>
      <c r="Q21" s="263"/>
      <c r="R21" s="48"/>
      <c r="T21" s="603" t="e">
        <f t="shared" si="17"/>
        <v>#DIV/0!</v>
      </c>
      <c r="U21" s="603" t="e">
        <f t="shared" si="13"/>
        <v>#DIV/0!</v>
      </c>
      <c r="V21" s="603" t="e">
        <f>((O21-P21)/P21)-Q21</f>
        <v>#DIV/0!</v>
      </c>
      <c r="W21" s="603">
        <f>C21-O21</f>
        <v>0</v>
      </c>
      <c r="X21" s="603">
        <f>G21-P21</f>
        <v>0</v>
      </c>
      <c r="Y21" s="553"/>
      <c r="Z21" s="329"/>
      <c r="AA21" s="329"/>
      <c r="AB21" s="329"/>
      <c r="AC21" s="329"/>
      <c r="AD21" s="538"/>
      <c r="AE21" s="538"/>
      <c r="AF21" s="538"/>
      <c r="AG21" s="268"/>
      <c r="AH21" s="269"/>
      <c r="AI21" s="674"/>
      <c r="AJ21" s="675"/>
      <c r="AK21" s="553"/>
      <c r="AL21" s="329"/>
      <c r="AM21" s="684"/>
      <c r="AN21" s="63">
        <f t="shared" si="6"/>
        <v>0</v>
      </c>
      <c r="AO21" s="63">
        <f t="shared" si="7"/>
        <v>0</v>
      </c>
      <c r="AP21" s="63">
        <f t="shared" si="8"/>
        <v>0</v>
      </c>
      <c r="AQ21" s="63">
        <f t="shared" si="9"/>
        <v>0</v>
      </c>
      <c r="AR21" s="63">
        <f t="shared" si="10"/>
        <v>0</v>
      </c>
      <c r="AS21" s="63">
        <f t="shared" si="11"/>
        <v>0</v>
      </c>
      <c r="AT21" s="63">
        <f t="shared" si="16"/>
        <v>0</v>
      </c>
      <c r="AU21" s="63">
        <f t="shared" si="16"/>
        <v>0</v>
      </c>
      <c r="AV21" s="63">
        <f t="shared" si="16"/>
        <v>0</v>
      </c>
      <c r="AW21" s="63">
        <f t="shared" si="16"/>
        <v>0</v>
      </c>
      <c r="AX21" s="63">
        <f t="shared" si="16"/>
        <v>0</v>
      </c>
      <c r="AY21" s="63">
        <f t="shared" si="16"/>
        <v>0</v>
      </c>
      <c r="AZ21" s="63">
        <f t="shared" si="16"/>
        <v>0</v>
      </c>
      <c r="BA21" s="63">
        <f t="shared" si="16"/>
        <v>0</v>
      </c>
      <c r="BB21" s="63">
        <f t="shared" si="16"/>
        <v>0</v>
      </c>
    </row>
    <row r="22" spans="1:54" ht="10.5" customHeight="1">
      <c r="A22" s="52" t="s">
        <v>12</v>
      </c>
      <c r="B22" s="416" t="s">
        <v>12</v>
      </c>
      <c r="C22" s="417"/>
      <c r="D22" s="438"/>
      <c r="E22" s="438"/>
      <c r="F22" s="438"/>
      <c r="G22" s="438"/>
      <c r="H22" s="438"/>
      <c r="I22" s="438"/>
      <c r="J22" s="438"/>
      <c r="K22" s="551"/>
      <c r="L22" s="552"/>
      <c r="M22" s="551"/>
      <c r="N22" s="552"/>
      <c r="O22" s="380"/>
      <c r="P22" s="389"/>
      <c r="Q22" s="263"/>
      <c r="R22" s="48"/>
      <c r="T22" s="603" t="e">
        <f t="shared" si="17"/>
        <v>#DIV/0!</v>
      </c>
      <c r="U22" s="603" t="e">
        <f t="shared" si="13"/>
        <v>#DIV/0!</v>
      </c>
      <c r="V22" s="603" t="e">
        <f>((O22-P22)/P22)-Q22</f>
        <v>#DIV/0!</v>
      </c>
      <c r="W22" s="603">
        <f>C22-O22</f>
        <v>0</v>
      </c>
      <c r="X22" s="603">
        <f>G22-P22</f>
        <v>0</v>
      </c>
      <c r="Y22" s="292"/>
      <c r="Z22" s="314"/>
      <c r="AA22" s="314"/>
      <c r="AB22" s="314"/>
      <c r="AC22" s="314"/>
      <c r="AD22" s="314"/>
      <c r="AE22" s="314"/>
      <c r="AF22" s="314"/>
      <c r="AG22" s="268"/>
      <c r="AH22" s="269"/>
      <c r="AI22" s="676"/>
      <c r="AJ22" s="677"/>
      <c r="AK22" s="292"/>
      <c r="AL22" s="314"/>
      <c r="AM22" s="685"/>
      <c r="AN22" s="63">
        <f t="shared" si="6"/>
        <v>0</v>
      </c>
      <c r="AO22" s="63">
        <f t="shared" si="7"/>
        <v>0</v>
      </c>
      <c r="AP22" s="63">
        <f t="shared" si="8"/>
        <v>0</v>
      </c>
      <c r="AQ22" s="63">
        <f t="shared" si="9"/>
        <v>0</v>
      </c>
      <c r="AR22" s="63">
        <f t="shared" si="10"/>
        <v>0</v>
      </c>
      <c r="AS22" s="63">
        <f t="shared" si="11"/>
        <v>0</v>
      </c>
      <c r="AT22" s="63">
        <f t="shared" si="16"/>
        <v>0</v>
      </c>
      <c r="AU22" s="63">
        <f t="shared" si="16"/>
        <v>0</v>
      </c>
      <c r="AV22" s="63">
        <f t="shared" si="16"/>
        <v>0</v>
      </c>
      <c r="AW22" s="63">
        <f t="shared" si="16"/>
        <v>0</v>
      </c>
      <c r="AX22" s="63">
        <f t="shared" si="16"/>
        <v>0</v>
      </c>
      <c r="AY22" s="63">
        <f t="shared" si="16"/>
        <v>0</v>
      </c>
      <c r="AZ22" s="63">
        <f t="shared" si="16"/>
        <v>0</v>
      </c>
      <c r="BA22" s="63">
        <f t="shared" si="16"/>
        <v>0</v>
      </c>
      <c r="BB22" s="63">
        <f t="shared" si="16"/>
        <v>0</v>
      </c>
    </row>
    <row r="23" spans="1:54" ht="10.5" customHeight="1">
      <c r="A23" s="58" t="s">
        <v>20</v>
      </c>
      <c r="B23" s="396" t="s">
        <v>20</v>
      </c>
      <c r="C23" s="439"/>
      <c r="D23" s="441"/>
      <c r="E23" s="441"/>
      <c r="F23" s="441"/>
      <c r="G23" s="441"/>
      <c r="H23" s="441"/>
      <c r="I23" s="441"/>
      <c r="J23" s="441"/>
      <c r="K23" s="262"/>
      <c r="L23" s="264"/>
      <c r="M23" s="262"/>
      <c r="N23" s="264"/>
      <c r="O23" s="467"/>
      <c r="P23" s="468"/>
      <c r="Q23" s="545"/>
      <c r="R23" s="48"/>
      <c r="T23" s="603"/>
      <c r="U23" s="603"/>
      <c r="V23" s="603"/>
      <c r="W23" s="603"/>
      <c r="X23" s="585"/>
      <c r="Y23" s="554"/>
      <c r="Z23" s="315"/>
      <c r="AA23" s="315"/>
      <c r="AB23" s="315"/>
      <c r="AC23" s="315"/>
      <c r="AD23" s="315"/>
      <c r="AE23" s="315"/>
      <c r="AF23" s="315"/>
      <c r="AG23" s="531"/>
      <c r="AH23" s="544"/>
      <c r="AI23" s="678"/>
      <c r="AJ23" s="673"/>
      <c r="AK23" s="554"/>
      <c r="AL23" s="315"/>
      <c r="AM23" s="684"/>
      <c r="AN23" s="63">
        <f t="shared" si="6"/>
        <v>0</v>
      </c>
      <c r="AO23" s="63">
        <f t="shared" si="7"/>
        <v>0</v>
      </c>
      <c r="AP23" s="63">
        <f t="shared" si="8"/>
        <v>0</v>
      </c>
      <c r="AQ23" s="63">
        <f t="shared" si="9"/>
        <v>0</v>
      </c>
      <c r="AR23" s="63">
        <f t="shared" si="10"/>
        <v>0</v>
      </c>
      <c r="AS23" s="63">
        <f t="shared" si="11"/>
        <v>0</v>
      </c>
      <c r="AT23" s="63">
        <f t="shared" si="16"/>
        <v>0</v>
      </c>
      <c r="AU23" s="63">
        <f t="shared" si="16"/>
        <v>0</v>
      </c>
      <c r="AV23" s="63">
        <f t="shared" si="16"/>
        <v>0</v>
      </c>
      <c r="AW23" s="63">
        <f t="shared" si="16"/>
        <v>0</v>
      </c>
      <c r="AX23" s="63">
        <f t="shared" si="16"/>
        <v>0</v>
      </c>
      <c r="AY23" s="63">
        <f t="shared" si="16"/>
        <v>0</v>
      </c>
      <c r="AZ23" s="63">
        <f t="shared" si="16"/>
        <v>0</v>
      </c>
      <c r="BA23" s="63">
        <f t="shared" si="16"/>
        <v>0</v>
      </c>
      <c r="BB23" s="63">
        <f t="shared" si="16"/>
        <v>0</v>
      </c>
    </row>
    <row r="24" spans="1:54" ht="10.5" customHeight="1">
      <c r="A24" s="52" t="s">
        <v>17</v>
      </c>
      <c r="B24" s="388" t="s">
        <v>17</v>
      </c>
      <c r="C24" s="414"/>
      <c r="D24" s="441"/>
      <c r="E24" s="441"/>
      <c r="F24" s="441"/>
      <c r="G24" s="441"/>
      <c r="H24" s="441"/>
      <c r="I24" s="441"/>
      <c r="J24" s="441"/>
      <c r="K24" s="268"/>
      <c r="L24" s="269"/>
      <c r="M24" s="268"/>
      <c r="N24" s="269"/>
      <c r="O24" s="614"/>
      <c r="P24" s="612"/>
      <c r="Q24" s="263"/>
      <c r="R24" s="48"/>
      <c r="T24" s="603" t="e">
        <f t="shared" si="17"/>
        <v>#DIV/0!</v>
      </c>
      <c r="U24" s="603" t="e">
        <f t="shared" si="13"/>
        <v>#DIV/0!</v>
      </c>
      <c r="V24" s="603" t="e">
        <f t="shared" ref="V24:V29" si="27">((O24-P24)/P24)-Q24</f>
        <v>#DIV/0!</v>
      </c>
      <c r="W24" s="603">
        <f t="shared" ref="W24:W29" si="28">C24-O24</f>
        <v>0</v>
      </c>
      <c r="X24" s="603">
        <f t="shared" ref="X24:X29" si="29">G24-P24</f>
        <v>0</v>
      </c>
      <c r="Y24" s="297"/>
      <c r="Z24" s="315"/>
      <c r="AA24" s="315"/>
      <c r="AB24" s="315"/>
      <c r="AC24" s="315"/>
      <c r="AD24" s="315"/>
      <c r="AE24" s="315"/>
      <c r="AF24" s="315"/>
      <c r="AG24" s="268"/>
      <c r="AH24" s="269"/>
      <c r="AI24" s="672"/>
      <c r="AJ24" s="673"/>
      <c r="AK24" s="297"/>
      <c r="AL24" s="315"/>
      <c r="AM24" s="684"/>
      <c r="AN24" s="63">
        <f t="shared" si="6"/>
        <v>0</v>
      </c>
      <c r="AO24" s="63">
        <f t="shared" si="7"/>
        <v>0</v>
      </c>
      <c r="AP24" s="63">
        <f t="shared" si="8"/>
        <v>0</v>
      </c>
      <c r="AQ24" s="63">
        <f t="shared" si="9"/>
        <v>0</v>
      </c>
      <c r="AR24" s="63">
        <f t="shared" si="10"/>
        <v>0</v>
      </c>
      <c r="AS24" s="63">
        <f t="shared" si="11"/>
        <v>0</v>
      </c>
      <c r="AT24" s="63">
        <f t="shared" si="16"/>
        <v>0</v>
      </c>
      <c r="AU24" s="63">
        <f t="shared" si="16"/>
        <v>0</v>
      </c>
      <c r="AV24" s="63">
        <f t="shared" si="16"/>
        <v>0</v>
      </c>
      <c r="AW24" s="63">
        <f t="shared" si="16"/>
        <v>0</v>
      </c>
      <c r="AX24" s="63">
        <f t="shared" si="16"/>
        <v>0</v>
      </c>
      <c r="AY24" s="63">
        <f t="shared" si="16"/>
        <v>0</v>
      </c>
      <c r="AZ24" s="63">
        <f t="shared" si="16"/>
        <v>0</v>
      </c>
      <c r="BA24" s="63">
        <f t="shared" si="16"/>
        <v>0</v>
      </c>
      <c r="BB24" s="63">
        <f t="shared" si="16"/>
        <v>0</v>
      </c>
    </row>
    <row r="25" spans="1:54" ht="10.5" customHeight="1">
      <c r="A25" s="52" t="s">
        <v>62</v>
      </c>
      <c r="B25" s="424" t="s">
        <v>62</v>
      </c>
      <c r="C25" s="414"/>
      <c r="D25" s="441"/>
      <c r="E25" s="441"/>
      <c r="F25" s="441"/>
      <c r="G25" s="441"/>
      <c r="H25" s="441"/>
      <c r="I25" s="441"/>
      <c r="J25" s="441"/>
      <c r="K25" s="268"/>
      <c r="L25" s="269"/>
      <c r="M25" s="268"/>
      <c r="N25" s="269"/>
      <c r="O25" s="614"/>
      <c r="P25" s="612"/>
      <c r="Q25" s="263"/>
      <c r="R25" s="48"/>
      <c r="T25" s="603"/>
      <c r="U25" s="603"/>
      <c r="V25" s="603"/>
      <c r="W25" s="603">
        <f t="shared" si="28"/>
        <v>0</v>
      </c>
      <c r="X25" s="603">
        <f t="shared" si="29"/>
        <v>0</v>
      </c>
      <c r="Y25" s="297"/>
      <c r="Z25" s="315"/>
      <c r="AA25" s="315"/>
      <c r="AB25" s="315"/>
      <c r="AC25" s="315"/>
      <c r="AD25" s="315"/>
      <c r="AE25" s="315"/>
      <c r="AF25" s="315"/>
      <c r="AG25" s="268"/>
      <c r="AH25" s="269"/>
      <c r="AI25" s="672"/>
      <c r="AJ25" s="673"/>
      <c r="AK25" s="297"/>
      <c r="AL25" s="315"/>
      <c r="AM25" s="684"/>
      <c r="AN25" s="63">
        <f t="shared" si="6"/>
        <v>0</v>
      </c>
      <c r="AO25" s="63">
        <f t="shared" si="7"/>
        <v>0</v>
      </c>
      <c r="AP25" s="63">
        <f t="shared" si="8"/>
        <v>0</v>
      </c>
      <c r="AQ25" s="63">
        <f t="shared" si="9"/>
        <v>0</v>
      </c>
      <c r="AR25" s="63">
        <f t="shared" si="10"/>
        <v>0</v>
      </c>
      <c r="AS25" s="63">
        <f t="shared" si="11"/>
        <v>0</v>
      </c>
      <c r="AT25" s="63">
        <f t="shared" si="16"/>
        <v>0</v>
      </c>
      <c r="AU25" s="63">
        <f t="shared" si="16"/>
        <v>0</v>
      </c>
      <c r="AV25" s="63">
        <f t="shared" si="16"/>
        <v>0</v>
      </c>
      <c r="AW25" s="63">
        <f t="shared" si="16"/>
        <v>0</v>
      </c>
      <c r="AX25" s="63">
        <f t="shared" si="16"/>
        <v>0</v>
      </c>
      <c r="AY25" s="63">
        <f t="shared" si="16"/>
        <v>0</v>
      </c>
      <c r="AZ25" s="63">
        <f t="shared" si="16"/>
        <v>0</v>
      </c>
      <c r="BA25" s="63">
        <f t="shared" si="16"/>
        <v>0</v>
      </c>
      <c r="BB25" s="63">
        <f t="shared" si="16"/>
        <v>0</v>
      </c>
    </row>
    <row r="26" spans="1:54" ht="10.5" customHeight="1">
      <c r="A26" s="58" t="s">
        <v>23</v>
      </c>
      <c r="B26" s="396" t="s">
        <v>23</v>
      </c>
      <c r="C26" s="420"/>
      <c r="D26" s="444"/>
      <c r="E26" s="444"/>
      <c r="F26" s="444"/>
      <c r="G26" s="444"/>
      <c r="H26" s="444"/>
      <c r="I26" s="444"/>
      <c r="J26" s="444"/>
      <c r="K26" s="271"/>
      <c r="L26" s="272"/>
      <c r="M26" s="271"/>
      <c r="N26" s="272"/>
      <c r="O26" s="617"/>
      <c r="P26" s="613"/>
      <c r="Q26" s="275"/>
      <c r="R26" s="48"/>
      <c r="T26" s="603" t="e">
        <f>((C26-D26)/D26)-K26</f>
        <v>#DIV/0!</v>
      </c>
      <c r="U26" s="603" t="e">
        <f t="shared" si="13"/>
        <v>#DIV/0!</v>
      </c>
      <c r="V26" s="603" t="e">
        <f t="shared" si="27"/>
        <v>#DIV/0!</v>
      </c>
      <c r="W26" s="603">
        <f t="shared" si="28"/>
        <v>0</v>
      </c>
      <c r="X26" s="603">
        <f t="shared" si="29"/>
        <v>0</v>
      </c>
      <c r="Y26" s="299"/>
      <c r="Z26" s="316"/>
      <c r="AA26" s="316"/>
      <c r="AB26" s="316"/>
      <c r="AC26" s="316"/>
      <c r="AD26" s="316"/>
      <c r="AE26" s="316"/>
      <c r="AF26" s="316"/>
      <c r="AG26" s="271"/>
      <c r="AH26" s="272"/>
      <c r="AI26" s="679"/>
      <c r="AJ26" s="680"/>
      <c r="AK26" s="299"/>
      <c r="AL26" s="316"/>
      <c r="AM26" s="684"/>
      <c r="AN26" s="63">
        <f t="shared" si="6"/>
        <v>0</v>
      </c>
      <c r="AO26" s="63">
        <f t="shared" si="7"/>
        <v>0</v>
      </c>
      <c r="AP26" s="63">
        <f t="shared" si="8"/>
        <v>0</v>
      </c>
      <c r="AQ26" s="63">
        <f t="shared" si="9"/>
        <v>0</v>
      </c>
      <c r="AR26" s="63">
        <f t="shared" si="10"/>
        <v>0</v>
      </c>
      <c r="AS26" s="63">
        <f t="shared" si="11"/>
        <v>0</v>
      </c>
      <c r="AT26" s="63">
        <f t="shared" si="16"/>
        <v>0</v>
      </c>
      <c r="AU26" s="63">
        <f t="shared" si="16"/>
        <v>0</v>
      </c>
      <c r="AV26" s="63">
        <f t="shared" si="16"/>
        <v>0</v>
      </c>
      <c r="AW26" s="63">
        <f t="shared" si="16"/>
        <v>0</v>
      </c>
      <c r="AX26" s="63">
        <f t="shared" si="16"/>
        <v>0</v>
      </c>
      <c r="AY26" s="63">
        <f t="shared" si="16"/>
        <v>0</v>
      </c>
      <c r="AZ26" s="63">
        <f t="shared" si="16"/>
        <v>0</v>
      </c>
      <c r="BA26" s="63">
        <f t="shared" si="16"/>
        <v>0</v>
      </c>
      <c r="BB26" s="63">
        <f t="shared" si="16"/>
        <v>0</v>
      </c>
    </row>
    <row r="27" spans="1:54" ht="10.5" customHeight="1">
      <c r="A27" s="52" t="s">
        <v>15</v>
      </c>
      <c r="B27" s="388" t="s">
        <v>15</v>
      </c>
      <c r="C27" s="414"/>
      <c r="D27" s="441"/>
      <c r="E27" s="441"/>
      <c r="F27" s="441"/>
      <c r="G27" s="441"/>
      <c r="H27" s="441"/>
      <c r="I27" s="441"/>
      <c r="J27" s="441"/>
      <c r="K27" s="268"/>
      <c r="L27" s="269"/>
      <c r="M27" s="268"/>
      <c r="N27" s="269"/>
      <c r="O27" s="614"/>
      <c r="P27" s="612"/>
      <c r="Q27" s="263"/>
      <c r="R27" s="48"/>
      <c r="T27" s="603" t="e">
        <f t="shared" si="17"/>
        <v>#DIV/0!</v>
      </c>
      <c r="U27" s="603" t="e">
        <f t="shared" si="13"/>
        <v>#DIV/0!</v>
      </c>
      <c r="V27" s="603" t="e">
        <f t="shared" si="27"/>
        <v>#DIV/0!</v>
      </c>
      <c r="W27" s="603">
        <f t="shared" si="28"/>
        <v>0</v>
      </c>
      <c r="X27" s="603">
        <f t="shared" si="29"/>
        <v>0</v>
      </c>
      <c r="Y27" s="297"/>
      <c r="Z27" s="315"/>
      <c r="AA27" s="315"/>
      <c r="AB27" s="315"/>
      <c r="AC27" s="315"/>
      <c r="AD27" s="315"/>
      <c r="AE27" s="315"/>
      <c r="AF27" s="315"/>
      <c r="AG27" s="268"/>
      <c r="AH27" s="269"/>
      <c r="AI27" s="672"/>
      <c r="AJ27" s="673"/>
      <c r="AK27" s="297"/>
      <c r="AL27" s="315"/>
      <c r="AM27" s="684"/>
      <c r="AN27" s="63">
        <f t="shared" si="6"/>
        <v>0</v>
      </c>
      <c r="AO27" s="63">
        <f t="shared" si="7"/>
        <v>0</v>
      </c>
      <c r="AP27" s="63">
        <f t="shared" si="8"/>
        <v>0</v>
      </c>
      <c r="AQ27" s="63">
        <f t="shared" si="9"/>
        <v>0</v>
      </c>
      <c r="AR27" s="63">
        <f t="shared" si="10"/>
        <v>0</v>
      </c>
      <c r="AS27" s="63">
        <f t="shared" si="11"/>
        <v>0</v>
      </c>
      <c r="AT27" s="63">
        <f t="shared" si="16"/>
        <v>0</v>
      </c>
      <c r="AU27" s="63">
        <f t="shared" si="16"/>
        <v>0</v>
      </c>
      <c r="AV27" s="63">
        <f t="shared" si="16"/>
        <v>0</v>
      </c>
      <c r="AW27" s="63">
        <f t="shared" si="16"/>
        <v>0</v>
      </c>
      <c r="AX27" s="63">
        <f t="shared" si="16"/>
        <v>0</v>
      </c>
      <c r="AY27" s="63">
        <f t="shared" si="16"/>
        <v>0</v>
      </c>
      <c r="AZ27" s="63">
        <f t="shared" si="16"/>
        <v>0</v>
      </c>
      <c r="BA27" s="63">
        <f t="shared" si="16"/>
        <v>0</v>
      </c>
      <c r="BB27" s="63">
        <f t="shared" si="16"/>
        <v>0</v>
      </c>
    </row>
    <row r="28" spans="1:54" ht="10.5" customHeight="1">
      <c r="A28" s="52" t="s">
        <v>14</v>
      </c>
      <c r="B28" s="388" t="s">
        <v>14</v>
      </c>
      <c r="C28" s="414"/>
      <c r="D28" s="441"/>
      <c r="E28" s="441"/>
      <c r="F28" s="441"/>
      <c r="G28" s="441"/>
      <c r="H28" s="441"/>
      <c r="I28" s="441"/>
      <c r="J28" s="441"/>
      <c r="K28" s="268"/>
      <c r="L28" s="269"/>
      <c r="M28" s="268"/>
      <c r="N28" s="269"/>
      <c r="O28" s="614"/>
      <c r="P28" s="612"/>
      <c r="Q28" s="263"/>
      <c r="R28" s="48"/>
      <c r="T28" s="603" t="e">
        <f t="shared" si="17"/>
        <v>#DIV/0!</v>
      </c>
      <c r="U28" s="603" t="e">
        <f t="shared" si="13"/>
        <v>#DIV/0!</v>
      </c>
      <c r="V28" s="603" t="e">
        <f t="shared" si="27"/>
        <v>#DIV/0!</v>
      </c>
      <c r="W28" s="603">
        <f t="shared" si="28"/>
        <v>0</v>
      </c>
      <c r="X28" s="603">
        <f t="shared" si="29"/>
        <v>0</v>
      </c>
      <c r="Y28" s="297"/>
      <c r="Z28" s="315"/>
      <c r="AA28" s="315"/>
      <c r="AB28" s="315"/>
      <c r="AC28" s="315"/>
      <c r="AD28" s="315"/>
      <c r="AE28" s="315"/>
      <c r="AF28" s="315"/>
      <c r="AG28" s="268"/>
      <c r="AH28" s="269"/>
      <c r="AI28" s="672"/>
      <c r="AJ28" s="673"/>
      <c r="AK28" s="297"/>
      <c r="AL28" s="315"/>
      <c r="AM28" s="684"/>
      <c r="AN28" s="63">
        <f t="shared" si="6"/>
        <v>0</v>
      </c>
      <c r="AO28" s="63">
        <f t="shared" si="7"/>
        <v>0</v>
      </c>
      <c r="AP28" s="63">
        <f t="shared" si="8"/>
        <v>0</v>
      </c>
      <c r="AQ28" s="63">
        <f t="shared" si="9"/>
        <v>0</v>
      </c>
      <c r="AR28" s="63">
        <f t="shared" si="10"/>
        <v>0</v>
      </c>
      <c r="AS28" s="63">
        <f t="shared" si="11"/>
        <v>0</v>
      </c>
      <c r="AT28" s="63">
        <f t="shared" si="16"/>
        <v>0</v>
      </c>
      <c r="AU28" s="63">
        <f t="shared" si="16"/>
        <v>0</v>
      </c>
      <c r="AV28" s="63">
        <f t="shared" si="16"/>
        <v>0</v>
      </c>
      <c r="AW28" s="63">
        <f t="shared" si="16"/>
        <v>0</v>
      </c>
      <c r="AX28" s="63">
        <f t="shared" si="16"/>
        <v>0</v>
      </c>
      <c r="AY28" s="63">
        <f t="shared" si="16"/>
        <v>0</v>
      </c>
      <c r="AZ28" s="63">
        <f t="shared" si="16"/>
        <v>0</v>
      </c>
      <c r="BA28" s="63">
        <f t="shared" si="16"/>
        <v>0</v>
      </c>
      <c r="BB28" s="63">
        <f t="shared" si="16"/>
        <v>0</v>
      </c>
    </row>
    <row r="29" spans="1:54" ht="10.5" customHeight="1">
      <c r="A29" s="58" t="s">
        <v>13</v>
      </c>
      <c r="B29" s="403" t="s">
        <v>13</v>
      </c>
      <c r="C29" s="422"/>
      <c r="D29" s="446"/>
      <c r="E29" s="446"/>
      <c r="F29" s="446"/>
      <c r="G29" s="446"/>
      <c r="H29" s="446"/>
      <c r="I29" s="446"/>
      <c r="J29" s="446"/>
      <c r="K29" s="283"/>
      <c r="L29" s="555"/>
      <c r="M29" s="283"/>
      <c r="N29" s="555"/>
      <c r="O29" s="618"/>
      <c r="P29" s="523"/>
      <c r="Q29" s="286"/>
      <c r="R29" s="48"/>
      <c r="T29" s="603" t="e">
        <f t="shared" si="17"/>
        <v>#DIV/0!</v>
      </c>
      <c r="U29" s="603" t="e">
        <f t="shared" si="13"/>
        <v>#DIV/0!</v>
      </c>
      <c r="V29" s="603" t="e">
        <f t="shared" si="27"/>
        <v>#DIV/0!</v>
      </c>
      <c r="W29" s="603">
        <f t="shared" si="28"/>
        <v>0</v>
      </c>
      <c r="X29" s="603">
        <f t="shared" si="29"/>
        <v>0</v>
      </c>
      <c r="Y29" s="301"/>
      <c r="Z29" s="317"/>
      <c r="AA29" s="317"/>
      <c r="AB29" s="317"/>
      <c r="AC29" s="317"/>
      <c r="AD29" s="317"/>
      <c r="AE29" s="317"/>
      <c r="AF29" s="317"/>
      <c r="AG29" s="283"/>
      <c r="AH29" s="555"/>
      <c r="AI29" s="681"/>
      <c r="AJ29" s="682"/>
      <c r="AK29" s="301"/>
      <c r="AL29" s="317"/>
      <c r="AM29" s="685"/>
      <c r="AN29" s="63">
        <f t="shared" si="6"/>
        <v>0</v>
      </c>
      <c r="AO29" s="63">
        <f t="shared" si="7"/>
        <v>0</v>
      </c>
      <c r="AP29" s="63">
        <f t="shared" si="8"/>
        <v>0</v>
      </c>
      <c r="AQ29" s="63">
        <f t="shared" si="9"/>
        <v>0</v>
      </c>
      <c r="AR29" s="63">
        <f t="shared" si="10"/>
        <v>0</v>
      </c>
      <c r="AS29" s="63">
        <f t="shared" si="11"/>
        <v>0</v>
      </c>
      <c r="AT29" s="63">
        <f t="shared" si="16"/>
        <v>0</v>
      </c>
      <c r="AU29" s="63">
        <f t="shared" si="16"/>
        <v>0</v>
      </c>
      <c r="AV29" s="63">
        <f t="shared" si="16"/>
        <v>0</v>
      </c>
      <c r="AW29" s="63">
        <f t="shared" si="16"/>
        <v>0</v>
      </c>
      <c r="AX29" s="63">
        <f t="shared" si="16"/>
        <v>0</v>
      </c>
      <c r="AY29" s="63">
        <f t="shared" si="16"/>
        <v>0</v>
      </c>
      <c r="AZ29" s="63">
        <f t="shared" si="16"/>
        <v>0</v>
      </c>
      <c r="BA29" s="63">
        <f t="shared" si="16"/>
        <v>0</v>
      </c>
      <c r="BB29" s="63">
        <f t="shared" si="16"/>
        <v>0</v>
      </c>
    </row>
    <row r="30" spans="1:54" ht="10.5" customHeight="1">
      <c r="B30" s="959"/>
      <c r="C30" s="959"/>
      <c r="D30" s="959"/>
      <c r="E30" s="959"/>
      <c r="F30" s="959"/>
      <c r="G30" s="959"/>
      <c r="H30" s="959"/>
      <c r="I30" s="959"/>
      <c r="J30" s="959"/>
      <c r="K30" s="959"/>
      <c r="L30" s="959"/>
      <c r="M30" s="589"/>
      <c r="N30" s="589"/>
      <c r="O30" s="307"/>
      <c r="P30" s="333"/>
      <c r="Q30" s="307"/>
      <c r="R30" s="48"/>
    </row>
    <row r="31" spans="1:54">
      <c r="R31" s="48"/>
    </row>
    <row r="32" spans="1:54">
      <c r="R32" s="48"/>
    </row>
    <row r="33" spans="2:19">
      <c r="B33" s="583" t="s">
        <v>88</v>
      </c>
      <c r="C33" s="584">
        <f>(C5+C6+C7+C8-C9)+(C9+C12-C13)+(C13+C14-C16)</f>
        <v>0</v>
      </c>
      <c r="D33" s="584">
        <f t="shared" ref="D33:J33" si="30">(D5+D6+D7+D8-D9)+(D9+D12-D13)+(D13+D14-D16)</f>
        <v>0</v>
      </c>
      <c r="E33" s="584">
        <f t="shared" si="30"/>
        <v>0</v>
      </c>
      <c r="F33" s="584">
        <f t="shared" si="30"/>
        <v>0</v>
      </c>
      <c r="G33" s="584">
        <f t="shared" si="30"/>
        <v>0</v>
      </c>
      <c r="H33" s="584">
        <f t="shared" si="30"/>
        <v>0</v>
      </c>
      <c r="I33" s="584">
        <f t="shared" si="30"/>
        <v>0</v>
      </c>
      <c r="J33" s="584">
        <f t="shared" si="30"/>
        <v>0</v>
      </c>
      <c r="K33" s="583"/>
      <c r="L33" s="583"/>
      <c r="M33" s="583"/>
      <c r="N33" s="583"/>
      <c r="O33" s="584">
        <f>(O5+O6+O7+O8-O9)+(O9+O12-O13)+(O13+O14-O16)</f>
        <v>0</v>
      </c>
      <c r="P33" s="584">
        <f>(P5+P6+P7+P8-P9)+(P9+P12-P13)+(P13+P14-P16)</f>
        <v>0</v>
      </c>
      <c r="Q33" s="584"/>
      <c r="R33" s="584"/>
      <c r="S33" s="584"/>
    </row>
    <row r="34" spans="2:19">
      <c r="B34" s="583" t="s">
        <v>89</v>
      </c>
      <c r="C34" s="584">
        <f>C24+C25-C26+C27+C28-C29</f>
        <v>0</v>
      </c>
      <c r="D34" s="584">
        <f t="shared" ref="D34:J34" si="31">D24+D25-D26+D27+D28-D29</f>
        <v>0</v>
      </c>
      <c r="E34" s="584">
        <f t="shared" si="31"/>
        <v>0</v>
      </c>
      <c r="F34" s="584">
        <f t="shared" si="31"/>
        <v>0</v>
      </c>
      <c r="G34" s="584">
        <f t="shared" si="31"/>
        <v>0</v>
      </c>
      <c r="H34" s="584">
        <f t="shared" si="31"/>
        <v>0</v>
      </c>
      <c r="I34" s="584">
        <f t="shared" si="31"/>
        <v>0</v>
      </c>
      <c r="J34" s="584">
        <f t="shared" si="31"/>
        <v>0</v>
      </c>
      <c r="K34" s="583"/>
      <c r="L34" s="583"/>
      <c r="M34" s="583"/>
      <c r="N34" s="583"/>
      <c r="O34" s="584">
        <f>O24+O25-O26+O27+O28-O29</f>
        <v>0</v>
      </c>
      <c r="P34" s="584">
        <f>P24+P25-P26+P27+P28-P29</f>
        <v>0</v>
      </c>
      <c r="Q34" s="584"/>
      <c r="R34" s="584"/>
      <c r="S34" s="584"/>
    </row>
    <row r="37" spans="2:19" hidden="1"/>
    <row r="38" spans="2:19" hidden="1"/>
    <row r="39" spans="2:19" hidden="1"/>
    <row r="40" spans="2:19" hidden="1"/>
    <row r="41" spans="2:19" hidden="1"/>
    <row r="42" spans="2:19" hidden="1"/>
    <row r="43" spans="2:19" hidden="1"/>
    <row r="44" spans="2:19" hidden="1"/>
    <row r="45" spans="2:19" hidden="1"/>
    <row r="46" spans="2:19" hidden="1"/>
    <row r="47" spans="2:19" hidden="1"/>
    <row r="48" spans="2:19" hidden="1"/>
    <row r="49" spans="1:34" hidden="1"/>
    <row r="50" spans="1:34" hidden="1"/>
    <row r="51" spans="1:34" hidden="1"/>
    <row r="52" spans="1:34" s="11" customFormat="1">
      <c r="A52" s="9"/>
    </row>
    <row r="53" spans="1:34" s="174" customFormat="1" ht="18.75" customHeight="1">
      <c r="A53" s="172"/>
      <c r="B53" s="173" t="s">
        <v>65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2"/>
      <c r="P53" s="223"/>
      <c r="T53" s="173" t="s">
        <v>76</v>
      </c>
      <c r="U53" s="173"/>
      <c r="V53" s="173"/>
      <c r="W53" s="173"/>
      <c r="X53" s="173"/>
      <c r="Y53" s="173"/>
      <c r="Z53" s="173"/>
    </row>
    <row r="54" spans="1:34" s="174" customFormat="1">
      <c r="B54" s="134" t="s">
        <v>1</v>
      </c>
      <c r="C54" s="135" t="e">
        <f>D4</f>
        <v>#REF!</v>
      </c>
      <c r="D54" s="136" t="e">
        <f t="shared" ref="D54:I54" si="32">E4</f>
        <v>#REF!</v>
      </c>
      <c r="E54" s="136" t="e">
        <f t="shared" si="32"/>
        <v>#REF!</v>
      </c>
      <c r="F54" s="136" t="e">
        <f t="shared" si="32"/>
        <v>#REF!</v>
      </c>
      <c r="G54" s="136" t="e">
        <f t="shared" si="32"/>
        <v>#REF!</v>
      </c>
      <c r="H54" s="136" t="e">
        <f t="shared" si="32"/>
        <v>#REF!</v>
      </c>
      <c r="I54" s="136" t="e">
        <f t="shared" si="32"/>
        <v>#REF!</v>
      </c>
      <c r="J54" s="136"/>
      <c r="K54" s="138"/>
      <c r="L54" s="137"/>
      <c r="M54" s="247"/>
      <c r="N54" s="247"/>
      <c r="O54" s="172"/>
      <c r="P54" s="172"/>
      <c r="T54" s="134" t="s">
        <v>1</v>
      </c>
      <c r="U54" s="597"/>
      <c r="V54" s="610"/>
      <c r="W54" s="610"/>
      <c r="X54" s="136"/>
      <c r="Y54" s="136" t="e">
        <f t="shared" ref="Y54:AE54" si="33">+C54</f>
        <v>#REF!</v>
      </c>
      <c r="Z54" s="136" t="e">
        <f t="shared" si="33"/>
        <v>#REF!</v>
      </c>
      <c r="AA54" s="136" t="e">
        <f t="shared" si="33"/>
        <v>#REF!</v>
      </c>
      <c r="AB54" s="136" t="e">
        <f t="shared" si="33"/>
        <v>#REF!</v>
      </c>
      <c r="AC54" s="136" t="e">
        <f t="shared" si="33"/>
        <v>#REF!</v>
      </c>
      <c r="AD54" s="136" t="e">
        <f t="shared" si="33"/>
        <v>#REF!</v>
      </c>
      <c r="AE54" s="136" t="e">
        <f t="shared" si="33"/>
        <v>#REF!</v>
      </c>
      <c r="AF54" s="136"/>
      <c r="AG54" s="138"/>
      <c r="AH54" s="137"/>
    </row>
    <row r="55" spans="1:34" s="174" customFormat="1">
      <c r="B55" s="53" t="s">
        <v>6</v>
      </c>
      <c r="C55" s="12">
        <v>17</v>
      </c>
      <c r="D55" s="41">
        <v>25</v>
      </c>
      <c r="E55" s="13">
        <v>25</v>
      </c>
      <c r="F55" s="13">
        <v>30</v>
      </c>
      <c r="G55" s="13">
        <v>39</v>
      </c>
      <c r="H55" s="13">
        <v>41</v>
      </c>
      <c r="I55" s="13">
        <v>45</v>
      </c>
      <c r="J55" s="13"/>
      <c r="K55" s="14"/>
      <c r="L55" s="111"/>
      <c r="M55" s="243"/>
      <c r="N55" s="243"/>
      <c r="T55" s="53" t="s">
        <v>6</v>
      </c>
      <c r="U55" s="1"/>
      <c r="V55" s="1"/>
      <c r="W55" s="1"/>
      <c r="X55" s="41"/>
      <c r="Y55" s="41">
        <f t="shared" ref="Y55:Y79" si="34">+C55-D5</f>
        <v>17</v>
      </c>
      <c r="Z55" s="13">
        <f t="shared" ref="Z55:Z79" si="35">+D55-E5</f>
        <v>25</v>
      </c>
      <c r="AA55" s="13">
        <f t="shared" ref="AA55:AA79" si="36">+E55-F5</f>
        <v>25</v>
      </c>
      <c r="AB55" s="13">
        <f t="shared" ref="AB55:AB79" si="37">+F55-G5</f>
        <v>30</v>
      </c>
      <c r="AC55" s="13">
        <f t="shared" ref="AC55:AC79" si="38">+G55-H5</f>
        <v>39</v>
      </c>
      <c r="AD55" s="13">
        <f t="shared" ref="AD55:AD79" si="39">+H55-I5</f>
        <v>41</v>
      </c>
      <c r="AE55" s="13">
        <f>+I55-J5</f>
        <v>45</v>
      </c>
      <c r="AF55" s="13"/>
      <c r="AG55" s="14"/>
      <c r="AH55" s="111"/>
    </row>
    <row r="56" spans="1:34" s="174" customFormat="1">
      <c r="B56" s="53" t="s">
        <v>2</v>
      </c>
      <c r="C56" s="12">
        <v>4</v>
      </c>
      <c r="D56" s="41">
        <v>4</v>
      </c>
      <c r="E56" s="13">
        <v>3</v>
      </c>
      <c r="F56" s="13">
        <v>5</v>
      </c>
      <c r="G56" s="13">
        <v>4</v>
      </c>
      <c r="H56" s="13">
        <v>4</v>
      </c>
      <c r="I56" s="13">
        <v>3</v>
      </c>
      <c r="J56" s="13"/>
      <c r="K56" s="18"/>
      <c r="L56" s="15"/>
      <c r="M56" s="244"/>
      <c r="N56" s="244"/>
      <c r="T56" s="53" t="s">
        <v>2</v>
      </c>
      <c r="U56" s="1"/>
      <c r="V56" s="1"/>
      <c r="W56" s="1"/>
      <c r="X56" s="41"/>
      <c r="Y56" s="41">
        <f t="shared" si="34"/>
        <v>4</v>
      </c>
      <c r="Z56" s="13">
        <f t="shared" si="35"/>
        <v>4</v>
      </c>
      <c r="AA56" s="13">
        <f t="shared" si="36"/>
        <v>3</v>
      </c>
      <c r="AB56" s="13">
        <f t="shared" si="37"/>
        <v>5</v>
      </c>
      <c r="AC56" s="13">
        <f t="shared" si="38"/>
        <v>4</v>
      </c>
      <c r="AD56" s="13">
        <f t="shared" si="39"/>
        <v>4</v>
      </c>
      <c r="AE56" s="13">
        <f t="shared" ref="AE56:AE79" si="40">+I56-J6</f>
        <v>3</v>
      </c>
      <c r="AF56" s="13"/>
      <c r="AG56" s="18"/>
      <c r="AH56" s="15"/>
    </row>
    <row r="57" spans="1:34" s="174" customFormat="1">
      <c r="B57" s="53" t="s">
        <v>0</v>
      </c>
      <c r="C57" s="12">
        <v>4</v>
      </c>
      <c r="D57" s="41">
        <v>4</v>
      </c>
      <c r="E57" s="20">
        <v>3</v>
      </c>
      <c r="F57" s="20">
        <v>3</v>
      </c>
      <c r="G57" s="20">
        <v>4</v>
      </c>
      <c r="H57" s="20">
        <v>3</v>
      </c>
      <c r="I57" s="20">
        <v>4</v>
      </c>
      <c r="J57" s="20"/>
      <c r="K57" s="18"/>
      <c r="L57" s="15"/>
      <c r="M57" s="244"/>
      <c r="N57" s="244"/>
      <c r="T57" s="53" t="s">
        <v>0</v>
      </c>
      <c r="U57" s="1"/>
      <c r="V57" s="1"/>
      <c r="W57" s="1"/>
      <c r="X57" s="41"/>
      <c r="Y57" s="41">
        <f t="shared" si="34"/>
        <v>4</v>
      </c>
      <c r="Z57" s="20">
        <f t="shared" si="35"/>
        <v>4</v>
      </c>
      <c r="AA57" s="20">
        <f t="shared" si="36"/>
        <v>3</v>
      </c>
      <c r="AB57" s="20">
        <f t="shared" si="37"/>
        <v>3</v>
      </c>
      <c r="AC57" s="20">
        <f t="shared" si="38"/>
        <v>4</v>
      </c>
      <c r="AD57" s="20">
        <f t="shared" si="39"/>
        <v>3</v>
      </c>
      <c r="AE57" s="20">
        <f t="shared" si="40"/>
        <v>4</v>
      </c>
      <c r="AF57" s="20"/>
      <c r="AG57" s="18"/>
      <c r="AH57" s="15"/>
    </row>
    <row r="58" spans="1:34" s="174" customFormat="1">
      <c r="B58" s="53" t="s">
        <v>16</v>
      </c>
      <c r="C58" s="12">
        <v>0</v>
      </c>
      <c r="D58" s="41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/>
      <c r="K58" s="18"/>
      <c r="L58" s="15"/>
      <c r="M58" s="244"/>
      <c r="N58" s="244"/>
      <c r="T58" s="53" t="s">
        <v>16</v>
      </c>
      <c r="U58" s="1"/>
      <c r="V58" s="1"/>
      <c r="W58" s="1"/>
      <c r="X58" s="41"/>
      <c r="Y58" s="41">
        <f t="shared" si="34"/>
        <v>0</v>
      </c>
      <c r="Z58" s="20">
        <f t="shared" si="35"/>
        <v>0</v>
      </c>
      <c r="AA58" s="20">
        <f t="shared" si="36"/>
        <v>0</v>
      </c>
      <c r="AB58" s="20">
        <f t="shared" si="37"/>
        <v>0</v>
      </c>
      <c r="AC58" s="20">
        <f t="shared" si="38"/>
        <v>0</v>
      </c>
      <c r="AD58" s="20">
        <f t="shared" si="39"/>
        <v>0</v>
      </c>
      <c r="AE58" s="20">
        <f t="shared" si="40"/>
        <v>0</v>
      </c>
      <c r="AF58" s="20"/>
      <c r="AG58" s="18"/>
      <c r="AH58" s="15"/>
    </row>
    <row r="59" spans="1:34" s="174" customFormat="1">
      <c r="B59" s="60" t="s">
        <v>7</v>
      </c>
      <c r="C59" s="42">
        <v>25</v>
      </c>
      <c r="D59" s="43">
        <v>33</v>
      </c>
      <c r="E59" s="27">
        <v>31</v>
      </c>
      <c r="F59" s="27">
        <v>38</v>
      </c>
      <c r="G59" s="27">
        <v>47</v>
      </c>
      <c r="H59" s="27">
        <v>48</v>
      </c>
      <c r="I59" s="27">
        <v>52</v>
      </c>
      <c r="J59" s="27"/>
      <c r="K59" s="25"/>
      <c r="L59" s="26"/>
      <c r="M59" s="245"/>
      <c r="N59" s="245"/>
      <c r="T59" s="60" t="s">
        <v>7</v>
      </c>
      <c r="U59" s="50"/>
      <c r="V59" s="50"/>
      <c r="W59" s="50"/>
      <c r="X59" s="43"/>
      <c r="Y59" s="43">
        <f t="shared" si="34"/>
        <v>25</v>
      </c>
      <c r="Z59" s="27">
        <f t="shared" si="35"/>
        <v>33</v>
      </c>
      <c r="AA59" s="27">
        <f t="shared" si="36"/>
        <v>31</v>
      </c>
      <c r="AB59" s="27">
        <f t="shared" si="37"/>
        <v>38</v>
      </c>
      <c r="AC59" s="27">
        <f t="shared" si="38"/>
        <v>47</v>
      </c>
      <c r="AD59" s="27">
        <f t="shared" si="39"/>
        <v>48</v>
      </c>
      <c r="AE59" s="27">
        <f t="shared" si="40"/>
        <v>52</v>
      </c>
      <c r="AF59" s="27"/>
      <c r="AG59" s="25"/>
      <c r="AH59" s="26"/>
    </row>
    <row r="60" spans="1:34" s="174" customFormat="1">
      <c r="B60" s="53" t="s">
        <v>3</v>
      </c>
      <c r="C60" s="12">
        <v>-8</v>
      </c>
      <c r="D60" s="41">
        <v>-9</v>
      </c>
      <c r="E60" s="20">
        <v>-7</v>
      </c>
      <c r="F60" s="20">
        <v>-10</v>
      </c>
      <c r="G60" s="20">
        <v>-10</v>
      </c>
      <c r="H60" s="20">
        <v>-9</v>
      </c>
      <c r="I60" s="20">
        <v>-7</v>
      </c>
      <c r="J60" s="20"/>
      <c r="K60" s="18"/>
      <c r="L60" s="15"/>
      <c r="M60" s="244"/>
      <c r="N60" s="244"/>
      <c r="T60" s="53" t="s">
        <v>3</v>
      </c>
      <c r="U60" s="1"/>
      <c r="V60" s="1"/>
      <c r="W60" s="1"/>
      <c r="X60" s="41"/>
      <c r="Y60" s="41">
        <f t="shared" si="34"/>
        <v>-8</v>
      </c>
      <c r="Z60" s="20">
        <f t="shared" si="35"/>
        <v>-9</v>
      </c>
      <c r="AA60" s="20">
        <f t="shared" si="36"/>
        <v>-7</v>
      </c>
      <c r="AB60" s="20">
        <f t="shared" si="37"/>
        <v>-10</v>
      </c>
      <c r="AC60" s="20">
        <f t="shared" si="38"/>
        <v>-10</v>
      </c>
      <c r="AD60" s="20">
        <f t="shared" si="39"/>
        <v>-9</v>
      </c>
      <c r="AE60" s="20">
        <f t="shared" si="40"/>
        <v>-7</v>
      </c>
      <c r="AF60" s="20"/>
      <c r="AG60" s="18"/>
      <c r="AH60" s="15"/>
    </row>
    <row r="61" spans="1:34" s="174" customFormat="1">
      <c r="B61" s="53" t="s">
        <v>78</v>
      </c>
      <c r="C61" s="12">
        <v>-5</v>
      </c>
      <c r="D61" s="41">
        <v>-3</v>
      </c>
      <c r="E61" s="20">
        <v>-4</v>
      </c>
      <c r="F61" s="20">
        <v>-4</v>
      </c>
      <c r="G61" s="20">
        <v>-5</v>
      </c>
      <c r="H61" s="20">
        <v>-4</v>
      </c>
      <c r="I61" s="20">
        <v>-4</v>
      </c>
      <c r="J61" s="20"/>
      <c r="K61" s="18"/>
      <c r="L61" s="15"/>
      <c r="M61" s="244"/>
      <c r="N61" s="244"/>
      <c r="T61" s="53"/>
      <c r="U61" s="1"/>
      <c r="V61" s="1"/>
      <c r="W61" s="1"/>
      <c r="X61" s="41"/>
      <c r="Y61" s="41">
        <f t="shared" si="34"/>
        <v>-5</v>
      </c>
      <c r="Z61" s="20">
        <f t="shared" si="35"/>
        <v>-3</v>
      </c>
      <c r="AA61" s="20">
        <f t="shared" si="36"/>
        <v>-4</v>
      </c>
      <c r="AB61" s="20">
        <f t="shared" si="37"/>
        <v>-4</v>
      </c>
      <c r="AC61" s="20">
        <f t="shared" si="38"/>
        <v>-5</v>
      </c>
      <c r="AD61" s="20">
        <f t="shared" si="39"/>
        <v>-4</v>
      </c>
      <c r="AE61" s="20">
        <f t="shared" si="40"/>
        <v>-4</v>
      </c>
      <c r="AF61" s="20"/>
      <c r="AG61" s="18"/>
      <c r="AH61" s="15"/>
    </row>
    <row r="62" spans="1:34" s="174" customFormat="1">
      <c r="B62" s="60" t="s">
        <v>22</v>
      </c>
      <c r="C62" s="42">
        <v>-13</v>
      </c>
      <c r="D62" s="43">
        <v>-12</v>
      </c>
      <c r="E62" s="27">
        <v>-12</v>
      </c>
      <c r="F62" s="27">
        <v>-15</v>
      </c>
      <c r="G62" s="27">
        <v>-16</v>
      </c>
      <c r="H62" s="27">
        <v>-14</v>
      </c>
      <c r="I62" s="27">
        <v>-12</v>
      </c>
      <c r="J62" s="27"/>
      <c r="K62" s="25"/>
      <c r="L62" s="26"/>
      <c r="M62" s="245"/>
      <c r="N62" s="245"/>
      <c r="T62" s="60" t="s">
        <v>22</v>
      </c>
      <c r="U62" s="50"/>
      <c r="V62" s="50"/>
      <c r="W62" s="50"/>
      <c r="X62" s="43"/>
      <c r="Y62" s="43">
        <f t="shared" si="34"/>
        <v>-13</v>
      </c>
      <c r="Z62" s="27">
        <f t="shared" si="35"/>
        <v>-12</v>
      </c>
      <c r="AA62" s="27">
        <f t="shared" si="36"/>
        <v>-12</v>
      </c>
      <c r="AB62" s="27">
        <f t="shared" si="37"/>
        <v>-15</v>
      </c>
      <c r="AC62" s="27">
        <f t="shared" si="38"/>
        <v>-16</v>
      </c>
      <c r="AD62" s="27">
        <f t="shared" si="39"/>
        <v>-14</v>
      </c>
      <c r="AE62" s="27">
        <f t="shared" si="40"/>
        <v>-12</v>
      </c>
      <c r="AF62" s="27"/>
      <c r="AG62" s="25"/>
      <c r="AH62" s="26"/>
    </row>
    <row r="63" spans="1:34" s="174" customFormat="1">
      <c r="B63" s="60" t="s">
        <v>11</v>
      </c>
      <c r="C63" s="42">
        <v>12</v>
      </c>
      <c r="D63" s="43">
        <v>21</v>
      </c>
      <c r="E63" s="27">
        <v>19</v>
      </c>
      <c r="F63" s="27">
        <v>23</v>
      </c>
      <c r="G63" s="27">
        <v>31</v>
      </c>
      <c r="H63" s="27">
        <v>34</v>
      </c>
      <c r="I63" s="27">
        <v>40</v>
      </c>
      <c r="J63" s="27"/>
      <c r="K63" s="25"/>
      <c r="L63" s="26"/>
      <c r="M63" s="245"/>
      <c r="N63" s="245"/>
      <c r="T63" s="60" t="s">
        <v>11</v>
      </c>
      <c r="U63" s="50"/>
      <c r="V63" s="50"/>
      <c r="W63" s="50"/>
      <c r="X63" s="43"/>
      <c r="Y63" s="43">
        <f t="shared" si="34"/>
        <v>12</v>
      </c>
      <c r="Z63" s="27">
        <f t="shared" si="35"/>
        <v>21</v>
      </c>
      <c r="AA63" s="27">
        <f t="shared" si="36"/>
        <v>19</v>
      </c>
      <c r="AB63" s="27">
        <f t="shared" si="37"/>
        <v>23</v>
      </c>
      <c r="AC63" s="27">
        <f t="shared" si="38"/>
        <v>31</v>
      </c>
      <c r="AD63" s="27">
        <f t="shared" si="39"/>
        <v>34</v>
      </c>
      <c r="AE63" s="27">
        <f t="shared" si="40"/>
        <v>40</v>
      </c>
      <c r="AF63" s="27"/>
      <c r="AG63" s="25"/>
      <c r="AH63" s="26"/>
    </row>
    <row r="64" spans="1:34" s="174" customFormat="1">
      <c r="B64" s="53" t="s">
        <v>21</v>
      </c>
      <c r="C64" s="12">
        <v>5</v>
      </c>
      <c r="D64" s="41">
        <v>-4</v>
      </c>
      <c r="E64" s="20">
        <v>-7</v>
      </c>
      <c r="F64" s="20">
        <v>-15</v>
      </c>
      <c r="G64" s="20">
        <v>-9</v>
      </c>
      <c r="H64" s="20">
        <v>-3</v>
      </c>
      <c r="I64" s="20">
        <v>-15</v>
      </c>
      <c r="J64" s="20"/>
      <c r="K64" s="18"/>
      <c r="L64" s="15"/>
      <c r="M64" s="244"/>
      <c r="N64" s="244"/>
      <c r="T64" s="53" t="s">
        <v>21</v>
      </c>
      <c r="U64" s="1"/>
      <c r="V64" s="1"/>
      <c r="W64" s="1"/>
      <c r="X64" s="41"/>
      <c r="Y64" s="41">
        <f t="shared" si="34"/>
        <v>5</v>
      </c>
      <c r="Z64" s="20">
        <f t="shared" si="35"/>
        <v>-4</v>
      </c>
      <c r="AA64" s="20">
        <f t="shared" si="36"/>
        <v>-7</v>
      </c>
      <c r="AB64" s="20">
        <f t="shared" si="37"/>
        <v>-15</v>
      </c>
      <c r="AC64" s="20">
        <f t="shared" si="38"/>
        <v>-9</v>
      </c>
      <c r="AD64" s="20">
        <f t="shared" si="39"/>
        <v>-3</v>
      </c>
      <c r="AE64" s="20">
        <f t="shared" si="40"/>
        <v>-15</v>
      </c>
      <c r="AF64" s="20"/>
      <c r="AG64" s="18"/>
      <c r="AH64" s="15"/>
    </row>
    <row r="65" spans="2:34" s="174" customFormat="1">
      <c r="B65" s="388" t="s">
        <v>101</v>
      </c>
      <c r="C65" s="12"/>
      <c r="D65" s="41"/>
      <c r="E65" s="20"/>
      <c r="F65" s="20"/>
      <c r="G65" s="20"/>
      <c r="H65" s="20"/>
      <c r="I65" s="20">
        <v>0</v>
      </c>
      <c r="J65" s="20"/>
      <c r="K65" s="18"/>
      <c r="L65" s="15"/>
      <c r="M65" s="244"/>
      <c r="N65" s="244"/>
      <c r="T65" s="388" t="s">
        <v>101</v>
      </c>
      <c r="U65" s="1"/>
      <c r="V65" s="1"/>
      <c r="W65" s="1"/>
      <c r="X65" s="41"/>
      <c r="Y65" s="41">
        <f t="shared" si="34"/>
        <v>0</v>
      </c>
      <c r="Z65" s="20">
        <f t="shared" si="35"/>
        <v>0</v>
      </c>
      <c r="AA65" s="20">
        <f t="shared" si="36"/>
        <v>0</v>
      </c>
      <c r="AB65" s="20">
        <f t="shared" si="37"/>
        <v>0</v>
      </c>
      <c r="AC65" s="20">
        <f t="shared" si="38"/>
        <v>0</v>
      </c>
      <c r="AD65" s="20">
        <f t="shared" si="39"/>
        <v>0</v>
      </c>
      <c r="AE65" s="20">
        <f t="shared" si="40"/>
        <v>0</v>
      </c>
      <c r="AF65" s="20"/>
      <c r="AG65" s="18"/>
      <c r="AH65" s="15"/>
    </row>
    <row r="66" spans="2:34" s="174" customFormat="1">
      <c r="B66" s="62" t="s">
        <v>4</v>
      </c>
      <c r="C66" s="44">
        <v>17</v>
      </c>
      <c r="D66" s="45">
        <v>17</v>
      </c>
      <c r="E66" s="31">
        <v>12</v>
      </c>
      <c r="F66" s="31">
        <v>8</v>
      </c>
      <c r="G66" s="31">
        <v>22</v>
      </c>
      <c r="H66" s="31">
        <v>31</v>
      </c>
      <c r="I66" s="31">
        <v>25</v>
      </c>
      <c r="J66" s="31"/>
      <c r="K66" s="33"/>
      <c r="L66" s="34"/>
      <c r="M66" s="248"/>
      <c r="N66" s="248"/>
      <c r="T66" s="62" t="s">
        <v>4</v>
      </c>
      <c r="U66" s="598"/>
      <c r="V66" s="598"/>
      <c r="W66" s="598"/>
      <c r="X66" s="45"/>
      <c r="Y66" s="45">
        <f t="shared" si="34"/>
        <v>17</v>
      </c>
      <c r="Z66" s="31">
        <f t="shared" si="35"/>
        <v>17</v>
      </c>
      <c r="AA66" s="31">
        <f t="shared" si="36"/>
        <v>12</v>
      </c>
      <c r="AB66" s="31">
        <f t="shared" si="37"/>
        <v>8</v>
      </c>
      <c r="AC66" s="31">
        <f t="shared" si="38"/>
        <v>22</v>
      </c>
      <c r="AD66" s="31">
        <f t="shared" si="39"/>
        <v>31</v>
      </c>
      <c r="AE66" s="31">
        <f t="shared" si="40"/>
        <v>25</v>
      </c>
      <c r="AF66" s="31"/>
      <c r="AG66" s="33"/>
      <c r="AH66" s="34"/>
    </row>
    <row r="67" spans="2:34" s="174" customFormat="1">
      <c r="B67" s="53" t="s">
        <v>8</v>
      </c>
      <c r="C67" s="80">
        <v>52</v>
      </c>
      <c r="D67" s="20">
        <v>36</v>
      </c>
      <c r="E67" s="20">
        <v>39</v>
      </c>
      <c r="F67" s="20">
        <v>39</v>
      </c>
      <c r="G67" s="20">
        <v>34</v>
      </c>
      <c r="H67" s="20">
        <v>29</v>
      </c>
      <c r="I67" s="20">
        <v>23</v>
      </c>
      <c r="J67" s="20"/>
      <c r="K67" s="18"/>
      <c r="L67" s="15"/>
      <c r="M67" s="244"/>
      <c r="N67" s="244"/>
      <c r="T67" s="53" t="s">
        <v>8</v>
      </c>
      <c r="U67" s="1"/>
      <c r="V67" s="1"/>
      <c r="W67" s="1"/>
      <c r="X67" s="20"/>
      <c r="Y67" s="20">
        <f t="shared" si="34"/>
        <v>52</v>
      </c>
      <c r="Z67" s="20">
        <f t="shared" si="35"/>
        <v>36</v>
      </c>
      <c r="AA67" s="20">
        <f t="shared" si="36"/>
        <v>39</v>
      </c>
      <c r="AB67" s="20">
        <f t="shared" si="37"/>
        <v>39</v>
      </c>
      <c r="AC67" s="20">
        <f t="shared" si="38"/>
        <v>34</v>
      </c>
      <c r="AD67" s="20">
        <f t="shared" si="39"/>
        <v>29</v>
      </c>
      <c r="AE67" s="20">
        <f t="shared" si="40"/>
        <v>23</v>
      </c>
      <c r="AF67" s="20"/>
      <c r="AG67" s="18"/>
      <c r="AH67" s="15"/>
    </row>
    <row r="68" spans="2:34" s="174" customFormat="1">
      <c r="B68" s="53" t="s">
        <v>92</v>
      </c>
      <c r="C68" s="80">
        <v>15</v>
      </c>
      <c r="D68" s="20">
        <v>13</v>
      </c>
      <c r="E68" s="20">
        <v>8</v>
      </c>
      <c r="F68" s="20">
        <v>5</v>
      </c>
      <c r="G68" s="20">
        <v>16</v>
      </c>
      <c r="H68" s="20">
        <v>21</v>
      </c>
      <c r="I68" s="20">
        <v>16</v>
      </c>
      <c r="J68" s="20"/>
      <c r="K68" s="18"/>
      <c r="L68" s="15"/>
      <c r="M68" s="244"/>
      <c r="N68" s="244"/>
      <c r="T68" s="53" t="s">
        <v>5</v>
      </c>
      <c r="U68" s="1"/>
      <c r="V68" s="1"/>
      <c r="W68" s="1"/>
      <c r="X68" s="20"/>
      <c r="Y68" s="20">
        <f t="shared" si="34"/>
        <v>15</v>
      </c>
      <c r="Z68" s="20">
        <f t="shared" si="35"/>
        <v>13</v>
      </c>
      <c r="AA68" s="20">
        <f t="shared" si="36"/>
        <v>8</v>
      </c>
      <c r="AB68" s="20">
        <f t="shared" si="37"/>
        <v>5</v>
      </c>
      <c r="AC68" s="20">
        <f t="shared" si="38"/>
        <v>16</v>
      </c>
      <c r="AD68" s="20">
        <f t="shared" si="39"/>
        <v>21</v>
      </c>
      <c r="AE68" s="20">
        <f t="shared" si="40"/>
        <v>16</v>
      </c>
      <c r="AF68" s="20"/>
      <c r="AG68" s="18"/>
      <c r="AH68" s="15"/>
    </row>
    <row r="69" spans="2:34" s="174" customFormat="1">
      <c r="B69" s="53" t="s">
        <v>5</v>
      </c>
      <c r="C69" s="80">
        <v>9</v>
      </c>
      <c r="D69" s="20">
        <v>15</v>
      </c>
      <c r="E69" s="20">
        <v>12</v>
      </c>
      <c r="F69" s="20">
        <v>14</v>
      </c>
      <c r="G69" s="20">
        <v>21</v>
      </c>
      <c r="H69" s="20">
        <v>22</v>
      </c>
      <c r="I69" s="20">
        <v>24</v>
      </c>
      <c r="J69" s="20"/>
      <c r="K69" s="18"/>
      <c r="L69" s="15"/>
      <c r="M69" s="244"/>
      <c r="N69" s="244"/>
      <c r="T69" s="53" t="s">
        <v>5</v>
      </c>
      <c r="U69" s="1"/>
      <c r="V69" s="1"/>
      <c r="W69" s="1"/>
      <c r="X69" s="20"/>
      <c r="Y69" s="20">
        <f t="shared" si="34"/>
        <v>9</v>
      </c>
      <c r="Z69" s="20">
        <f t="shared" si="35"/>
        <v>15</v>
      </c>
      <c r="AA69" s="20">
        <f t="shared" si="36"/>
        <v>12</v>
      </c>
      <c r="AB69" s="20">
        <f t="shared" si="37"/>
        <v>14</v>
      </c>
      <c r="AC69" s="20">
        <f t="shared" si="38"/>
        <v>21</v>
      </c>
      <c r="AD69" s="20">
        <f t="shared" si="39"/>
        <v>22</v>
      </c>
      <c r="AE69" s="20">
        <f t="shared" si="40"/>
        <v>24</v>
      </c>
      <c r="AF69" s="20"/>
      <c r="AG69" s="18"/>
      <c r="AH69" s="15"/>
    </row>
    <row r="70" spans="2:34" s="174" customFormat="1">
      <c r="B70" s="53" t="s">
        <v>26</v>
      </c>
      <c r="C70" s="80">
        <v>337</v>
      </c>
      <c r="D70" s="20">
        <v>368</v>
      </c>
      <c r="E70" s="20">
        <v>428</v>
      </c>
      <c r="F70" s="20">
        <v>457</v>
      </c>
      <c r="G70" s="20">
        <v>430</v>
      </c>
      <c r="H70" s="20">
        <v>459</v>
      </c>
      <c r="I70" s="20">
        <v>484</v>
      </c>
      <c r="J70" s="20"/>
      <c r="K70" s="18"/>
      <c r="L70" s="15"/>
      <c r="M70" s="244"/>
      <c r="N70" s="244"/>
      <c r="T70" s="53" t="s">
        <v>26</v>
      </c>
      <c r="U70" s="1"/>
      <c r="V70" s="1"/>
      <c r="W70" s="1"/>
      <c r="X70" s="20"/>
      <c r="Y70" s="20">
        <f t="shared" si="34"/>
        <v>337</v>
      </c>
      <c r="Z70" s="20">
        <f t="shared" si="35"/>
        <v>368</v>
      </c>
      <c r="AA70" s="20">
        <f t="shared" si="36"/>
        <v>428</v>
      </c>
      <c r="AB70" s="20">
        <f t="shared" si="37"/>
        <v>457</v>
      </c>
      <c r="AC70" s="20">
        <f t="shared" si="38"/>
        <v>430</v>
      </c>
      <c r="AD70" s="20">
        <f t="shared" si="39"/>
        <v>459</v>
      </c>
      <c r="AE70" s="20">
        <f t="shared" si="40"/>
        <v>484</v>
      </c>
      <c r="AF70" s="20"/>
      <c r="AG70" s="18"/>
      <c r="AH70" s="15"/>
    </row>
    <row r="71" spans="2:34" s="174" customFormat="1">
      <c r="B71" s="249" t="s">
        <v>80</v>
      </c>
      <c r="C71" s="108">
        <v>1982</v>
      </c>
      <c r="D71" s="95">
        <v>2174</v>
      </c>
      <c r="E71" s="95">
        <v>2411</v>
      </c>
      <c r="F71" s="95">
        <v>2575</v>
      </c>
      <c r="G71" s="95">
        <v>2744</v>
      </c>
      <c r="H71" s="20">
        <v>2911</v>
      </c>
      <c r="I71" s="20">
        <v>3140</v>
      </c>
      <c r="J71" s="20"/>
      <c r="K71" s="18"/>
      <c r="L71" s="15"/>
      <c r="M71" s="244"/>
      <c r="N71" s="244"/>
      <c r="T71" s="249" t="s">
        <v>80</v>
      </c>
      <c r="U71" s="599"/>
      <c r="V71" s="599"/>
      <c r="W71" s="599"/>
      <c r="X71" s="95"/>
      <c r="Y71" s="95">
        <f t="shared" si="34"/>
        <v>1982</v>
      </c>
      <c r="Z71" s="95">
        <f t="shared" si="35"/>
        <v>2174</v>
      </c>
      <c r="AA71" s="95">
        <f t="shared" si="36"/>
        <v>2411</v>
      </c>
      <c r="AB71" s="95">
        <f t="shared" si="37"/>
        <v>2575</v>
      </c>
      <c r="AC71" s="95">
        <f t="shared" si="38"/>
        <v>2744</v>
      </c>
      <c r="AD71" s="95">
        <f t="shared" si="39"/>
        <v>2911</v>
      </c>
      <c r="AE71" s="95">
        <f t="shared" si="40"/>
        <v>3140</v>
      </c>
      <c r="AF71" s="20"/>
      <c r="AG71" s="18"/>
      <c r="AH71" s="15"/>
    </row>
    <row r="72" spans="2:34" s="174" customFormat="1">
      <c r="B72" s="51" t="s">
        <v>12</v>
      </c>
      <c r="C72" s="36">
        <v>409</v>
      </c>
      <c r="D72" s="37">
        <v>545</v>
      </c>
      <c r="E72" s="37">
        <v>584</v>
      </c>
      <c r="F72" s="37">
        <v>619</v>
      </c>
      <c r="G72" s="37">
        <v>722</v>
      </c>
      <c r="H72" s="37">
        <v>776</v>
      </c>
      <c r="I72" s="37">
        <v>792</v>
      </c>
      <c r="J72" s="37"/>
      <c r="K72" s="38"/>
      <c r="L72" s="39"/>
      <c r="M72" s="244"/>
      <c r="N72" s="244"/>
      <c r="T72" s="51" t="s">
        <v>12</v>
      </c>
      <c r="U72" s="600"/>
      <c r="V72" s="600"/>
      <c r="W72" s="600"/>
      <c r="X72" s="37"/>
      <c r="Y72" s="37">
        <f t="shared" si="34"/>
        <v>409</v>
      </c>
      <c r="Z72" s="37">
        <f t="shared" si="35"/>
        <v>545</v>
      </c>
      <c r="AA72" s="37">
        <f t="shared" si="36"/>
        <v>584</v>
      </c>
      <c r="AB72" s="37">
        <f t="shared" si="37"/>
        <v>619</v>
      </c>
      <c r="AC72" s="37">
        <f t="shared" si="38"/>
        <v>722</v>
      </c>
      <c r="AD72" s="37">
        <f t="shared" si="39"/>
        <v>776</v>
      </c>
      <c r="AE72" s="37">
        <f t="shared" si="40"/>
        <v>792</v>
      </c>
      <c r="AF72" s="37"/>
      <c r="AG72" s="38"/>
      <c r="AH72" s="39"/>
    </row>
    <row r="73" spans="2:34" s="174" customFormat="1">
      <c r="B73" s="60" t="s">
        <v>20</v>
      </c>
      <c r="C73" s="103"/>
      <c r="D73" s="82"/>
      <c r="E73" s="82"/>
      <c r="F73" s="82"/>
      <c r="G73" s="82"/>
      <c r="H73" s="82"/>
      <c r="I73" s="82"/>
      <c r="J73" s="82"/>
      <c r="K73" s="18"/>
      <c r="L73" s="15"/>
      <c r="M73" s="244"/>
      <c r="N73" s="244"/>
      <c r="T73" s="60" t="s">
        <v>20</v>
      </c>
      <c r="U73" s="50"/>
      <c r="V73" s="50"/>
      <c r="W73" s="50"/>
      <c r="X73" s="596"/>
      <c r="Y73" s="82">
        <f t="shared" si="34"/>
        <v>0</v>
      </c>
      <c r="Z73" s="82">
        <f t="shared" si="35"/>
        <v>0</v>
      </c>
      <c r="AA73" s="82">
        <f t="shared" si="36"/>
        <v>0</v>
      </c>
      <c r="AB73" s="82">
        <f t="shared" si="37"/>
        <v>0</v>
      </c>
      <c r="AC73" s="82">
        <f t="shared" si="38"/>
        <v>0</v>
      </c>
      <c r="AD73" s="82">
        <f t="shared" si="39"/>
        <v>0</v>
      </c>
      <c r="AE73" s="82">
        <f t="shared" si="40"/>
        <v>0</v>
      </c>
      <c r="AF73" s="82"/>
      <c r="AG73" s="18"/>
      <c r="AH73" s="15"/>
    </row>
    <row r="74" spans="2:34" s="174" customFormat="1">
      <c r="B74" s="53" t="s">
        <v>17</v>
      </c>
      <c r="C74" s="81">
        <v>2.2999999999999998</v>
      </c>
      <c r="D74" s="82">
        <v>2.6</v>
      </c>
      <c r="E74" s="82">
        <v>3.2</v>
      </c>
      <c r="F74" s="82">
        <v>3.7</v>
      </c>
      <c r="G74" s="82">
        <v>3.8</v>
      </c>
      <c r="H74" s="82">
        <v>3.8</v>
      </c>
      <c r="I74" s="82">
        <v>4.7</v>
      </c>
      <c r="J74" s="82"/>
      <c r="K74" s="18"/>
      <c r="L74" s="15"/>
      <c r="M74" s="244"/>
      <c r="N74" s="244"/>
      <c r="T74" s="53" t="s">
        <v>23</v>
      </c>
      <c r="U74" s="1"/>
      <c r="V74" s="1"/>
      <c r="W74" s="1"/>
      <c r="X74" s="82"/>
      <c r="Y74" s="82">
        <f t="shared" si="34"/>
        <v>2.2999999999999998</v>
      </c>
      <c r="Z74" s="82">
        <f t="shared" si="35"/>
        <v>2.6</v>
      </c>
      <c r="AA74" s="82">
        <f t="shared" si="36"/>
        <v>3.2</v>
      </c>
      <c r="AB74" s="82">
        <f t="shared" si="37"/>
        <v>3.7</v>
      </c>
      <c r="AC74" s="82">
        <f t="shared" si="38"/>
        <v>3.8</v>
      </c>
      <c r="AD74" s="82">
        <f t="shared" si="39"/>
        <v>3.8</v>
      </c>
      <c r="AE74" s="82">
        <f t="shared" si="40"/>
        <v>4.7</v>
      </c>
      <c r="AF74" s="82"/>
      <c r="AG74" s="18"/>
      <c r="AH74" s="15"/>
    </row>
    <row r="75" spans="2:34" s="174" customFormat="1">
      <c r="B75" s="109" t="s">
        <v>62</v>
      </c>
      <c r="C75" s="81">
        <v>0</v>
      </c>
      <c r="D75" s="82">
        <v>0</v>
      </c>
      <c r="E75" s="82">
        <v>0</v>
      </c>
      <c r="F75" s="82">
        <v>0</v>
      </c>
      <c r="G75" s="82">
        <v>0.2</v>
      </c>
      <c r="H75" s="82">
        <v>0.2</v>
      </c>
      <c r="I75" s="82">
        <v>0.3</v>
      </c>
      <c r="J75" s="82"/>
      <c r="K75" s="18"/>
      <c r="L75" s="15"/>
      <c r="M75" s="244"/>
      <c r="N75" s="244"/>
      <c r="T75" s="53" t="s">
        <v>13</v>
      </c>
      <c r="U75" s="1"/>
      <c r="V75" s="1"/>
      <c r="W75" s="1"/>
      <c r="X75" s="82"/>
      <c r="Y75" s="82">
        <f t="shared" si="34"/>
        <v>0</v>
      </c>
      <c r="Z75" s="82">
        <f t="shared" si="35"/>
        <v>0</v>
      </c>
      <c r="AA75" s="82">
        <f t="shared" si="36"/>
        <v>0</v>
      </c>
      <c r="AB75" s="82">
        <f t="shared" si="37"/>
        <v>0</v>
      </c>
      <c r="AC75" s="82">
        <f t="shared" si="38"/>
        <v>0.2</v>
      </c>
      <c r="AD75" s="82">
        <f t="shared" si="39"/>
        <v>0.2</v>
      </c>
      <c r="AE75" s="82">
        <f t="shared" si="40"/>
        <v>0.3</v>
      </c>
      <c r="AF75" s="82"/>
      <c r="AG75" s="18"/>
      <c r="AH75" s="15"/>
    </row>
    <row r="76" spans="2:34" s="174" customFormat="1">
      <c r="B76" s="60" t="s">
        <v>23</v>
      </c>
      <c r="C76" s="90">
        <v>2.2999999999999998</v>
      </c>
      <c r="D76" s="107">
        <v>2.6</v>
      </c>
      <c r="E76" s="107">
        <v>3.2</v>
      </c>
      <c r="F76" s="107">
        <v>3.7</v>
      </c>
      <c r="G76" s="107">
        <v>4</v>
      </c>
      <c r="H76" s="107">
        <v>4</v>
      </c>
      <c r="I76" s="107">
        <v>5</v>
      </c>
      <c r="J76" s="107"/>
      <c r="K76" s="25"/>
      <c r="L76" s="26"/>
      <c r="M76" s="245"/>
      <c r="N76" s="245"/>
      <c r="T76" s="60" t="s">
        <v>60</v>
      </c>
      <c r="U76" s="50"/>
      <c r="V76" s="50"/>
      <c r="W76" s="50"/>
      <c r="X76" s="107"/>
      <c r="Y76" s="107">
        <f t="shared" si="34"/>
        <v>2.2999999999999998</v>
      </c>
      <c r="Z76" s="107">
        <f t="shared" si="35"/>
        <v>2.6</v>
      </c>
      <c r="AA76" s="107">
        <f t="shared" si="36"/>
        <v>3.2</v>
      </c>
      <c r="AB76" s="107">
        <f t="shared" si="37"/>
        <v>3.7</v>
      </c>
      <c r="AC76" s="107">
        <f t="shared" si="38"/>
        <v>4</v>
      </c>
      <c r="AD76" s="107">
        <f t="shared" si="39"/>
        <v>4</v>
      </c>
      <c r="AE76" s="107">
        <f t="shared" si="40"/>
        <v>5</v>
      </c>
      <c r="AF76" s="107"/>
      <c r="AG76" s="25"/>
      <c r="AH76" s="26"/>
    </row>
    <row r="77" spans="2:34" s="174" customFormat="1">
      <c r="B77" s="53" t="s">
        <v>15</v>
      </c>
      <c r="C77" s="81">
        <v>0.7</v>
      </c>
      <c r="D77" s="82">
        <v>0.6</v>
      </c>
      <c r="E77" s="82">
        <v>0.6</v>
      </c>
      <c r="F77" s="82">
        <v>0.7</v>
      </c>
      <c r="G77" s="82">
        <v>0.6</v>
      </c>
      <c r="H77" s="82">
        <v>0.6</v>
      </c>
      <c r="I77" s="82">
        <v>0.6</v>
      </c>
      <c r="J77" s="82"/>
      <c r="K77" s="18"/>
      <c r="L77" s="15"/>
      <c r="M77" s="244"/>
      <c r="N77" s="244"/>
      <c r="T77" s="53" t="s">
        <v>61</v>
      </c>
      <c r="U77" s="1"/>
      <c r="V77" s="1"/>
      <c r="W77" s="1"/>
      <c r="X77" s="82"/>
      <c r="Y77" s="82">
        <f t="shared" si="34"/>
        <v>0.7</v>
      </c>
      <c r="Z77" s="82">
        <f t="shared" si="35"/>
        <v>0.6</v>
      </c>
      <c r="AA77" s="82">
        <f t="shared" si="36"/>
        <v>0.6</v>
      </c>
      <c r="AB77" s="82">
        <f t="shared" si="37"/>
        <v>0.7</v>
      </c>
      <c r="AC77" s="82">
        <f t="shared" si="38"/>
        <v>0.6</v>
      </c>
      <c r="AD77" s="82">
        <f t="shared" si="39"/>
        <v>0.6</v>
      </c>
      <c r="AE77" s="82">
        <f t="shared" si="40"/>
        <v>0.6</v>
      </c>
      <c r="AF77" s="82"/>
      <c r="AG77" s="18"/>
      <c r="AH77" s="15"/>
    </row>
    <row r="78" spans="2:34" s="174" customFormat="1">
      <c r="B78" s="53" t="s">
        <v>14</v>
      </c>
      <c r="C78" s="81">
        <v>0.1</v>
      </c>
      <c r="D78" s="82">
        <v>0.1</v>
      </c>
      <c r="E78" s="82">
        <v>0.1</v>
      </c>
      <c r="F78" s="82">
        <v>0.2</v>
      </c>
      <c r="G78" s="82">
        <v>0.1</v>
      </c>
      <c r="H78" s="82">
        <v>0.1</v>
      </c>
      <c r="I78" s="82">
        <v>0.1</v>
      </c>
      <c r="J78" s="82"/>
      <c r="K78" s="18"/>
      <c r="L78" s="15"/>
      <c r="M78" s="244"/>
      <c r="N78" s="244"/>
      <c r="T78" s="53" t="s">
        <v>14</v>
      </c>
      <c r="U78" s="1"/>
      <c r="V78" s="1"/>
      <c r="W78" s="1"/>
      <c r="X78" s="82"/>
      <c r="Y78" s="82">
        <f t="shared" si="34"/>
        <v>0.1</v>
      </c>
      <c r="Z78" s="82">
        <f t="shared" si="35"/>
        <v>0.1</v>
      </c>
      <c r="AA78" s="82">
        <f t="shared" si="36"/>
        <v>0.1</v>
      </c>
      <c r="AB78" s="82">
        <f t="shared" si="37"/>
        <v>0.2</v>
      </c>
      <c r="AC78" s="82">
        <f t="shared" si="38"/>
        <v>0.1</v>
      </c>
      <c r="AD78" s="82">
        <f t="shared" si="39"/>
        <v>0.1</v>
      </c>
      <c r="AE78" s="82">
        <f t="shared" si="40"/>
        <v>0.1</v>
      </c>
      <c r="AF78" s="82"/>
      <c r="AG78" s="18"/>
      <c r="AH78" s="15"/>
    </row>
    <row r="79" spans="2:34" s="174" customFormat="1">
      <c r="B79" s="62" t="s">
        <v>13</v>
      </c>
      <c r="C79" s="91">
        <v>0.79999999999999993</v>
      </c>
      <c r="D79" s="116">
        <v>0.7</v>
      </c>
      <c r="E79" s="116">
        <v>0.7</v>
      </c>
      <c r="F79" s="116">
        <v>0.89999999999999991</v>
      </c>
      <c r="G79" s="116">
        <v>0.7</v>
      </c>
      <c r="H79" s="116">
        <v>0.7</v>
      </c>
      <c r="I79" s="116">
        <v>0.7</v>
      </c>
      <c r="J79" s="116"/>
      <c r="K79" s="33"/>
      <c r="L79" s="46"/>
      <c r="M79" s="245"/>
      <c r="N79" s="245"/>
      <c r="T79" s="62" t="s">
        <v>13</v>
      </c>
      <c r="U79" s="598"/>
      <c r="V79" s="598"/>
      <c r="W79" s="598"/>
      <c r="X79" s="116"/>
      <c r="Y79" s="116">
        <f t="shared" si="34"/>
        <v>0.79999999999999993</v>
      </c>
      <c r="Z79" s="116">
        <f t="shared" si="35"/>
        <v>0.7</v>
      </c>
      <c r="AA79" s="116">
        <f t="shared" si="36"/>
        <v>0.7</v>
      </c>
      <c r="AB79" s="116">
        <f t="shared" si="37"/>
        <v>0.89999999999999991</v>
      </c>
      <c r="AC79" s="116">
        <f t="shared" si="38"/>
        <v>0.7</v>
      </c>
      <c r="AD79" s="116">
        <f t="shared" si="39"/>
        <v>0.7</v>
      </c>
      <c r="AE79" s="116">
        <f t="shared" si="40"/>
        <v>0.7</v>
      </c>
      <c r="AF79" s="116"/>
      <c r="AG79" s="33"/>
      <c r="AH79" s="46"/>
    </row>
    <row r="80" spans="2:34" s="174" customFormat="1">
      <c r="B80" s="960"/>
      <c r="C80" s="961"/>
      <c r="D80" s="961"/>
      <c r="E80" s="961"/>
      <c r="F80" s="961"/>
      <c r="G80" s="961"/>
      <c r="H80" s="961"/>
      <c r="I80" s="961"/>
      <c r="J80" s="961"/>
      <c r="K80" s="961"/>
      <c r="L80" s="961"/>
      <c r="M80" s="591"/>
      <c r="N80" s="591"/>
    </row>
    <row r="81" spans="2:31" s="174" customFormat="1">
      <c r="B81" s="49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Q81" s="49"/>
      <c r="R81" s="49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2:31" s="174" customFormat="1">
      <c r="B82" s="4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Q82" s="49"/>
      <c r="R82" s="49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2:31" s="174" customFormat="1">
      <c r="B83" s="49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Q83" s="49"/>
      <c r="R83" s="49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2:31" s="174" customFormat="1">
      <c r="B84" s="49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Q84" s="49"/>
      <c r="R84" s="49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2:31" s="174" customFormat="1">
      <c r="B85" s="49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Q85" s="49"/>
      <c r="R85" s="49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2:31" s="174" customFormat="1">
      <c r="B86" s="49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Q86" s="49"/>
      <c r="R86" s="49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2:31" s="174" customFormat="1"/>
    <row r="88" spans="2:31" s="174" customFormat="1"/>
    <row r="89" spans="2:31" s="174" customFormat="1"/>
    <row r="90" spans="2:31" s="174" customFormat="1"/>
    <row r="91" spans="2:31" s="174" customFormat="1"/>
    <row r="92" spans="2:31" s="174" customFormat="1"/>
    <row r="93" spans="2:31" s="174" customFormat="1"/>
    <row r="94" spans="2:31" s="174" customFormat="1"/>
    <row r="95" spans="2:31" s="174" customFormat="1"/>
    <row r="96" spans="2:31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</sheetData>
  <mergeCells count="8">
    <mergeCell ref="AI3:AJ3"/>
    <mergeCell ref="T2:U2"/>
    <mergeCell ref="B30:L30"/>
    <mergeCell ref="B80:L80"/>
    <mergeCell ref="M3:N3"/>
    <mergeCell ref="O3:O4"/>
    <mergeCell ref="P3:P4"/>
    <mergeCell ref="Q3:Q4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31"/>
  <sheetViews>
    <sheetView zoomScale="90" zoomScaleNormal="90" workbookViewId="0"/>
  </sheetViews>
  <sheetFormatPr defaultColWidth="9.33203125" defaultRowHeight="12"/>
  <cols>
    <col min="1" max="1" width="23.33203125" style="139" customWidth="1"/>
    <col min="2" max="2" width="37" style="49" customWidth="1"/>
    <col min="3" max="3" width="7.5" style="11" customWidth="1"/>
    <col min="4" max="4" width="7.5" style="49" customWidth="1"/>
    <col min="5" max="9" width="8.1640625" style="49" customWidth="1"/>
    <col min="10" max="16384" width="9.33203125" style="49"/>
  </cols>
  <sheetData>
    <row r="1" spans="1:9" s="83" customFormat="1" ht="10.5" customHeight="1">
      <c r="A1" s="154"/>
      <c r="B1" s="155"/>
      <c r="C1" s="155"/>
      <c r="D1" s="155"/>
      <c r="E1" s="155"/>
      <c r="F1" s="155"/>
      <c r="G1" s="155"/>
      <c r="H1" s="155"/>
      <c r="I1" s="155"/>
    </row>
    <row r="2" spans="1:9" s="83" customFormat="1" ht="10.5" customHeight="1">
      <c r="A2" s="154"/>
      <c r="B2" s="278" t="s">
        <v>156</v>
      </c>
      <c r="C2" s="320"/>
      <c r="D2" s="267"/>
      <c r="E2" s="267"/>
      <c r="F2" s="267"/>
      <c r="G2" s="267"/>
      <c r="H2" s="267"/>
      <c r="I2" s="267"/>
    </row>
    <row r="3" spans="1:9" s="83" customFormat="1" ht="10.5" customHeight="1">
      <c r="A3" s="154"/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140"/>
      <c r="B4" s="362" t="s">
        <v>1</v>
      </c>
      <c r="C4" s="725" t="s">
        <v>151</v>
      </c>
      <c r="D4" s="726" t="s">
        <v>152</v>
      </c>
      <c r="E4" s="726" t="s">
        <v>142</v>
      </c>
      <c r="F4" s="726" t="s">
        <v>135</v>
      </c>
      <c r="G4" s="726" t="s">
        <v>129</v>
      </c>
      <c r="H4" s="726" t="s">
        <v>125</v>
      </c>
      <c r="I4" s="727" t="s">
        <v>124</v>
      </c>
    </row>
    <row r="5" spans="1:9" s="83" customFormat="1" ht="10.5" customHeight="1">
      <c r="A5" s="167"/>
      <c r="B5" s="388" t="s">
        <v>6</v>
      </c>
      <c r="C5" s="787"/>
      <c r="D5" s="930">
        <v>510</v>
      </c>
      <c r="E5" s="930">
        <v>528</v>
      </c>
      <c r="F5" s="930">
        <v>561</v>
      </c>
      <c r="G5" s="930">
        <v>574</v>
      </c>
      <c r="H5" s="930">
        <v>557</v>
      </c>
      <c r="I5" s="901">
        <v>564</v>
      </c>
    </row>
    <row r="6" spans="1:9" s="83" customFormat="1" ht="10.5" customHeight="1">
      <c r="A6" s="167"/>
      <c r="B6" s="388" t="s">
        <v>2</v>
      </c>
      <c r="C6" s="258"/>
      <c r="D6" s="834">
        <v>310</v>
      </c>
      <c r="E6" s="834">
        <v>318</v>
      </c>
      <c r="F6" s="834">
        <v>322</v>
      </c>
      <c r="G6" s="835">
        <v>317</v>
      </c>
      <c r="H6" s="835">
        <v>333</v>
      </c>
      <c r="I6" s="824">
        <v>345</v>
      </c>
    </row>
    <row r="7" spans="1:9" s="83" customFormat="1" ht="10.5" customHeight="1">
      <c r="A7" s="167"/>
      <c r="B7" s="388" t="s">
        <v>0</v>
      </c>
      <c r="C7" s="258"/>
      <c r="D7" s="834">
        <v>14</v>
      </c>
      <c r="E7" s="834">
        <v>88</v>
      </c>
      <c r="F7" s="834">
        <v>12</v>
      </c>
      <c r="G7" s="835">
        <v>13</v>
      </c>
      <c r="H7" s="835">
        <v>15</v>
      </c>
      <c r="I7" s="824">
        <v>10</v>
      </c>
    </row>
    <row r="8" spans="1:9" s="83" customFormat="1" ht="10.5" customHeight="1">
      <c r="A8" s="167"/>
      <c r="B8" s="388" t="s">
        <v>16</v>
      </c>
      <c r="C8" s="258"/>
      <c r="D8" s="267">
        <v>2</v>
      </c>
      <c r="E8" s="267">
        <v>7</v>
      </c>
      <c r="F8" s="267">
        <v>-1</v>
      </c>
      <c r="G8" s="261">
        <v>1</v>
      </c>
      <c r="H8" s="261">
        <v>6</v>
      </c>
      <c r="I8" s="413">
        <v>1</v>
      </c>
    </row>
    <row r="9" spans="1:9" s="83" customFormat="1" ht="10.5" customHeight="1">
      <c r="A9" s="168"/>
      <c r="B9" s="396" t="s">
        <v>7</v>
      </c>
      <c r="C9" s="305"/>
      <c r="D9" s="836">
        <v>836</v>
      </c>
      <c r="E9" s="836">
        <v>941</v>
      </c>
      <c r="F9" s="836">
        <v>894</v>
      </c>
      <c r="G9" s="836">
        <v>905</v>
      </c>
      <c r="H9" s="836">
        <v>911</v>
      </c>
      <c r="I9" s="837">
        <v>920</v>
      </c>
    </row>
    <row r="10" spans="1:9" s="83" customFormat="1" ht="10.5" customHeight="1">
      <c r="A10" s="168"/>
      <c r="B10" s="396" t="s">
        <v>22</v>
      </c>
      <c r="C10" s="276"/>
      <c r="D10" s="838">
        <v>-475</v>
      </c>
      <c r="E10" s="838">
        <v>-484</v>
      </c>
      <c r="F10" s="839">
        <v>-500</v>
      </c>
      <c r="G10" s="836">
        <v>-461</v>
      </c>
      <c r="H10" s="836">
        <v>-482</v>
      </c>
      <c r="I10" s="828">
        <v>-479</v>
      </c>
    </row>
    <row r="11" spans="1:9" s="83" customFormat="1" ht="10.5" customHeight="1">
      <c r="A11" s="168"/>
      <c r="B11" s="396" t="s">
        <v>11</v>
      </c>
      <c r="C11" s="276"/>
      <c r="D11" s="838">
        <v>361</v>
      </c>
      <c r="E11" s="838">
        <v>457</v>
      </c>
      <c r="F11" s="839">
        <v>394</v>
      </c>
      <c r="G11" s="839">
        <v>444</v>
      </c>
      <c r="H11" s="839">
        <v>429</v>
      </c>
      <c r="I11" s="828">
        <v>441</v>
      </c>
    </row>
    <row r="12" spans="1:9" s="83" customFormat="1" ht="10.5" customHeight="1">
      <c r="A12" s="167"/>
      <c r="B12" s="388" t="s">
        <v>21</v>
      </c>
      <c r="C12" s="265"/>
      <c r="D12" s="318">
        <v>-30</v>
      </c>
      <c r="E12" s="266">
        <v>-18</v>
      </c>
      <c r="F12" s="267">
        <v>-9</v>
      </c>
      <c r="G12" s="260">
        <v>-4</v>
      </c>
      <c r="H12" s="260">
        <v>-24</v>
      </c>
      <c r="I12" s="413">
        <v>-8</v>
      </c>
    </row>
    <row r="13" spans="1:9" s="83" customFormat="1" ht="10.5" customHeight="1">
      <c r="A13" s="168"/>
      <c r="B13" s="403" t="s">
        <v>4</v>
      </c>
      <c r="C13" s="276"/>
      <c r="D13" s="838">
        <v>331</v>
      </c>
      <c r="E13" s="838">
        <v>439</v>
      </c>
      <c r="F13" s="839">
        <v>385</v>
      </c>
      <c r="G13" s="836">
        <v>440</v>
      </c>
      <c r="H13" s="836">
        <v>405</v>
      </c>
      <c r="I13" s="828">
        <v>433</v>
      </c>
    </row>
    <row r="14" spans="1:9" s="83" customFormat="1" ht="10.5" customHeight="1">
      <c r="A14" s="167"/>
      <c r="B14" s="388" t="s">
        <v>8</v>
      </c>
      <c r="C14" s="728"/>
      <c r="D14" s="689">
        <v>56.8</v>
      </c>
      <c r="E14" s="931">
        <v>51.4</v>
      </c>
      <c r="F14" s="931">
        <v>55.9</v>
      </c>
      <c r="G14" s="931">
        <v>50.9</v>
      </c>
      <c r="H14" s="931">
        <v>52.9</v>
      </c>
      <c r="I14" s="901">
        <v>52.1</v>
      </c>
    </row>
    <row r="15" spans="1:9" s="83" customFormat="1" ht="10.5" customHeight="1">
      <c r="A15" s="167"/>
      <c r="B15" s="388" t="s">
        <v>92</v>
      </c>
      <c r="C15" s="287"/>
      <c r="D15" s="835">
        <v>12.986972342060325</v>
      </c>
      <c r="E15" s="835">
        <v>17.282026501105491</v>
      </c>
      <c r="F15" s="835">
        <v>15.626708398608589</v>
      </c>
      <c r="G15" s="835">
        <v>18.390192552241512</v>
      </c>
      <c r="H15" s="835">
        <v>17.268965094130238</v>
      </c>
      <c r="I15" s="821">
        <v>18.498226801964332</v>
      </c>
    </row>
    <row r="16" spans="1:9" s="83" customFormat="1" ht="10.5" customHeight="1">
      <c r="A16" s="167"/>
      <c r="B16" s="388" t="s">
        <v>26</v>
      </c>
      <c r="C16" s="289"/>
      <c r="D16" s="833">
        <v>7755</v>
      </c>
      <c r="E16" s="833">
        <v>7754</v>
      </c>
      <c r="F16" s="833">
        <v>7685</v>
      </c>
      <c r="G16" s="833">
        <v>7485</v>
      </c>
      <c r="H16" s="833">
        <v>7258</v>
      </c>
      <c r="I16" s="894">
        <v>7211</v>
      </c>
    </row>
    <row r="17" spans="1:9" s="83" customFormat="1" ht="10.5" customHeight="1">
      <c r="A17" s="167"/>
      <c r="B17" s="386" t="s">
        <v>80</v>
      </c>
      <c r="C17" s="289"/>
      <c r="D17" s="313">
        <v>27245</v>
      </c>
      <c r="E17" s="260">
        <v>26888</v>
      </c>
      <c r="F17" s="260">
        <v>25167</v>
      </c>
      <c r="G17" s="260">
        <v>25393</v>
      </c>
      <c r="H17" s="260">
        <v>25912</v>
      </c>
      <c r="I17" s="504">
        <v>25990</v>
      </c>
    </row>
    <row r="18" spans="1:9" s="83" customFormat="1" ht="10.5" customHeight="1">
      <c r="A18" s="167"/>
      <c r="B18" s="416" t="s">
        <v>12</v>
      </c>
      <c r="C18" s="289"/>
      <c r="D18" s="833">
        <v>10517</v>
      </c>
      <c r="E18" s="833">
        <v>10678</v>
      </c>
      <c r="F18" s="833">
        <v>10949</v>
      </c>
      <c r="G18" s="833">
        <v>11339</v>
      </c>
      <c r="H18" s="833">
        <v>11537</v>
      </c>
      <c r="I18" s="894">
        <v>11403</v>
      </c>
    </row>
    <row r="19" spans="1:9" s="83" customFormat="1" ht="10.5" customHeight="1">
      <c r="A19" s="168"/>
      <c r="B19" s="396" t="s">
        <v>20</v>
      </c>
      <c r="C19" s="355"/>
      <c r="D19" s="565"/>
      <c r="E19" s="354"/>
      <c r="F19" s="354"/>
      <c r="G19" s="354"/>
      <c r="H19" s="354"/>
      <c r="I19" s="929"/>
    </row>
    <row r="20" spans="1:9" s="83" customFormat="1" ht="10.5" customHeight="1">
      <c r="A20" s="167"/>
      <c r="B20" s="388" t="s">
        <v>116</v>
      </c>
      <c r="C20" s="297"/>
      <c r="D20" s="315">
        <v>0.79999999999999716</v>
      </c>
      <c r="E20" s="846">
        <v>0.99999999999999711</v>
      </c>
      <c r="F20" s="846">
        <v>0.99999999999999711</v>
      </c>
      <c r="G20" s="846">
        <v>0.9000000000000028</v>
      </c>
      <c r="H20" s="846">
        <v>0.79999999999999427</v>
      </c>
      <c r="I20" s="848">
        <v>0.99999999999999711</v>
      </c>
    </row>
    <row r="21" spans="1:9" s="83" customFormat="1" ht="10.5" customHeight="1">
      <c r="A21" s="167"/>
      <c r="B21" s="388" t="s">
        <v>18</v>
      </c>
      <c r="C21" s="297"/>
      <c r="D21" s="846">
        <v>124.4</v>
      </c>
      <c r="E21" s="846">
        <v>123.6</v>
      </c>
      <c r="F21" s="846">
        <v>125.1</v>
      </c>
      <c r="G21" s="846">
        <v>127.2</v>
      </c>
      <c r="H21" s="846">
        <v>126.2</v>
      </c>
      <c r="I21" s="848">
        <v>126.60000000000001</v>
      </c>
    </row>
    <row r="22" spans="1:9" s="83" customFormat="1" ht="10.5" customHeight="1">
      <c r="A22" s="167"/>
      <c r="B22" s="388" t="s">
        <v>19</v>
      </c>
      <c r="C22" s="297"/>
      <c r="D22" s="315">
        <v>19.400000000000002</v>
      </c>
      <c r="E22" s="846">
        <v>19.5</v>
      </c>
      <c r="F22" s="298">
        <v>19.8</v>
      </c>
      <c r="G22" s="846">
        <v>20.3</v>
      </c>
      <c r="H22" s="846">
        <v>20.399999999999999</v>
      </c>
      <c r="I22" s="848">
        <v>20.399999999999999</v>
      </c>
    </row>
    <row r="23" spans="1:9" s="83" customFormat="1" ht="10.5" customHeight="1">
      <c r="A23" s="168"/>
      <c r="B23" s="396" t="s">
        <v>23</v>
      </c>
      <c r="C23" s="299"/>
      <c r="D23" s="849">
        <v>144.6</v>
      </c>
      <c r="E23" s="849">
        <v>144.1</v>
      </c>
      <c r="F23" s="849">
        <v>145.9</v>
      </c>
      <c r="G23" s="849">
        <v>148.4</v>
      </c>
      <c r="H23" s="849">
        <v>147.4</v>
      </c>
      <c r="I23" s="851">
        <v>148</v>
      </c>
    </row>
    <row r="24" spans="1:9" s="83" customFormat="1" ht="10.5" customHeight="1">
      <c r="A24" s="167"/>
      <c r="B24" s="388" t="s">
        <v>137</v>
      </c>
      <c r="C24" s="297"/>
      <c r="D24" s="846">
        <v>2.5</v>
      </c>
      <c r="E24" s="846">
        <v>2.3999999999999968</v>
      </c>
      <c r="F24" s="298">
        <v>2.2999999999999972</v>
      </c>
      <c r="G24" s="846">
        <v>2.3999999999999986</v>
      </c>
      <c r="H24" s="298">
        <v>2.5</v>
      </c>
      <c r="I24" s="848">
        <v>2.5999999999999925</v>
      </c>
    </row>
    <row r="25" spans="1:9" s="83" customFormat="1" ht="10.5" customHeight="1">
      <c r="A25" s="167"/>
      <c r="B25" s="388" t="s">
        <v>14</v>
      </c>
      <c r="C25" s="297"/>
      <c r="D25" s="846">
        <v>74.699999999999989</v>
      </c>
      <c r="E25" s="846">
        <v>73.2</v>
      </c>
      <c r="F25" s="846">
        <v>73.8</v>
      </c>
      <c r="G25" s="846">
        <v>75.099999999999994</v>
      </c>
      <c r="H25" s="846">
        <v>75.400000000000006</v>
      </c>
      <c r="I25" s="848">
        <v>73.900000000000006</v>
      </c>
    </row>
    <row r="26" spans="1:9" s="83" customFormat="1" ht="10.5" customHeight="1">
      <c r="A26" s="168"/>
      <c r="B26" s="403" t="s">
        <v>13</v>
      </c>
      <c r="C26" s="301"/>
      <c r="D26" s="852">
        <v>77.2</v>
      </c>
      <c r="E26" s="852">
        <v>75.599999999999994</v>
      </c>
      <c r="F26" s="852">
        <v>76.099999999999994</v>
      </c>
      <c r="G26" s="852">
        <v>77.5</v>
      </c>
      <c r="H26" s="852">
        <v>77.900000000000006</v>
      </c>
      <c r="I26" s="854">
        <v>76.5</v>
      </c>
    </row>
    <row r="27" spans="1:9" s="83" customFormat="1" ht="10.5" customHeight="1">
      <c r="A27" s="731"/>
      <c r="B27" s="946" t="s">
        <v>130</v>
      </c>
      <c r="C27" s="946"/>
      <c r="D27" s="946"/>
      <c r="E27" s="946"/>
      <c r="F27" s="946"/>
      <c r="G27" s="946"/>
      <c r="H27" s="946"/>
      <c r="I27" s="946"/>
    </row>
    <row r="28" spans="1:9" s="165" customFormat="1" ht="22.5" customHeight="1">
      <c r="A28" s="169"/>
      <c r="B28" s="945" t="s">
        <v>136</v>
      </c>
      <c r="C28" s="945"/>
      <c r="D28" s="945"/>
      <c r="E28" s="945"/>
      <c r="F28" s="945"/>
      <c r="G28" s="945"/>
      <c r="H28" s="945"/>
      <c r="I28" s="945"/>
    </row>
    <row r="29" spans="1:9">
      <c r="A29" s="161"/>
      <c r="B29" s="944"/>
      <c r="C29" s="944"/>
      <c r="D29" s="944"/>
      <c r="E29" s="944"/>
      <c r="F29" s="944"/>
      <c r="G29" s="944"/>
      <c r="H29" s="944"/>
      <c r="I29" s="944"/>
    </row>
    <row r="30" spans="1:9" s="174" customFormat="1"/>
    <row r="31" spans="1:9" s="174" customFormat="1"/>
  </sheetData>
  <mergeCells count="3">
    <mergeCell ref="B28:I28"/>
    <mergeCell ref="B29:I29"/>
    <mergeCell ref="B27:I2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">
    <tabColor rgb="FF92D050"/>
    <pageSetUpPr fitToPage="1"/>
  </sheetPr>
  <dimension ref="A1:AV102"/>
  <sheetViews>
    <sheetView zoomScale="80" zoomScaleNormal="80" zoomScaleSheetLayoutView="115" workbookViewId="0">
      <selection activeCell="C4" sqref="C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5" style="11" bestFit="1" customWidth="1"/>
    <col min="8" max="8" width="7.33203125" style="11" customWidth="1" outlineLevel="1"/>
    <col min="9" max="10" width="8" style="11" customWidth="1" outlineLevel="1"/>
    <col min="11" max="12" width="9" style="49" bestFit="1" customWidth="1"/>
    <col min="13" max="15" width="8.5" style="49" customWidth="1" outlineLevel="1"/>
    <col min="16" max="16" width="9.6640625" style="49" bestFit="1" customWidth="1"/>
    <col min="17" max="17" width="13.1640625" style="49" customWidth="1"/>
    <col min="18" max="18" width="9.33203125" style="49"/>
    <col min="19" max="19" width="9.6640625" style="49" customWidth="1"/>
    <col min="20" max="22" width="9.33203125" style="49"/>
    <col min="23" max="23" width="13.1640625" style="49" customWidth="1"/>
    <col min="24" max="24" width="8.1640625" style="49" customWidth="1"/>
    <col min="25" max="16384" width="9.33203125" style="49"/>
  </cols>
  <sheetData>
    <row r="1" spans="1:48" ht="10.5" customHeight="1">
      <c r="A1" s="139" t="s">
        <v>71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48">
        <v>36</v>
      </c>
    </row>
    <row r="2" spans="1:48" ht="10.5" customHeight="1">
      <c r="A2" s="139"/>
      <c r="B2" s="325" t="s">
        <v>66</v>
      </c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10"/>
      <c r="N2" s="310"/>
      <c r="O2" s="310"/>
      <c r="V2" s="83" t="s">
        <v>84</v>
      </c>
    </row>
    <row r="3" spans="1:48" ht="24" customHeight="1">
      <c r="A3" s="140" t="str">
        <f>+"headingqy"&amp;$A$1</f>
        <v>headingqyGroup</v>
      </c>
      <c r="B3" s="341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5" t="e">
        <f>+VLOOKUP($A3,#REF!,M$1+1,FALSE)</f>
        <v>#REF!</v>
      </c>
      <c r="N3" s="368" t="e">
        <f>+VLOOKUP($A3,#REF!,N$1+1,FALSE)</f>
        <v>#REF!</v>
      </c>
      <c r="O3" s="575" t="e">
        <f>Shipping!O3</f>
        <v>#REF!</v>
      </c>
      <c r="Q3" s="4"/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256" t="e">
        <f t="shared" si="1"/>
        <v>#REF!</v>
      </c>
      <c r="AG3" s="332" t="e">
        <f t="shared" si="1"/>
        <v>#REF!</v>
      </c>
      <c r="AH3" s="361" t="e">
        <f t="shared" si="1"/>
        <v>#REF!</v>
      </c>
    </row>
    <row r="4" spans="1:48" ht="10.5" customHeight="1">
      <c r="A4" s="52" t="s">
        <v>6</v>
      </c>
      <c r="B4" s="388" t="s">
        <v>6</v>
      </c>
      <c r="C4" s="431"/>
      <c r="D4" s="460"/>
      <c r="E4" s="390"/>
      <c r="F4" s="390"/>
      <c r="G4" s="390"/>
      <c r="H4" s="390"/>
      <c r="I4" s="436"/>
      <c r="J4" s="436"/>
      <c r="K4" s="531"/>
      <c r="L4" s="544"/>
      <c r="M4" s="431"/>
      <c r="N4" s="460"/>
      <c r="O4" s="263"/>
      <c r="P4" s="63"/>
      <c r="Q4" s="603" t="e">
        <f>((C4-D4)/D4)-K4</f>
        <v>#DIV/0!</v>
      </c>
      <c r="R4" s="603" t="e">
        <f>((C4-G4)/G4)-L4</f>
        <v>#DIV/0!</v>
      </c>
      <c r="S4" s="603" t="e">
        <f t="shared" ref="S4:S21" si="2">((M4-N4)/N4)-O4</f>
        <v>#DIV/0!</v>
      </c>
      <c r="T4" s="603">
        <f>C4+D4+E4+F4-M4</f>
        <v>0</v>
      </c>
      <c r="U4" s="603">
        <f>G4+H4+I4+J4-N4</f>
        <v>0</v>
      </c>
      <c r="V4" s="564"/>
      <c r="W4" s="686"/>
      <c r="X4" s="687"/>
      <c r="Y4" s="687"/>
      <c r="Z4" s="687"/>
      <c r="AA4" s="687"/>
      <c r="AB4" s="573"/>
      <c r="AC4" s="573"/>
      <c r="AD4" s="531"/>
      <c r="AE4" s="544"/>
      <c r="AF4" s="564"/>
      <c r="AG4" s="686"/>
      <c r="AH4" s="578"/>
      <c r="AJ4" s="63">
        <f t="shared" ref="AJ4:AJ21" si="3">C4-V4</f>
        <v>0</v>
      </c>
      <c r="AK4" s="63">
        <f t="shared" ref="AK4:AK21" si="4">D4-W4</f>
        <v>0</v>
      </c>
      <c r="AL4" s="63">
        <f t="shared" ref="AL4:AL21" si="5">E4-X4</f>
        <v>0</v>
      </c>
      <c r="AM4" s="63">
        <f t="shared" ref="AM4:AM21" si="6">F4-Y4</f>
        <v>0</v>
      </c>
      <c r="AN4" s="63">
        <f t="shared" ref="AN4:AN21" si="7">G4-Z4</f>
        <v>0</v>
      </c>
      <c r="AO4" s="63">
        <f t="shared" ref="AO4:AO21" si="8">H4-AA4</f>
        <v>0</v>
      </c>
      <c r="AP4" s="63">
        <f t="shared" ref="AP4:AP21" si="9">I4-AB4</f>
        <v>0</v>
      </c>
      <c r="AQ4" s="63">
        <f t="shared" ref="AQ4:AQ21" si="10">J4-AC4</f>
        <v>0</v>
      </c>
      <c r="AR4" s="63">
        <f t="shared" ref="AR4:AR21" si="11">K4-AD4</f>
        <v>0</v>
      </c>
      <c r="AS4" s="63">
        <f t="shared" ref="AS4:AS21" si="12">L4-AE4</f>
        <v>0</v>
      </c>
      <c r="AT4" s="63">
        <f t="shared" ref="AT4:AT21" si="13">M4-AF4</f>
        <v>0</v>
      </c>
      <c r="AU4" s="63">
        <f t="shared" ref="AU4:AU21" si="14">N4-AG4</f>
        <v>0</v>
      </c>
      <c r="AV4" s="63">
        <f t="shared" ref="AV4:AV21" si="15">O4-AH4</f>
        <v>0</v>
      </c>
    </row>
    <row r="5" spans="1:48" ht="10.5" customHeight="1">
      <c r="A5" s="52" t="s">
        <v>2</v>
      </c>
      <c r="B5" s="388" t="s">
        <v>2</v>
      </c>
      <c r="C5" s="431"/>
      <c r="D5" s="430"/>
      <c r="E5" s="436"/>
      <c r="F5" s="436"/>
      <c r="G5" s="436"/>
      <c r="H5" s="436"/>
      <c r="I5" s="436"/>
      <c r="J5" s="436"/>
      <c r="K5" s="268"/>
      <c r="L5" s="269"/>
      <c r="M5" s="431"/>
      <c r="N5" s="460"/>
      <c r="O5" s="263"/>
      <c r="P5" s="63"/>
      <c r="Q5" s="719"/>
      <c r="R5" s="603"/>
      <c r="S5" s="603"/>
      <c r="T5" s="603">
        <f t="shared" ref="T5:T15" si="16">C5+D5+E5+F5-M5</f>
        <v>0</v>
      </c>
      <c r="U5" s="603">
        <f t="shared" ref="U5:U15" si="17">G5+H5+I5+J5-N5</f>
        <v>0</v>
      </c>
      <c r="V5" s="312"/>
      <c r="W5" s="311"/>
      <c r="X5" s="331"/>
      <c r="Y5" s="331"/>
      <c r="Z5" s="331"/>
      <c r="AA5" s="331"/>
      <c r="AB5" s="331"/>
      <c r="AC5" s="331"/>
      <c r="AD5" s="268"/>
      <c r="AE5" s="269"/>
      <c r="AF5" s="312"/>
      <c r="AG5" s="311"/>
      <c r="AH5" s="582"/>
      <c r="AJ5" s="63">
        <f t="shared" si="3"/>
        <v>0</v>
      </c>
      <c r="AK5" s="63">
        <f t="shared" si="4"/>
        <v>0</v>
      </c>
      <c r="AL5" s="63">
        <f t="shared" si="5"/>
        <v>0</v>
      </c>
      <c r="AM5" s="63">
        <f t="shared" si="6"/>
        <v>0</v>
      </c>
      <c r="AN5" s="63">
        <f t="shared" si="7"/>
        <v>0</v>
      </c>
      <c r="AO5" s="63">
        <f t="shared" si="8"/>
        <v>0</v>
      </c>
      <c r="AP5" s="63">
        <f t="shared" si="9"/>
        <v>0</v>
      </c>
      <c r="AQ5" s="63">
        <f t="shared" si="10"/>
        <v>0</v>
      </c>
      <c r="AR5" s="63">
        <f t="shared" si="11"/>
        <v>0</v>
      </c>
      <c r="AS5" s="63">
        <f t="shared" si="12"/>
        <v>0</v>
      </c>
      <c r="AT5" s="63">
        <f t="shared" si="13"/>
        <v>0</v>
      </c>
      <c r="AU5" s="63">
        <f t="shared" si="14"/>
        <v>0</v>
      </c>
      <c r="AV5" s="63">
        <f t="shared" si="15"/>
        <v>0</v>
      </c>
    </row>
    <row r="6" spans="1:48" ht="10.5" customHeight="1">
      <c r="A6" s="52" t="s">
        <v>0</v>
      </c>
      <c r="B6" s="388" t="s">
        <v>0</v>
      </c>
      <c r="C6" s="431"/>
      <c r="D6" s="430"/>
      <c r="E6" s="436"/>
      <c r="F6" s="436"/>
      <c r="G6" s="436"/>
      <c r="H6" s="436"/>
      <c r="I6" s="436"/>
      <c r="J6" s="436"/>
      <c r="K6" s="268"/>
      <c r="L6" s="269"/>
      <c r="M6" s="431"/>
      <c r="N6" s="460"/>
      <c r="O6" s="263"/>
      <c r="P6" s="63"/>
      <c r="Q6" s="603" t="e">
        <f>((C6-D6)/D6)-K6</f>
        <v>#DIV/0!</v>
      </c>
      <c r="R6" s="603" t="e">
        <f t="shared" ref="R6:R21" si="18">((C6-G6)/G6)-L6</f>
        <v>#DIV/0!</v>
      </c>
      <c r="S6" s="603" t="e">
        <f t="shared" si="2"/>
        <v>#DIV/0!</v>
      </c>
      <c r="T6" s="603">
        <f t="shared" si="16"/>
        <v>0</v>
      </c>
      <c r="U6" s="603">
        <f t="shared" si="17"/>
        <v>0</v>
      </c>
      <c r="V6" s="312"/>
      <c r="W6" s="311"/>
      <c r="X6" s="538"/>
      <c r="Y6" s="538"/>
      <c r="Z6" s="538"/>
      <c r="AA6" s="538"/>
      <c r="AB6" s="538"/>
      <c r="AC6" s="538"/>
      <c r="AD6" s="268"/>
      <c r="AE6" s="269"/>
      <c r="AF6" s="312"/>
      <c r="AG6" s="311"/>
      <c r="AH6" s="582"/>
      <c r="AJ6" s="63">
        <f t="shared" si="3"/>
        <v>0</v>
      </c>
      <c r="AK6" s="63">
        <f t="shared" si="4"/>
        <v>0</v>
      </c>
      <c r="AL6" s="63">
        <f t="shared" si="5"/>
        <v>0</v>
      </c>
      <c r="AM6" s="63">
        <f t="shared" si="6"/>
        <v>0</v>
      </c>
      <c r="AN6" s="63">
        <f t="shared" si="7"/>
        <v>0</v>
      </c>
      <c r="AO6" s="63">
        <f t="shared" si="8"/>
        <v>0</v>
      </c>
      <c r="AP6" s="63">
        <f t="shared" si="9"/>
        <v>0</v>
      </c>
      <c r="AQ6" s="63">
        <f t="shared" si="10"/>
        <v>0</v>
      </c>
      <c r="AR6" s="63">
        <f t="shared" si="11"/>
        <v>0</v>
      </c>
      <c r="AS6" s="63">
        <f t="shared" si="12"/>
        <v>0</v>
      </c>
      <c r="AT6" s="63">
        <f t="shared" si="13"/>
        <v>0</v>
      </c>
      <c r="AU6" s="63">
        <f t="shared" si="14"/>
        <v>0</v>
      </c>
      <c r="AV6" s="63">
        <f t="shared" si="15"/>
        <v>0</v>
      </c>
    </row>
    <row r="7" spans="1:48" ht="10.5" customHeight="1">
      <c r="A7" s="52" t="s">
        <v>16</v>
      </c>
      <c r="B7" s="388" t="s">
        <v>16</v>
      </c>
      <c r="C7" s="431"/>
      <c r="D7" s="430"/>
      <c r="E7" s="436"/>
      <c r="F7" s="436"/>
      <c r="G7" s="436"/>
      <c r="H7" s="436"/>
      <c r="I7" s="436"/>
      <c r="J7" s="436"/>
      <c r="K7" s="268"/>
      <c r="L7" s="269"/>
      <c r="M7" s="431"/>
      <c r="N7" s="460"/>
      <c r="O7" s="263"/>
      <c r="P7" s="63"/>
      <c r="Q7" s="603"/>
      <c r="R7" s="604"/>
      <c r="S7" s="603"/>
      <c r="T7" s="603">
        <f t="shared" si="16"/>
        <v>0</v>
      </c>
      <c r="U7" s="603">
        <f t="shared" si="17"/>
        <v>0</v>
      </c>
      <c r="V7" s="312"/>
      <c r="W7" s="311"/>
      <c r="X7" s="538"/>
      <c r="Y7" s="538"/>
      <c r="Z7" s="538"/>
      <c r="AA7" s="538"/>
      <c r="AB7" s="538"/>
      <c r="AC7" s="538"/>
      <c r="AD7" s="268"/>
      <c r="AE7" s="269"/>
      <c r="AF7" s="312"/>
      <c r="AG7" s="311"/>
      <c r="AH7" s="582"/>
      <c r="AJ7" s="63">
        <f t="shared" si="3"/>
        <v>0</v>
      </c>
      <c r="AK7" s="63">
        <f t="shared" si="4"/>
        <v>0</v>
      </c>
      <c r="AL7" s="63">
        <f t="shared" si="5"/>
        <v>0</v>
      </c>
      <c r="AM7" s="63">
        <f t="shared" si="6"/>
        <v>0</v>
      </c>
      <c r="AN7" s="63">
        <f t="shared" si="7"/>
        <v>0</v>
      </c>
      <c r="AO7" s="63">
        <f t="shared" si="8"/>
        <v>0</v>
      </c>
      <c r="AP7" s="63">
        <f t="shared" si="9"/>
        <v>0</v>
      </c>
      <c r="AQ7" s="63">
        <f t="shared" si="10"/>
        <v>0</v>
      </c>
      <c r="AR7" s="63">
        <f t="shared" si="11"/>
        <v>0</v>
      </c>
      <c r="AS7" s="63">
        <f t="shared" si="12"/>
        <v>0</v>
      </c>
      <c r="AT7" s="63">
        <f t="shared" si="13"/>
        <v>0</v>
      </c>
      <c r="AU7" s="63">
        <f t="shared" si="14"/>
        <v>0</v>
      </c>
      <c r="AV7" s="63">
        <f t="shared" si="15"/>
        <v>0</v>
      </c>
    </row>
    <row r="8" spans="1:48" ht="10.5" customHeight="1">
      <c r="A8" s="58" t="s">
        <v>7</v>
      </c>
      <c r="B8" s="396" t="s">
        <v>7</v>
      </c>
      <c r="C8" s="432"/>
      <c r="D8" s="433"/>
      <c r="E8" s="463"/>
      <c r="F8" s="463"/>
      <c r="G8" s="463"/>
      <c r="H8" s="463"/>
      <c r="I8" s="463"/>
      <c r="J8" s="463"/>
      <c r="K8" s="271"/>
      <c r="L8" s="272"/>
      <c r="M8" s="432"/>
      <c r="N8" s="461"/>
      <c r="O8" s="275"/>
      <c r="P8" s="63"/>
      <c r="Q8" s="603" t="e">
        <f>((C8-D8)/D8)-K8</f>
        <v>#DIV/0!</v>
      </c>
      <c r="R8" s="603" t="e">
        <f t="shared" si="18"/>
        <v>#DIV/0!</v>
      </c>
      <c r="S8" s="603" t="e">
        <f t="shared" si="2"/>
        <v>#DIV/0!</v>
      </c>
      <c r="T8" s="603">
        <f t="shared" si="16"/>
        <v>0</v>
      </c>
      <c r="U8" s="603">
        <f t="shared" si="17"/>
        <v>0</v>
      </c>
      <c r="V8" s="533"/>
      <c r="W8" s="536"/>
      <c r="X8" s="537"/>
      <c r="Y8" s="537"/>
      <c r="Z8" s="537"/>
      <c r="AA8" s="537"/>
      <c r="AB8" s="537"/>
      <c r="AC8" s="537"/>
      <c r="AD8" s="271"/>
      <c r="AE8" s="272"/>
      <c r="AF8" s="533"/>
      <c r="AG8" s="536"/>
      <c r="AH8" s="547"/>
      <c r="AJ8" s="63">
        <f t="shared" si="3"/>
        <v>0</v>
      </c>
      <c r="AK8" s="63">
        <f t="shared" si="4"/>
        <v>0</v>
      </c>
      <c r="AL8" s="63">
        <f t="shared" si="5"/>
        <v>0</v>
      </c>
      <c r="AM8" s="63">
        <f t="shared" si="6"/>
        <v>0</v>
      </c>
      <c r="AN8" s="63">
        <f t="shared" si="7"/>
        <v>0</v>
      </c>
      <c r="AO8" s="63">
        <f t="shared" si="8"/>
        <v>0</v>
      </c>
      <c r="AP8" s="63">
        <f t="shared" si="9"/>
        <v>0</v>
      </c>
      <c r="AQ8" s="63">
        <f t="shared" si="10"/>
        <v>0</v>
      </c>
      <c r="AR8" s="63">
        <f t="shared" si="11"/>
        <v>0</v>
      </c>
      <c r="AS8" s="63">
        <f t="shared" si="12"/>
        <v>0</v>
      </c>
      <c r="AT8" s="63">
        <f t="shared" si="13"/>
        <v>0</v>
      </c>
      <c r="AU8" s="63">
        <f t="shared" si="14"/>
        <v>0</v>
      </c>
      <c r="AV8" s="63">
        <f t="shared" si="15"/>
        <v>0</v>
      </c>
    </row>
    <row r="9" spans="1:48" ht="10.5" customHeight="1">
      <c r="A9" s="52" t="s">
        <v>3</v>
      </c>
      <c r="B9" s="388" t="s">
        <v>3</v>
      </c>
      <c r="C9" s="431"/>
      <c r="D9" s="430"/>
      <c r="E9" s="436"/>
      <c r="F9" s="436"/>
      <c r="G9" s="436"/>
      <c r="H9" s="436"/>
      <c r="I9" s="436"/>
      <c r="J9" s="436"/>
      <c r="K9" s="268"/>
      <c r="L9" s="269"/>
      <c r="M9" s="431"/>
      <c r="N9" s="460"/>
      <c r="O9" s="263"/>
      <c r="P9" s="63"/>
      <c r="Q9" s="603" t="e">
        <f>((C9-D9)/D9)-K9</f>
        <v>#DIV/0!</v>
      </c>
      <c r="R9" s="603" t="e">
        <f t="shared" si="18"/>
        <v>#DIV/0!</v>
      </c>
      <c r="S9" s="603" t="e">
        <f t="shared" si="2"/>
        <v>#DIV/0!</v>
      </c>
      <c r="T9" s="603">
        <f t="shared" si="16"/>
        <v>0</v>
      </c>
      <c r="U9" s="603">
        <f t="shared" si="17"/>
        <v>0</v>
      </c>
      <c r="V9" s="312"/>
      <c r="W9" s="311"/>
      <c r="X9" s="538"/>
      <c r="Y9" s="538"/>
      <c r="Z9" s="538"/>
      <c r="AA9" s="538"/>
      <c r="AB9" s="538"/>
      <c r="AC9" s="538"/>
      <c r="AD9" s="268"/>
      <c r="AE9" s="269"/>
      <c r="AF9" s="312"/>
      <c r="AG9" s="311"/>
      <c r="AH9" s="582"/>
      <c r="AJ9" s="63">
        <f t="shared" si="3"/>
        <v>0</v>
      </c>
      <c r="AK9" s="63">
        <f t="shared" si="4"/>
        <v>0</v>
      </c>
      <c r="AL9" s="63">
        <f t="shared" si="5"/>
        <v>0</v>
      </c>
      <c r="AM9" s="63">
        <f t="shared" si="6"/>
        <v>0</v>
      </c>
      <c r="AN9" s="63">
        <f t="shared" si="7"/>
        <v>0</v>
      </c>
      <c r="AO9" s="63">
        <f t="shared" si="8"/>
        <v>0</v>
      </c>
      <c r="AP9" s="63">
        <f t="shared" si="9"/>
        <v>0</v>
      </c>
      <c r="AQ9" s="63">
        <f t="shared" si="10"/>
        <v>0</v>
      </c>
      <c r="AR9" s="63">
        <f t="shared" si="11"/>
        <v>0</v>
      </c>
      <c r="AS9" s="63">
        <f t="shared" si="12"/>
        <v>0</v>
      </c>
      <c r="AT9" s="63">
        <f t="shared" si="13"/>
        <v>0</v>
      </c>
      <c r="AU9" s="63">
        <f t="shared" si="14"/>
        <v>0</v>
      </c>
      <c r="AV9" s="63">
        <f t="shared" si="15"/>
        <v>0</v>
      </c>
    </row>
    <row r="10" spans="1:48" ht="10.5" customHeight="1">
      <c r="A10" s="52" t="s">
        <v>73</v>
      </c>
      <c r="B10" s="388" t="s">
        <v>78</v>
      </c>
      <c r="C10" s="431"/>
      <c r="D10" s="430"/>
      <c r="E10" s="436"/>
      <c r="F10" s="436"/>
      <c r="G10" s="436"/>
      <c r="H10" s="436"/>
      <c r="I10" s="436"/>
      <c r="J10" s="436"/>
      <c r="K10" s="268"/>
      <c r="L10" s="269"/>
      <c r="M10" s="431"/>
      <c r="N10" s="460"/>
      <c r="O10" s="263"/>
      <c r="P10" s="63"/>
      <c r="Q10" s="603" t="e">
        <f t="shared" ref="Q10:Q21" si="19">((C10-D10)/D10)-K10</f>
        <v>#DIV/0!</v>
      </c>
      <c r="R10" s="603" t="e">
        <f t="shared" si="18"/>
        <v>#DIV/0!</v>
      </c>
      <c r="S10" s="603" t="e">
        <f t="shared" si="2"/>
        <v>#DIV/0!</v>
      </c>
      <c r="T10" s="603">
        <f t="shared" si="16"/>
        <v>0</v>
      </c>
      <c r="U10" s="603">
        <f t="shared" si="17"/>
        <v>0</v>
      </c>
      <c r="V10" s="312"/>
      <c r="W10" s="311"/>
      <c r="X10" s="538"/>
      <c r="Y10" s="538"/>
      <c r="Z10" s="538"/>
      <c r="AA10" s="538"/>
      <c r="AB10" s="538"/>
      <c r="AC10" s="538"/>
      <c r="AD10" s="268"/>
      <c r="AE10" s="269"/>
      <c r="AF10" s="312"/>
      <c r="AG10" s="311"/>
      <c r="AH10" s="582"/>
      <c r="AJ10" s="63">
        <f t="shared" si="3"/>
        <v>0</v>
      </c>
      <c r="AK10" s="63">
        <f t="shared" si="4"/>
        <v>0</v>
      </c>
      <c r="AL10" s="63">
        <f t="shared" si="5"/>
        <v>0</v>
      </c>
      <c r="AM10" s="63">
        <f t="shared" si="6"/>
        <v>0</v>
      </c>
      <c r="AN10" s="63">
        <f t="shared" si="7"/>
        <v>0</v>
      </c>
      <c r="AO10" s="63">
        <f t="shared" si="8"/>
        <v>0</v>
      </c>
      <c r="AP10" s="63">
        <f t="shared" si="9"/>
        <v>0</v>
      </c>
      <c r="AQ10" s="63">
        <f t="shared" si="10"/>
        <v>0</v>
      </c>
      <c r="AR10" s="63">
        <f t="shared" si="11"/>
        <v>0</v>
      </c>
      <c r="AS10" s="63">
        <f t="shared" si="12"/>
        <v>0</v>
      </c>
      <c r="AT10" s="63">
        <f t="shared" si="13"/>
        <v>0</v>
      </c>
      <c r="AU10" s="63">
        <f t="shared" si="14"/>
        <v>0</v>
      </c>
      <c r="AV10" s="63">
        <f t="shared" si="15"/>
        <v>0</v>
      </c>
    </row>
    <row r="11" spans="1:48" ht="10.5" customHeight="1">
      <c r="A11" s="58" t="s">
        <v>22</v>
      </c>
      <c r="B11" s="396" t="s">
        <v>22</v>
      </c>
      <c r="C11" s="432"/>
      <c r="D11" s="433"/>
      <c r="E11" s="463"/>
      <c r="F11" s="463"/>
      <c r="G11" s="463"/>
      <c r="H11" s="463"/>
      <c r="I11" s="463"/>
      <c r="J11" s="463"/>
      <c r="K11" s="271"/>
      <c r="L11" s="272"/>
      <c r="M11" s="432"/>
      <c r="N11" s="461"/>
      <c r="O11" s="275"/>
      <c r="P11" s="63"/>
      <c r="Q11" s="603" t="e">
        <f t="shared" si="19"/>
        <v>#DIV/0!</v>
      </c>
      <c r="R11" s="603" t="e">
        <f t="shared" si="18"/>
        <v>#DIV/0!</v>
      </c>
      <c r="S11" s="603" t="e">
        <f>((M11-N11)/N11)-O11</f>
        <v>#DIV/0!</v>
      </c>
      <c r="T11" s="603">
        <f t="shared" si="16"/>
        <v>0</v>
      </c>
      <c r="U11" s="603">
        <f t="shared" si="17"/>
        <v>0</v>
      </c>
      <c r="V11" s="533"/>
      <c r="W11" s="536"/>
      <c r="X11" s="537"/>
      <c r="Y11" s="537"/>
      <c r="Z11" s="537"/>
      <c r="AA11" s="537"/>
      <c r="AB11" s="537"/>
      <c r="AC11" s="537"/>
      <c r="AD11" s="271"/>
      <c r="AE11" s="272"/>
      <c r="AF11" s="533"/>
      <c r="AG11" s="536"/>
      <c r="AH11" s="547"/>
      <c r="AJ11" s="63">
        <f t="shared" si="3"/>
        <v>0</v>
      </c>
      <c r="AK11" s="63">
        <f t="shared" si="4"/>
        <v>0</v>
      </c>
      <c r="AL11" s="63">
        <f t="shared" si="5"/>
        <v>0</v>
      </c>
      <c r="AM11" s="63">
        <f t="shared" si="6"/>
        <v>0</v>
      </c>
      <c r="AN11" s="63">
        <f t="shared" si="7"/>
        <v>0</v>
      </c>
      <c r="AO11" s="63">
        <f t="shared" si="8"/>
        <v>0</v>
      </c>
      <c r="AP11" s="63">
        <f t="shared" si="9"/>
        <v>0</v>
      </c>
      <c r="AQ11" s="63">
        <f t="shared" si="10"/>
        <v>0</v>
      </c>
      <c r="AR11" s="63">
        <f t="shared" si="11"/>
        <v>0</v>
      </c>
      <c r="AS11" s="63">
        <f t="shared" si="12"/>
        <v>0</v>
      </c>
      <c r="AT11" s="63">
        <f t="shared" si="13"/>
        <v>0</v>
      </c>
      <c r="AU11" s="63">
        <f t="shared" si="14"/>
        <v>0</v>
      </c>
      <c r="AV11" s="63">
        <f t="shared" si="15"/>
        <v>0</v>
      </c>
    </row>
    <row r="12" spans="1:48" ht="10.5" customHeight="1">
      <c r="A12" s="58" t="s">
        <v>11</v>
      </c>
      <c r="B12" s="396" t="s">
        <v>11</v>
      </c>
      <c r="C12" s="432"/>
      <c r="D12" s="433"/>
      <c r="E12" s="463"/>
      <c r="F12" s="463"/>
      <c r="G12" s="463"/>
      <c r="H12" s="463"/>
      <c r="I12" s="463"/>
      <c r="J12" s="463"/>
      <c r="K12" s="271"/>
      <c r="L12" s="272"/>
      <c r="M12" s="432"/>
      <c r="N12" s="433"/>
      <c r="O12" s="275"/>
      <c r="P12" s="63"/>
      <c r="Q12" s="603" t="e">
        <f t="shared" si="19"/>
        <v>#DIV/0!</v>
      </c>
      <c r="R12" s="603" t="e">
        <f t="shared" si="18"/>
        <v>#DIV/0!</v>
      </c>
      <c r="S12" s="723"/>
      <c r="T12" s="603">
        <f t="shared" si="16"/>
        <v>0</v>
      </c>
      <c r="U12" s="603">
        <f t="shared" si="17"/>
        <v>0</v>
      </c>
      <c r="V12" s="533"/>
      <c r="W12" s="536"/>
      <c r="X12" s="537"/>
      <c r="Y12" s="537"/>
      <c r="Z12" s="537"/>
      <c r="AA12" s="537"/>
      <c r="AB12" s="537"/>
      <c r="AC12" s="537"/>
      <c r="AD12" s="271"/>
      <c r="AE12" s="272"/>
      <c r="AF12" s="533"/>
      <c r="AG12" s="536"/>
      <c r="AH12" s="547"/>
      <c r="AJ12" s="63">
        <f t="shared" si="3"/>
        <v>0</v>
      </c>
      <c r="AK12" s="63">
        <f t="shared" si="4"/>
        <v>0</v>
      </c>
      <c r="AL12" s="63">
        <f t="shared" si="5"/>
        <v>0</v>
      </c>
      <c r="AM12" s="63">
        <f t="shared" si="6"/>
        <v>0</v>
      </c>
      <c r="AN12" s="63">
        <f t="shared" si="7"/>
        <v>0</v>
      </c>
      <c r="AO12" s="63">
        <f t="shared" si="8"/>
        <v>0</v>
      </c>
      <c r="AP12" s="63">
        <f t="shared" si="9"/>
        <v>0</v>
      </c>
      <c r="AQ12" s="63">
        <f t="shared" si="10"/>
        <v>0</v>
      </c>
      <c r="AR12" s="63">
        <f t="shared" si="11"/>
        <v>0</v>
      </c>
      <c r="AS12" s="63">
        <f t="shared" si="12"/>
        <v>0</v>
      </c>
      <c r="AT12" s="63">
        <f t="shared" si="13"/>
        <v>0</v>
      </c>
      <c r="AU12" s="63">
        <f t="shared" si="14"/>
        <v>0</v>
      </c>
      <c r="AV12" s="63">
        <f t="shared" si="15"/>
        <v>0</v>
      </c>
    </row>
    <row r="13" spans="1:48" ht="10.5" customHeight="1">
      <c r="A13" s="52" t="s">
        <v>21</v>
      </c>
      <c r="B13" s="388" t="s">
        <v>21</v>
      </c>
      <c r="C13" s="431"/>
      <c r="D13" s="430"/>
      <c r="E13" s="436"/>
      <c r="F13" s="436"/>
      <c r="G13" s="436"/>
      <c r="H13" s="436"/>
      <c r="I13" s="436"/>
      <c r="J13" s="436"/>
      <c r="K13" s="268"/>
      <c r="L13" s="269"/>
      <c r="M13" s="431"/>
      <c r="N13" s="430"/>
      <c r="O13" s="263"/>
      <c r="P13" s="63"/>
      <c r="Q13" s="638"/>
      <c r="R13" s="603"/>
      <c r="S13" s="603"/>
      <c r="T13" s="603">
        <f t="shared" si="16"/>
        <v>0</v>
      </c>
      <c r="U13" s="603">
        <f t="shared" si="17"/>
        <v>0</v>
      </c>
      <c r="V13" s="312"/>
      <c r="W13" s="311"/>
      <c r="X13" s="538"/>
      <c r="Y13" s="538"/>
      <c r="Z13" s="538"/>
      <c r="AA13" s="538"/>
      <c r="AB13" s="538"/>
      <c r="AC13" s="538"/>
      <c r="AD13" s="268"/>
      <c r="AE13" s="269"/>
      <c r="AF13" s="312"/>
      <c r="AG13" s="311"/>
      <c r="AH13" s="582"/>
      <c r="AJ13" s="63">
        <f t="shared" si="3"/>
        <v>0</v>
      </c>
      <c r="AK13" s="63">
        <f t="shared" si="4"/>
        <v>0</v>
      </c>
      <c r="AL13" s="63">
        <f t="shared" si="5"/>
        <v>0</v>
      </c>
      <c r="AM13" s="63">
        <f t="shared" si="6"/>
        <v>0</v>
      </c>
      <c r="AN13" s="63">
        <f t="shared" si="7"/>
        <v>0</v>
      </c>
      <c r="AO13" s="63">
        <f t="shared" si="8"/>
        <v>0</v>
      </c>
      <c r="AP13" s="63">
        <f t="shared" si="9"/>
        <v>0</v>
      </c>
      <c r="AQ13" s="63">
        <f t="shared" si="10"/>
        <v>0</v>
      </c>
      <c r="AR13" s="63">
        <f t="shared" si="11"/>
        <v>0</v>
      </c>
      <c r="AS13" s="63">
        <f t="shared" si="12"/>
        <v>0</v>
      </c>
      <c r="AT13" s="63">
        <f t="shared" si="13"/>
        <v>0</v>
      </c>
      <c r="AU13" s="63">
        <f t="shared" si="14"/>
        <v>0</v>
      </c>
      <c r="AV13" s="63">
        <f t="shared" si="15"/>
        <v>0</v>
      </c>
    </row>
    <row r="14" spans="1:48" ht="10.5" hidden="1" customHeight="1" outlineLevel="1">
      <c r="A14" s="167" t="s">
        <v>101</v>
      </c>
      <c r="B14" s="388" t="s">
        <v>101</v>
      </c>
      <c r="C14" s="431"/>
      <c r="D14" s="430"/>
      <c r="E14" s="436"/>
      <c r="F14" s="436"/>
      <c r="G14" s="436"/>
      <c r="H14" s="436"/>
      <c r="I14" s="436"/>
      <c r="J14" s="436"/>
      <c r="K14" s="268"/>
      <c r="L14" s="269"/>
      <c r="M14" s="431"/>
      <c r="N14" s="430"/>
      <c r="O14" s="263"/>
      <c r="P14" s="63"/>
      <c r="Q14" s="604" t="e">
        <f>((C14-D14)/D14)-K14</f>
        <v>#DIV/0!</v>
      </c>
      <c r="R14" s="603" t="e">
        <f t="shared" ref="R14" si="20">((C14-G14)/G14)-L14</f>
        <v>#DIV/0!</v>
      </c>
      <c r="S14" s="603" t="e">
        <f t="shared" ref="S14" si="21">((M14-N14)/N14)-O14</f>
        <v>#DIV/0!</v>
      </c>
      <c r="T14" s="603">
        <f t="shared" si="16"/>
        <v>0</v>
      </c>
      <c r="U14" s="603">
        <f t="shared" si="17"/>
        <v>0</v>
      </c>
      <c r="V14" s="312"/>
      <c r="W14" s="311"/>
      <c r="X14" s="538"/>
      <c r="Y14" s="538"/>
      <c r="Z14" s="538"/>
      <c r="AA14" s="538"/>
      <c r="AB14" s="538"/>
      <c r="AC14" s="538"/>
      <c r="AD14" s="268"/>
      <c r="AE14" s="269"/>
      <c r="AF14" s="312"/>
      <c r="AG14" s="311"/>
      <c r="AH14" s="582"/>
      <c r="AJ14" s="63">
        <f t="shared" ref="AJ14" si="22">C14-V14</f>
        <v>0</v>
      </c>
      <c r="AK14" s="63">
        <f t="shared" ref="AK14" si="23">D14-W14</f>
        <v>0</v>
      </c>
      <c r="AL14" s="63">
        <f t="shared" ref="AL14" si="24">E14-X14</f>
        <v>0</v>
      </c>
      <c r="AM14" s="63">
        <f t="shared" ref="AM14" si="25">F14-Y14</f>
        <v>0</v>
      </c>
      <c r="AN14" s="63">
        <f t="shared" ref="AN14" si="26">G14-Z14</f>
        <v>0</v>
      </c>
      <c r="AO14" s="63">
        <f t="shared" ref="AO14" si="27">H14-AA14</f>
        <v>0</v>
      </c>
      <c r="AP14" s="63">
        <f t="shared" ref="AP14" si="28">I14-AB14</f>
        <v>0</v>
      </c>
      <c r="AQ14" s="63">
        <f t="shared" ref="AQ14" si="29">J14-AC14</f>
        <v>0</v>
      </c>
      <c r="AR14" s="63">
        <f t="shared" ref="AR14" si="30">K14-AD14</f>
        <v>0</v>
      </c>
      <c r="AS14" s="63">
        <f t="shared" ref="AS14" si="31">L14-AE14</f>
        <v>0</v>
      </c>
      <c r="AT14" s="63">
        <f t="shared" ref="AT14" si="32">M14-AF14</f>
        <v>0</v>
      </c>
      <c r="AU14" s="63">
        <f t="shared" ref="AU14" si="33">N14-AG14</f>
        <v>0</v>
      </c>
      <c r="AV14" s="63">
        <f t="shared" ref="AV14" si="34">O14-AH14</f>
        <v>0</v>
      </c>
    </row>
    <row r="15" spans="1:48" ht="10.5" customHeight="1" collapsed="1">
      <c r="A15" s="58" t="s">
        <v>4</v>
      </c>
      <c r="B15" s="403" t="s">
        <v>4</v>
      </c>
      <c r="C15" s="434"/>
      <c r="D15" s="435"/>
      <c r="E15" s="464"/>
      <c r="F15" s="464"/>
      <c r="G15" s="464"/>
      <c r="H15" s="464"/>
      <c r="I15" s="464"/>
      <c r="J15" s="464"/>
      <c r="K15" s="283"/>
      <c r="L15" s="555"/>
      <c r="M15" s="434"/>
      <c r="N15" s="435"/>
      <c r="O15" s="286"/>
      <c r="P15" s="63"/>
      <c r="Q15" s="603" t="e">
        <f t="shared" si="19"/>
        <v>#DIV/0!</v>
      </c>
      <c r="R15" s="603" t="e">
        <f t="shared" si="18"/>
        <v>#DIV/0!</v>
      </c>
      <c r="S15" s="604"/>
      <c r="T15" s="603">
        <f t="shared" si="16"/>
        <v>0</v>
      </c>
      <c r="U15" s="603">
        <f t="shared" si="17"/>
        <v>0</v>
      </c>
      <c r="V15" s="539"/>
      <c r="W15" s="540"/>
      <c r="X15" s="541"/>
      <c r="Y15" s="541"/>
      <c r="Z15" s="541"/>
      <c r="AA15" s="541"/>
      <c r="AB15" s="541"/>
      <c r="AC15" s="541"/>
      <c r="AD15" s="283"/>
      <c r="AE15" s="555"/>
      <c r="AF15" s="539"/>
      <c r="AG15" s="540"/>
      <c r="AH15" s="547"/>
      <c r="AJ15" s="63">
        <f t="shared" si="3"/>
        <v>0</v>
      </c>
      <c r="AK15" s="63">
        <f t="shared" si="4"/>
        <v>0</v>
      </c>
      <c r="AL15" s="63">
        <f t="shared" si="5"/>
        <v>0</v>
      </c>
      <c r="AM15" s="63">
        <f t="shared" si="6"/>
        <v>0</v>
      </c>
      <c r="AN15" s="63">
        <f t="shared" si="7"/>
        <v>0</v>
      </c>
      <c r="AO15" s="63">
        <f t="shared" si="8"/>
        <v>0</v>
      </c>
      <c r="AP15" s="63">
        <f t="shared" si="9"/>
        <v>0</v>
      </c>
      <c r="AQ15" s="63">
        <f t="shared" si="10"/>
        <v>0</v>
      </c>
      <c r="AR15" s="63">
        <f t="shared" si="11"/>
        <v>0</v>
      </c>
      <c r="AS15" s="63">
        <f t="shared" si="12"/>
        <v>0</v>
      </c>
      <c r="AT15" s="63">
        <f t="shared" si="13"/>
        <v>0</v>
      </c>
      <c r="AU15" s="63">
        <f t="shared" si="14"/>
        <v>0</v>
      </c>
      <c r="AV15" s="63">
        <f t="shared" si="15"/>
        <v>0</v>
      </c>
    </row>
    <row r="16" spans="1:48" ht="10.5" customHeight="1">
      <c r="A16" s="52" t="s">
        <v>26</v>
      </c>
      <c r="B16" s="388" t="s">
        <v>26</v>
      </c>
      <c r="C16" s="381"/>
      <c r="D16" s="437"/>
      <c r="E16" s="437"/>
      <c r="F16" s="437"/>
      <c r="G16" s="437"/>
      <c r="H16" s="437"/>
      <c r="I16" s="437"/>
      <c r="J16" s="437"/>
      <c r="K16" s="531"/>
      <c r="L16" s="544"/>
      <c r="M16" s="381"/>
      <c r="N16" s="437"/>
      <c r="O16" s="263"/>
      <c r="Q16" s="603" t="e">
        <f t="shared" si="19"/>
        <v>#DIV/0!</v>
      </c>
      <c r="R16" s="603" t="e">
        <f t="shared" si="18"/>
        <v>#DIV/0!</v>
      </c>
      <c r="S16" s="603" t="e">
        <f t="shared" si="2"/>
        <v>#DIV/0!</v>
      </c>
      <c r="T16" s="603">
        <f>C16-M16</f>
        <v>0</v>
      </c>
      <c r="U16" s="603">
        <f>G16-N16</f>
        <v>0</v>
      </c>
      <c r="V16" s="289"/>
      <c r="W16" s="313"/>
      <c r="X16" s="313"/>
      <c r="Y16" s="313"/>
      <c r="Z16" s="313"/>
      <c r="AA16" s="313"/>
      <c r="AB16" s="313"/>
      <c r="AC16" s="313"/>
      <c r="AD16" s="268"/>
      <c r="AE16" s="269"/>
      <c r="AF16" s="289"/>
      <c r="AG16" s="313"/>
      <c r="AH16" s="578"/>
      <c r="AJ16" s="63">
        <f t="shared" si="3"/>
        <v>0</v>
      </c>
      <c r="AK16" s="63">
        <f t="shared" si="4"/>
        <v>0</v>
      </c>
      <c r="AL16" s="63">
        <f t="shared" si="5"/>
        <v>0</v>
      </c>
      <c r="AM16" s="63">
        <f t="shared" si="6"/>
        <v>0</v>
      </c>
      <c r="AN16" s="63">
        <f t="shared" si="7"/>
        <v>0</v>
      </c>
      <c r="AO16" s="63">
        <f t="shared" si="8"/>
        <v>0</v>
      </c>
      <c r="AP16" s="63">
        <f t="shared" si="9"/>
        <v>0</v>
      </c>
      <c r="AQ16" s="63">
        <f t="shared" si="10"/>
        <v>0</v>
      </c>
      <c r="AR16" s="63">
        <f t="shared" si="11"/>
        <v>0</v>
      </c>
      <c r="AS16" s="63">
        <f t="shared" si="12"/>
        <v>0</v>
      </c>
      <c r="AT16" s="63">
        <f>M16-AF16</f>
        <v>0</v>
      </c>
      <c r="AU16" s="63">
        <f t="shared" si="14"/>
        <v>0</v>
      </c>
      <c r="AV16" s="63">
        <f t="shared" si="15"/>
        <v>0</v>
      </c>
    </row>
    <row r="17" spans="1:48" ht="10.5" customHeight="1">
      <c r="A17" s="52" t="s">
        <v>25</v>
      </c>
      <c r="B17" s="386" t="s">
        <v>80</v>
      </c>
      <c r="C17" s="381"/>
      <c r="D17" s="437"/>
      <c r="E17" s="437"/>
      <c r="F17" s="437"/>
      <c r="G17" s="437"/>
      <c r="H17" s="437"/>
      <c r="I17" s="437"/>
      <c r="J17" s="437"/>
      <c r="K17" s="268"/>
      <c r="L17" s="269"/>
      <c r="M17" s="381"/>
      <c r="N17" s="437"/>
      <c r="O17" s="263"/>
      <c r="Q17" s="603" t="e">
        <f t="shared" si="19"/>
        <v>#DIV/0!</v>
      </c>
      <c r="R17" s="603" t="e">
        <f t="shared" si="18"/>
        <v>#DIV/0!</v>
      </c>
      <c r="S17" s="603" t="e">
        <f t="shared" si="2"/>
        <v>#DIV/0!</v>
      </c>
      <c r="T17" s="603">
        <f t="shared" ref="T17:T18" si="35">C17-M17</f>
        <v>0</v>
      </c>
      <c r="U17" s="603">
        <f t="shared" ref="U17:U18" si="36">G17-N17</f>
        <v>0</v>
      </c>
      <c r="V17" s="289"/>
      <c r="W17" s="313"/>
      <c r="X17" s="313"/>
      <c r="Y17" s="313"/>
      <c r="Z17" s="313"/>
      <c r="AA17" s="313"/>
      <c r="AB17" s="313"/>
      <c r="AC17" s="313"/>
      <c r="AD17" s="268"/>
      <c r="AE17" s="269"/>
      <c r="AF17" s="289"/>
      <c r="AG17" s="313"/>
      <c r="AH17" s="582"/>
      <c r="AJ17" s="63">
        <f t="shared" si="3"/>
        <v>0</v>
      </c>
      <c r="AK17" s="63">
        <f t="shared" si="4"/>
        <v>0</v>
      </c>
      <c r="AL17" s="63">
        <f t="shared" si="5"/>
        <v>0</v>
      </c>
      <c r="AM17" s="63">
        <f t="shared" si="6"/>
        <v>0</v>
      </c>
      <c r="AN17" s="63">
        <f t="shared" si="7"/>
        <v>0</v>
      </c>
      <c r="AO17" s="63">
        <f t="shared" si="8"/>
        <v>0</v>
      </c>
      <c r="AP17" s="63">
        <f t="shared" si="9"/>
        <v>0</v>
      </c>
      <c r="AQ17" s="63">
        <f t="shared" si="10"/>
        <v>0</v>
      </c>
      <c r="AR17" s="63">
        <f t="shared" si="11"/>
        <v>0</v>
      </c>
      <c r="AS17" s="63">
        <f t="shared" si="12"/>
        <v>0</v>
      </c>
      <c r="AT17" s="63">
        <f t="shared" si="13"/>
        <v>0</v>
      </c>
      <c r="AU17" s="63">
        <f t="shared" si="14"/>
        <v>0</v>
      </c>
      <c r="AV17" s="63">
        <f t="shared" si="15"/>
        <v>0</v>
      </c>
    </row>
    <row r="18" spans="1:48" ht="10.5" customHeight="1">
      <c r="A18" s="52" t="s">
        <v>12</v>
      </c>
      <c r="B18" s="416" t="s">
        <v>12</v>
      </c>
      <c r="C18" s="417"/>
      <c r="D18" s="438"/>
      <c r="E18" s="438"/>
      <c r="F18" s="438"/>
      <c r="G18" s="438"/>
      <c r="H18" s="438"/>
      <c r="I18" s="438"/>
      <c r="J18" s="438"/>
      <c r="K18" s="551"/>
      <c r="L18" s="552"/>
      <c r="M18" s="417"/>
      <c r="N18" s="438"/>
      <c r="O18" s="263"/>
      <c r="P18" s="87"/>
      <c r="Q18" s="603" t="e">
        <f t="shared" si="19"/>
        <v>#DIV/0!</v>
      </c>
      <c r="R18" s="603" t="e">
        <f t="shared" si="18"/>
        <v>#DIV/0!</v>
      </c>
      <c r="S18" s="603" t="e">
        <f t="shared" si="2"/>
        <v>#DIV/0!</v>
      </c>
      <c r="T18" s="603">
        <f t="shared" si="35"/>
        <v>0</v>
      </c>
      <c r="U18" s="603">
        <f t="shared" si="36"/>
        <v>0</v>
      </c>
      <c r="V18" s="292"/>
      <c r="W18" s="314"/>
      <c r="X18" s="314"/>
      <c r="Y18" s="314"/>
      <c r="Z18" s="314"/>
      <c r="AA18" s="314"/>
      <c r="AB18" s="314"/>
      <c r="AC18" s="314"/>
      <c r="AD18" s="551"/>
      <c r="AE18" s="552"/>
      <c r="AF18" s="292"/>
      <c r="AG18" s="314"/>
      <c r="AH18" s="582"/>
      <c r="AJ18" s="63">
        <f t="shared" si="3"/>
        <v>0</v>
      </c>
      <c r="AK18" s="63">
        <f t="shared" si="4"/>
        <v>0</v>
      </c>
      <c r="AL18" s="63">
        <f t="shared" si="5"/>
        <v>0</v>
      </c>
      <c r="AM18" s="63">
        <f t="shared" si="6"/>
        <v>0</v>
      </c>
      <c r="AN18" s="63">
        <f t="shared" si="7"/>
        <v>0</v>
      </c>
      <c r="AO18" s="63">
        <f t="shared" si="8"/>
        <v>0</v>
      </c>
      <c r="AP18" s="63">
        <f t="shared" si="9"/>
        <v>0</v>
      </c>
      <c r="AQ18" s="63">
        <f t="shared" si="10"/>
        <v>0</v>
      </c>
      <c r="AR18" s="63">
        <f t="shared" si="11"/>
        <v>0</v>
      </c>
      <c r="AS18" s="63">
        <f t="shared" si="12"/>
        <v>0</v>
      </c>
      <c r="AT18" s="63">
        <f t="shared" si="13"/>
        <v>0</v>
      </c>
      <c r="AU18" s="63">
        <f t="shared" si="14"/>
        <v>0</v>
      </c>
      <c r="AV18" s="63">
        <f t="shared" si="15"/>
        <v>0</v>
      </c>
    </row>
    <row r="19" spans="1:48" ht="10.5" customHeight="1">
      <c r="A19" s="58" t="s">
        <v>20</v>
      </c>
      <c r="B19" s="396" t="s">
        <v>20</v>
      </c>
      <c r="C19" s="414"/>
      <c r="D19" s="441"/>
      <c r="E19" s="450"/>
      <c r="F19" s="450"/>
      <c r="G19" s="450"/>
      <c r="H19" s="453"/>
      <c r="I19" s="453"/>
      <c r="J19" s="453"/>
      <c r="K19" s="268"/>
      <c r="L19" s="269"/>
      <c r="M19" s="414"/>
      <c r="N19" s="441"/>
      <c r="O19" s="545"/>
      <c r="Q19" s="603"/>
      <c r="R19" s="603"/>
      <c r="S19" s="603"/>
      <c r="T19" s="603"/>
      <c r="U19" s="585"/>
      <c r="V19" s="297"/>
      <c r="W19" s="315"/>
      <c r="X19" s="320"/>
      <c r="Y19" s="320"/>
      <c r="Z19" s="320"/>
      <c r="AA19" s="556"/>
      <c r="AB19" s="556"/>
      <c r="AC19" s="556"/>
      <c r="AD19" s="268"/>
      <c r="AE19" s="269"/>
      <c r="AF19" s="297"/>
      <c r="AG19" s="315"/>
      <c r="AH19" s="578"/>
      <c r="AJ19" s="63">
        <f t="shared" si="3"/>
        <v>0</v>
      </c>
      <c r="AK19" s="63">
        <f t="shared" si="4"/>
        <v>0</v>
      </c>
      <c r="AL19" s="63">
        <f t="shared" si="5"/>
        <v>0</v>
      </c>
      <c r="AM19" s="63">
        <f t="shared" si="6"/>
        <v>0</v>
      </c>
      <c r="AN19" s="63">
        <f t="shared" si="7"/>
        <v>0</v>
      </c>
      <c r="AO19" s="63">
        <f t="shared" si="8"/>
        <v>0</v>
      </c>
      <c r="AP19" s="63">
        <f t="shared" si="9"/>
        <v>0</v>
      </c>
      <c r="AQ19" s="63">
        <f t="shared" si="10"/>
        <v>0</v>
      </c>
      <c r="AR19" s="63">
        <f t="shared" si="11"/>
        <v>0</v>
      </c>
      <c r="AS19" s="63">
        <f t="shared" si="12"/>
        <v>0</v>
      </c>
      <c r="AT19" s="63">
        <f t="shared" si="13"/>
        <v>0</v>
      </c>
      <c r="AU19" s="63">
        <f t="shared" si="14"/>
        <v>0</v>
      </c>
      <c r="AV19" s="63">
        <f t="shared" si="15"/>
        <v>0</v>
      </c>
    </row>
    <row r="20" spans="1:48" ht="10.5" customHeight="1">
      <c r="A20" s="58" t="s">
        <v>28</v>
      </c>
      <c r="B20" s="388" t="s">
        <v>23</v>
      </c>
      <c r="C20" s="414"/>
      <c r="D20" s="441"/>
      <c r="E20" s="441"/>
      <c r="F20" s="441"/>
      <c r="G20" s="441"/>
      <c r="H20" s="441"/>
      <c r="I20" s="441"/>
      <c r="J20" s="441"/>
      <c r="K20" s="268"/>
      <c r="L20" s="269"/>
      <c r="M20" s="414"/>
      <c r="N20" s="441"/>
      <c r="O20" s="263"/>
      <c r="Q20" s="603" t="e">
        <f t="shared" si="19"/>
        <v>#DIV/0!</v>
      </c>
      <c r="R20" s="603" t="e">
        <f t="shared" si="18"/>
        <v>#DIV/0!</v>
      </c>
      <c r="S20" s="603" t="e">
        <f t="shared" si="2"/>
        <v>#DIV/0!</v>
      </c>
      <c r="T20" s="603">
        <f>C20-M20</f>
        <v>0</v>
      </c>
      <c r="U20" s="603">
        <f>G20-N20</f>
        <v>0</v>
      </c>
      <c r="V20" s="297"/>
      <c r="W20" s="315"/>
      <c r="X20" s="315"/>
      <c r="Y20" s="315"/>
      <c r="Z20" s="315"/>
      <c r="AA20" s="315"/>
      <c r="AB20" s="315"/>
      <c r="AC20" s="315"/>
      <c r="AD20" s="268"/>
      <c r="AE20" s="269"/>
      <c r="AF20" s="297"/>
      <c r="AG20" s="315"/>
      <c r="AH20" s="582"/>
      <c r="AJ20" s="63">
        <f t="shared" si="3"/>
        <v>0</v>
      </c>
      <c r="AK20" s="63">
        <f t="shared" si="4"/>
        <v>0</v>
      </c>
      <c r="AL20" s="63">
        <f t="shared" si="5"/>
        <v>0</v>
      </c>
      <c r="AM20" s="63">
        <f t="shared" si="6"/>
        <v>0</v>
      </c>
      <c r="AN20" s="63">
        <f t="shared" si="7"/>
        <v>0</v>
      </c>
      <c r="AO20" s="63">
        <f t="shared" si="8"/>
        <v>0</v>
      </c>
      <c r="AP20" s="63">
        <f t="shared" si="9"/>
        <v>0</v>
      </c>
      <c r="AQ20" s="63">
        <f t="shared" si="10"/>
        <v>0</v>
      </c>
      <c r="AR20" s="63">
        <f t="shared" si="11"/>
        <v>0</v>
      </c>
      <c r="AS20" s="63">
        <f t="shared" si="12"/>
        <v>0</v>
      </c>
      <c r="AT20" s="63">
        <f t="shared" si="13"/>
        <v>0</v>
      </c>
      <c r="AU20" s="63">
        <f t="shared" si="14"/>
        <v>0</v>
      </c>
      <c r="AV20" s="63">
        <f t="shared" si="15"/>
        <v>0</v>
      </c>
    </row>
    <row r="21" spans="1:48" ht="10.5" customHeight="1">
      <c r="A21" s="58" t="s">
        <v>29</v>
      </c>
      <c r="B21" s="416" t="s">
        <v>13</v>
      </c>
      <c r="C21" s="472"/>
      <c r="D21" s="473"/>
      <c r="E21" s="473"/>
      <c r="F21" s="473"/>
      <c r="G21" s="473"/>
      <c r="H21" s="473"/>
      <c r="I21" s="473"/>
      <c r="J21" s="473"/>
      <c r="K21" s="551"/>
      <c r="L21" s="552"/>
      <c r="M21" s="472"/>
      <c r="N21" s="473"/>
      <c r="O21" s="363"/>
      <c r="Q21" s="603" t="e">
        <f t="shared" si="19"/>
        <v>#DIV/0!</v>
      </c>
      <c r="R21" s="603" t="e">
        <f t="shared" si="18"/>
        <v>#DIV/0!</v>
      </c>
      <c r="S21" s="603" t="e">
        <f t="shared" si="2"/>
        <v>#DIV/0!</v>
      </c>
      <c r="T21" s="603">
        <f>C21-M21</f>
        <v>0</v>
      </c>
      <c r="U21" s="603">
        <f>G21-N21</f>
        <v>0</v>
      </c>
      <c r="V21" s="548"/>
      <c r="W21" s="549"/>
      <c r="X21" s="549"/>
      <c r="Y21" s="549"/>
      <c r="Z21" s="549"/>
      <c r="AA21" s="549"/>
      <c r="AB21" s="549"/>
      <c r="AC21" s="549"/>
      <c r="AD21" s="551"/>
      <c r="AE21" s="552"/>
      <c r="AF21" s="548"/>
      <c r="AG21" s="549"/>
      <c r="AH21" s="550"/>
      <c r="AJ21" s="63">
        <f t="shared" si="3"/>
        <v>0</v>
      </c>
      <c r="AK21" s="63">
        <f t="shared" si="4"/>
        <v>0</v>
      </c>
      <c r="AL21" s="63">
        <f t="shared" si="5"/>
        <v>0</v>
      </c>
      <c r="AM21" s="63">
        <f t="shared" si="6"/>
        <v>0</v>
      </c>
      <c r="AN21" s="63">
        <f t="shared" si="7"/>
        <v>0</v>
      </c>
      <c r="AO21" s="63">
        <f t="shared" si="8"/>
        <v>0</v>
      </c>
      <c r="AP21" s="63">
        <f t="shared" si="9"/>
        <v>0</v>
      </c>
      <c r="AQ21" s="63">
        <f t="shared" si="10"/>
        <v>0</v>
      </c>
      <c r="AR21" s="63">
        <f t="shared" si="11"/>
        <v>0</v>
      </c>
      <c r="AS21" s="63">
        <f t="shared" si="12"/>
        <v>0</v>
      </c>
      <c r="AT21" s="63">
        <f t="shared" si="13"/>
        <v>0</v>
      </c>
      <c r="AU21" s="63">
        <f t="shared" si="14"/>
        <v>0</v>
      </c>
      <c r="AV21" s="63">
        <f t="shared" si="15"/>
        <v>0</v>
      </c>
    </row>
    <row r="22" spans="1:48" ht="12" customHeight="1">
      <c r="A22" s="72"/>
      <c r="B22" s="353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590"/>
      <c r="N22" s="590"/>
      <c r="O22" s="298"/>
      <c r="Q22" s="603"/>
      <c r="R22" s="603"/>
      <c r="S22" s="603"/>
      <c r="T22" s="603"/>
      <c r="U22" s="603"/>
    </row>
    <row r="23" spans="1:48" s="83" customFormat="1" ht="12" customHeight="1">
      <c r="A23" s="161">
        <v>1</v>
      </c>
      <c r="B23" s="645"/>
      <c r="C23" s="645"/>
      <c r="D23" s="645"/>
      <c r="E23" s="645"/>
      <c r="F23" s="645"/>
      <c r="G23" s="645"/>
      <c r="H23" s="645"/>
      <c r="I23" s="645"/>
      <c r="J23" s="645"/>
      <c r="K23" s="645"/>
      <c r="L23" s="645"/>
      <c r="M23" s="307"/>
      <c r="N23" s="308"/>
      <c r="O23" s="298"/>
      <c r="Q23" s="603"/>
      <c r="R23" s="603"/>
      <c r="S23" s="603"/>
      <c r="T23" s="603"/>
      <c r="U23" s="603"/>
    </row>
    <row r="24" spans="1:48">
      <c r="A24" s="47">
        <v>2</v>
      </c>
      <c r="O24" s="1"/>
    </row>
    <row r="25" spans="1:48">
      <c r="A25" s="139">
        <v>3</v>
      </c>
      <c r="O25" s="1"/>
    </row>
    <row r="26" spans="1:48">
      <c r="B26" s="583" t="s">
        <v>88</v>
      </c>
      <c r="C26" s="584">
        <f>(C4+C5+C6+C7-C8)+(C8+C11-C12)+(C12+C13-C15)</f>
        <v>0</v>
      </c>
      <c r="D26" s="584">
        <f>(D4+D5+D6+D7-D8)+(D8+D11-D12)+(D12+D13-D15)</f>
        <v>0</v>
      </c>
      <c r="E26" s="584">
        <f t="shared" ref="E26:J26" si="37">(E4+E5+E6+E7-E8)+(E8+E11-E12)+(E12+E13-E15)</f>
        <v>0</v>
      </c>
      <c r="F26" s="584">
        <f t="shared" si="37"/>
        <v>0</v>
      </c>
      <c r="G26" s="584">
        <f t="shared" si="37"/>
        <v>0</v>
      </c>
      <c r="H26" s="584">
        <f t="shared" si="37"/>
        <v>0</v>
      </c>
      <c r="I26" s="584">
        <f t="shared" si="37"/>
        <v>0</v>
      </c>
      <c r="J26" s="584">
        <f t="shared" si="37"/>
        <v>0</v>
      </c>
      <c r="K26" s="583"/>
      <c r="L26" s="583"/>
      <c r="M26" s="584">
        <f>(M4+M5+M6+M7-M8)+(M8+M11-M12)+(M12+M13-M15)</f>
        <v>0</v>
      </c>
      <c r="N26" s="584">
        <f>(N4+N5+N6+N7-N8)+(N8+N11-N12)+(N12+N13-N15)</f>
        <v>0</v>
      </c>
      <c r="O26" s="1"/>
    </row>
    <row r="27" spans="1:48">
      <c r="O27" s="1"/>
    </row>
    <row r="35" spans="1:20" hidden="1"/>
    <row r="36" spans="1:20" hidden="1"/>
    <row r="37" spans="1:20" hidden="1"/>
    <row r="38" spans="1:20" hidden="1"/>
    <row r="39" spans="1:20" hidden="1"/>
    <row r="40" spans="1:20" hidden="1"/>
    <row r="41" spans="1:20" hidden="1"/>
    <row r="42" spans="1:20" hidden="1"/>
    <row r="43" spans="1:20" hidden="1"/>
    <row r="44" spans="1:20" hidden="1"/>
    <row r="45" spans="1:20" hidden="1"/>
    <row r="46" spans="1:20" hidden="1">
      <c r="A46" s="49"/>
      <c r="C46" s="49"/>
      <c r="D46" s="49"/>
      <c r="E46" s="49"/>
      <c r="F46" s="49"/>
      <c r="G46" s="49"/>
      <c r="H46" s="117"/>
      <c r="I46" s="117"/>
      <c r="J46" s="118"/>
      <c r="P46" s="63"/>
      <c r="Q46" s="63"/>
      <c r="R46" s="63"/>
      <c r="S46" s="63"/>
      <c r="T46" s="63"/>
    </row>
    <row r="47" spans="1:20" hidden="1">
      <c r="A47" s="49"/>
      <c r="C47" s="49"/>
      <c r="D47" s="49"/>
      <c r="E47" s="49"/>
      <c r="F47" s="49"/>
      <c r="G47" s="49"/>
      <c r="H47" s="128"/>
      <c r="I47" s="128"/>
      <c r="J47" s="129"/>
      <c r="P47" s="63"/>
      <c r="Q47" s="63"/>
      <c r="R47" s="63"/>
      <c r="S47" s="63"/>
      <c r="T47" s="63"/>
    </row>
    <row r="48" spans="1:20" hidden="1">
      <c r="A48" s="49"/>
      <c r="C48" s="49"/>
      <c r="D48" s="49"/>
      <c r="E48" s="49"/>
      <c r="F48" s="49"/>
      <c r="G48" s="49"/>
      <c r="H48" s="119"/>
      <c r="I48" s="119"/>
      <c r="J48" s="120"/>
    </row>
    <row r="49" spans="1:27" hidden="1">
      <c r="A49" s="49"/>
      <c r="C49" s="49"/>
      <c r="D49" s="49"/>
      <c r="E49" s="49"/>
      <c r="F49" s="49"/>
      <c r="G49" s="49"/>
      <c r="H49" s="121"/>
      <c r="I49" s="121"/>
      <c r="J49" s="122"/>
    </row>
    <row r="50" spans="1:27" s="11" customFormat="1"/>
    <row r="51" spans="1:27" s="174" customFormat="1" ht="10.5" customHeight="1">
      <c r="A51" s="172"/>
      <c r="B51" s="173" t="s">
        <v>65</v>
      </c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2"/>
      <c r="N51" s="223"/>
      <c r="Q51" s="173" t="s">
        <v>76</v>
      </c>
      <c r="R51" s="173"/>
      <c r="S51" s="173"/>
      <c r="T51" s="173"/>
      <c r="U51" s="173"/>
      <c r="V51" s="173"/>
    </row>
    <row r="52" spans="1:27" s="174" customFormat="1">
      <c r="B52" s="134" t="s">
        <v>1</v>
      </c>
      <c r="C52" s="135" t="e">
        <f>D3</f>
        <v>#REF!</v>
      </c>
      <c r="D52" s="136" t="e">
        <f t="shared" ref="D52:I52" si="38">E3</f>
        <v>#REF!</v>
      </c>
      <c r="E52" s="136" t="e">
        <f t="shared" si="38"/>
        <v>#REF!</v>
      </c>
      <c r="F52" s="136" t="e">
        <f t="shared" si="38"/>
        <v>#REF!</v>
      </c>
      <c r="G52" s="136" t="e">
        <f t="shared" si="38"/>
        <v>#REF!</v>
      </c>
      <c r="H52" s="136" t="e">
        <f t="shared" si="38"/>
        <v>#REF!</v>
      </c>
      <c r="I52" s="136" t="e">
        <f t="shared" si="38"/>
        <v>#REF!</v>
      </c>
      <c r="J52" s="136"/>
      <c r="K52" s="172"/>
      <c r="L52" s="172"/>
      <c r="M52" s="172"/>
      <c r="N52" s="172"/>
      <c r="Q52" s="134" t="s">
        <v>1</v>
      </c>
      <c r="R52" s="135"/>
      <c r="S52" s="609"/>
      <c r="T52" s="609"/>
      <c r="U52" s="136" t="e">
        <f t="shared" ref="U52:AA52" si="39">+C52</f>
        <v>#REF!</v>
      </c>
      <c r="V52" s="136" t="e">
        <f t="shared" si="39"/>
        <v>#REF!</v>
      </c>
      <c r="W52" s="136" t="e">
        <f t="shared" si="39"/>
        <v>#REF!</v>
      </c>
      <c r="X52" s="136" t="e">
        <f t="shared" si="39"/>
        <v>#REF!</v>
      </c>
      <c r="Y52" s="136" t="e">
        <f t="shared" si="39"/>
        <v>#REF!</v>
      </c>
      <c r="Z52" s="136" t="e">
        <f t="shared" si="39"/>
        <v>#REF!</v>
      </c>
      <c r="AA52" s="136" t="e">
        <f t="shared" si="39"/>
        <v>#REF!</v>
      </c>
    </row>
    <row r="53" spans="1:27" s="174" customFormat="1">
      <c r="B53" s="53" t="s">
        <v>6</v>
      </c>
      <c r="C53" s="12">
        <v>-28</v>
      </c>
      <c r="D53" s="55">
        <v>-30</v>
      </c>
      <c r="E53" s="54">
        <v>-31</v>
      </c>
      <c r="F53" s="54">
        <v>-21</v>
      </c>
      <c r="G53" s="54">
        <v>-29</v>
      </c>
      <c r="H53" s="54">
        <v>-30</v>
      </c>
      <c r="I53" s="13">
        <v>-28</v>
      </c>
      <c r="J53" s="13"/>
      <c r="Q53" s="53" t="s">
        <v>6</v>
      </c>
      <c r="R53" s="16"/>
      <c r="S53" s="17"/>
      <c r="T53" s="17"/>
      <c r="U53" s="55">
        <f>+C53-D4</f>
        <v>-28</v>
      </c>
      <c r="V53" s="1">
        <f t="shared" ref="V53:V70" si="40">+D53-E4</f>
        <v>-30</v>
      </c>
      <c r="W53" s="1">
        <f t="shared" ref="W53:W70" si="41">+E53-F4</f>
        <v>-31</v>
      </c>
      <c r="X53" s="1">
        <f t="shared" ref="X53:X70" si="42">+F53-G4</f>
        <v>-21</v>
      </c>
      <c r="Y53" s="1">
        <f t="shared" ref="Y53:Y70" si="43">+G53-H4</f>
        <v>-29</v>
      </c>
      <c r="Z53" s="1">
        <f t="shared" ref="Z53:Z70" si="44">+H53-I4</f>
        <v>-30</v>
      </c>
      <c r="AA53" s="1">
        <f t="shared" ref="AA53:AA70" si="45">+I53-J4</f>
        <v>-28</v>
      </c>
    </row>
    <row r="54" spans="1:27" s="174" customFormat="1">
      <c r="B54" s="53" t="s">
        <v>2</v>
      </c>
      <c r="C54" s="12">
        <v>-12</v>
      </c>
      <c r="D54" s="41">
        <v>10</v>
      </c>
      <c r="E54" s="13">
        <v>-18</v>
      </c>
      <c r="F54" s="13">
        <v>10</v>
      </c>
      <c r="G54" s="13">
        <v>-3</v>
      </c>
      <c r="H54" s="13">
        <v>-4</v>
      </c>
      <c r="I54" s="13">
        <v>-11</v>
      </c>
      <c r="J54" s="13"/>
      <c r="Q54" s="53" t="s">
        <v>2</v>
      </c>
      <c r="R54" s="12"/>
      <c r="S54" s="41"/>
      <c r="T54" s="41"/>
      <c r="U54" s="41">
        <f t="shared" ref="U54:U70" si="46">+C54-D5</f>
        <v>-12</v>
      </c>
      <c r="V54" s="13">
        <f t="shared" si="40"/>
        <v>10</v>
      </c>
      <c r="W54" s="13">
        <f t="shared" si="41"/>
        <v>-18</v>
      </c>
      <c r="X54" s="13">
        <f t="shared" si="42"/>
        <v>10</v>
      </c>
      <c r="Y54" s="13">
        <f t="shared" si="43"/>
        <v>-3</v>
      </c>
      <c r="Z54" s="13">
        <f t="shared" si="44"/>
        <v>-4</v>
      </c>
      <c r="AA54" s="13">
        <f t="shared" si="45"/>
        <v>-11</v>
      </c>
    </row>
    <row r="55" spans="1:27" s="174" customFormat="1">
      <c r="B55" s="53" t="s">
        <v>0</v>
      </c>
      <c r="C55" s="12">
        <v>-6</v>
      </c>
      <c r="D55" s="41">
        <v>111</v>
      </c>
      <c r="E55" s="20">
        <v>135</v>
      </c>
      <c r="F55" s="20">
        <v>99</v>
      </c>
      <c r="G55" s="20">
        <v>183</v>
      </c>
      <c r="H55" s="20">
        <v>147</v>
      </c>
      <c r="I55" s="20">
        <v>80</v>
      </c>
      <c r="J55" s="20"/>
      <c r="Q55" s="53" t="s">
        <v>0</v>
      </c>
      <c r="R55" s="12"/>
      <c r="S55" s="41"/>
      <c r="T55" s="41"/>
      <c r="U55" s="41">
        <f t="shared" si="46"/>
        <v>-6</v>
      </c>
      <c r="V55" s="20">
        <f t="shared" si="40"/>
        <v>111</v>
      </c>
      <c r="W55" s="20">
        <f t="shared" si="41"/>
        <v>135</v>
      </c>
      <c r="X55" s="20">
        <f t="shared" si="42"/>
        <v>99</v>
      </c>
      <c r="Y55" s="20">
        <f t="shared" si="43"/>
        <v>183</v>
      </c>
      <c r="Z55" s="20">
        <f t="shared" si="44"/>
        <v>147</v>
      </c>
      <c r="AA55" s="20">
        <f t="shared" si="45"/>
        <v>80</v>
      </c>
    </row>
    <row r="56" spans="1:27" s="174" customFormat="1">
      <c r="B56" s="53" t="s">
        <v>16</v>
      </c>
      <c r="C56" s="12">
        <v>0</v>
      </c>
      <c r="D56" s="41">
        <v>0</v>
      </c>
      <c r="E56" s="20">
        <v>0</v>
      </c>
      <c r="F56" s="20">
        <v>4</v>
      </c>
      <c r="G56" s="20">
        <v>-1</v>
      </c>
      <c r="H56" s="20">
        <v>1</v>
      </c>
      <c r="I56" s="20">
        <v>0</v>
      </c>
      <c r="J56" s="20"/>
      <c r="Q56" s="53" t="s">
        <v>16</v>
      </c>
      <c r="R56" s="12"/>
      <c r="S56" s="41"/>
      <c r="T56" s="41"/>
      <c r="U56" s="41">
        <f t="shared" si="46"/>
        <v>0</v>
      </c>
      <c r="V56" s="20">
        <f t="shared" si="40"/>
        <v>0</v>
      </c>
      <c r="W56" s="20">
        <f t="shared" si="41"/>
        <v>0</v>
      </c>
      <c r="X56" s="20">
        <f t="shared" si="42"/>
        <v>4</v>
      </c>
      <c r="Y56" s="20">
        <f t="shared" si="43"/>
        <v>-1</v>
      </c>
      <c r="Z56" s="20">
        <f t="shared" si="44"/>
        <v>1</v>
      </c>
      <c r="AA56" s="20">
        <f t="shared" si="45"/>
        <v>0</v>
      </c>
    </row>
    <row r="57" spans="1:27" s="174" customFormat="1">
      <c r="B57" s="60" t="s">
        <v>7</v>
      </c>
      <c r="C57" s="42">
        <v>-46</v>
      </c>
      <c r="D57" s="43">
        <v>91</v>
      </c>
      <c r="E57" s="27">
        <v>86</v>
      </c>
      <c r="F57" s="27">
        <v>92</v>
      </c>
      <c r="G57" s="27">
        <v>150</v>
      </c>
      <c r="H57" s="27">
        <v>114</v>
      </c>
      <c r="I57" s="27">
        <v>41</v>
      </c>
      <c r="J57" s="27"/>
      <c r="Q57" s="60" t="s">
        <v>7</v>
      </c>
      <c r="R57" s="42"/>
      <c r="S57" s="43"/>
      <c r="T57" s="43"/>
      <c r="U57" s="43">
        <f t="shared" si="46"/>
        <v>-46</v>
      </c>
      <c r="V57" s="27">
        <f t="shared" si="40"/>
        <v>91</v>
      </c>
      <c r="W57" s="27">
        <f t="shared" si="41"/>
        <v>86</v>
      </c>
      <c r="X57" s="27">
        <f t="shared" si="42"/>
        <v>92</v>
      </c>
      <c r="Y57" s="27">
        <f t="shared" si="43"/>
        <v>150</v>
      </c>
      <c r="Z57" s="27">
        <f t="shared" si="44"/>
        <v>114</v>
      </c>
      <c r="AA57" s="27">
        <f t="shared" si="45"/>
        <v>41</v>
      </c>
    </row>
    <row r="58" spans="1:27" s="174" customFormat="1">
      <c r="B58" s="53" t="s">
        <v>3</v>
      </c>
      <c r="C58" s="12">
        <v>-152</v>
      </c>
      <c r="D58" s="41">
        <v>-132</v>
      </c>
      <c r="E58" s="20">
        <v>-127</v>
      </c>
      <c r="F58" s="20">
        <v>-136</v>
      </c>
      <c r="G58" s="20">
        <v>-151</v>
      </c>
      <c r="H58" s="20">
        <v>-136</v>
      </c>
      <c r="I58" s="20">
        <v>-142</v>
      </c>
      <c r="J58" s="20"/>
      <c r="Q58" s="53" t="s">
        <v>3</v>
      </c>
      <c r="R58" s="12"/>
      <c r="S58" s="41"/>
      <c r="T58" s="41"/>
      <c r="U58" s="41">
        <f t="shared" si="46"/>
        <v>-152</v>
      </c>
      <c r="V58" s="20">
        <f t="shared" si="40"/>
        <v>-132</v>
      </c>
      <c r="W58" s="20">
        <f t="shared" si="41"/>
        <v>-127</v>
      </c>
      <c r="X58" s="20">
        <f t="shared" si="42"/>
        <v>-136</v>
      </c>
      <c r="Y58" s="20">
        <f t="shared" si="43"/>
        <v>-151</v>
      </c>
      <c r="Z58" s="20">
        <f t="shared" si="44"/>
        <v>-136</v>
      </c>
      <c r="AA58" s="20">
        <f t="shared" si="45"/>
        <v>-142</v>
      </c>
    </row>
    <row r="59" spans="1:27" s="174" customFormat="1">
      <c r="B59" s="53" t="s">
        <v>78</v>
      </c>
      <c r="C59" s="12">
        <v>62</v>
      </c>
      <c r="D59" s="41">
        <v>73</v>
      </c>
      <c r="E59" s="20">
        <v>62</v>
      </c>
      <c r="F59" s="20">
        <v>71</v>
      </c>
      <c r="G59" s="20">
        <v>63</v>
      </c>
      <c r="H59" s="20">
        <v>79</v>
      </c>
      <c r="I59" s="20">
        <v>76</v>
      </c>
      <c r="J59" s="20"/>
      <c r="Q59" s="53" t="s">
        <v>78</v>
      </c>
      <c r="R59" s="12"/>
      <c r="S59" s="41"/>
      <c r="T59" s="41"/>
      <c r="U59" s="41">
        <f t="shared" si="46"/>
        <v>62</v>
      </c>
      <c r="V59" s="20">
        <f t="shared" si="40"/>
        <v>73</v>
      </c>
      <c r="W59" s="20">
        <f t="shared" si="41"/>
        <v>62</v>
      </c>
      <c r="X59" s="20">
        <f t="shared" si="42"/>
        <v>71</v>
      </c>
      <c r="Y59" s="20">
        <f t="shared" si="43"/>
        <v>63</v>
      </c>
      <c r="Z59" s="20">
        <f t="shared" si="44"/>
        <v>79</v>
      </c>
      <c r="AA59" s="20">
        <f t="shared" si="45"/>
        <v>76</v>
      </c>
    </row>
    <row r="60" spans="1:27" s="174" customFormat="1">
      <c r="B60" s="60" t="s">
        <v>22</v>
      </c>
      <c r="C60" s="42">
        <v>-92</v>
      </c>
      <c r="D60" s="43">
        <v>-64</v>
      </c>
      <c r="E60" s="27">
        <v>-68</v>
      </c>
      <c r="F60" s="27">
        <v>-71</v>
      </c>
      <c r="G60" s="27">
        <v>-92</v>
      </c>
      <c r="H60" s="27">
        <v>-62</v>
      </c>
      <c r="I60" s="27">
        <v>-70</v>
      </c>
      <c r="J60" s="27"/>
      <c r="Q60" s="60" t="s">
        <v>22</v>
      </c>
      <c r="R60" s="42"/>
      <c r="S60" s="43"/>
      <c r="T60" s="43"/>
      <c r="U60" s="43">
        <f t="shared" si="46"/>
        <v>-92</v>
      </c>
      <c r="V60" s="27">
        <f t="shared" si="40"/>
        <v>-64</v>
      </c>
      <c r="W60" s="27">
        <f t="shared" si="41"/>
        <v>-68</v>
      </c>
      <c r="X60" s="27">
        <f t="shared" si="42"/>
        <v>-71</v>
      </c>
      <c r="Y60" s="27">
        <f t="shared" si="43"/>
        <v>-92</v>
      </c>
      <c r="Z60" s="27">
        <f t="shared" si="44"/>
        <v>-62</v>
      </c>
      <c r="AA60" s="27">
        <f t="shared" si="45"/>
        <v>-70</v>
      </c>
    </row>
    <row r="61" spans="1:27" s="174" customFormat="1">
      <c r="B61" s="60" t="s">
        <v>11</v>
      </c>
      <c r="C61" s="42">
        <v>-138</v>
      </c>
      <c r="D61" s="43">
        <v>27</v>
      </c>
      <c r="E61" s="27">
        <v>18</v>
      </c>
      <c r="F61" s="27">
        <v>21</v>
      </c>
      <c r="G61" s="27">
        <v>58</v>
      </c>
      <c r="H61" s="27">
        <v>52</v>
      </c>
      <c r="I61" s="27">
        <v>-29</v>
      </c>
      <c r="J61" s="27"/>
      <c r="Q61" s="60" t="s">
        <v>11</v>
      </c>
      <c r="R61" s="42"/>
      <c r="S61" s="43"/>
      <c r="T61" s="43"/>
      <c r="U61" s="43">
        <f t="shared" si="46"/>
        <v>-138</v>
      </c>
      <c r="V61" s="27">
        <f t="shared" si="40"/>
        <v>27</v>
      </c>
      <c r="W61" s="27">
        <f t="shared" si="41"/>
        <v>18</v>
      </c>
      <c r="X61" s="27">
        <f t="shared" si="42"/>
        <v>21</v>
      </c>
      <c r="Y61" s="27">
        <f t="shared" si="43"/>
        <v>58</v>
      </c>
      <c r="Z61" s="27">
        <f t="shared" si="44"/>
        <v>52</v>
      </c>
      <c r="AA61" s="27">
        <f t="shared" si="45"/>
        <v>-29</v>
      </c>
    </row>
    <row r="62" spans="1:27" s="174" customFormat="1">
      <c r="B62" s="53" t="s">
        <v>21</v>
      </c>
      <c r="C62" s="12">
        <v>-1</v>
      </c>
      <c r="D62" s="41">
        <v>2</v>
      </c>
      <c r="E62" s="20">
        <v>-1</v>
      </c>
      <c r="F62" s="20">
        <v>0</v>
      </c>
      <c r="G62" s="20">
        <v>0</v>
      </c>
      <c r="H62" s="20">
        <v>0</v>
      </c>
      <c r="I62" s="20">
        <v>0</v>
      </c>
      <c r="J62" s="20"/>
      <c r="Q62" s="53" t="s">
        <v>21</v>
      </c>
      <c r="R62" s="12"/>
      <c r="S62" s="41"/>
      <c r="T62" s="41"/>
      <c r="U62" s="41">
        <f t="shared" si="46"/>
        <v>-1</v>
      </c>
      <c r="V62" s="20">
        <f t="shared" si="40"/>
        <v>2</v>
      </c>
      <c r="W62" s="20">
        <f t="shared" si="41"/>
        <v>-1</v>
      </c>
      <c r="X62" s="20">
        <f t="shared" si="42"/>
        <v>0</v>
      </c>
      <c r="Y62" s="20">
        <f t="shared" si="43"/>
        <v>0</v>
      </c>
      <c r="Z62" s="20">
        <f t="shared" si="44"/>
        <v>0</v>
      </c>
      <c r="AA62" s="20">
        <f t="shared" si="45"/>
        <v>0</v>
      </c>
    </row>
    <row r="63" spans="1:27" s="174" customFormat="1">
      <c r="B63" s="388" t="s">
        <v>101</v>
      </c>
      <c r="C63" s="12">
        <v>0</v>
      </c>
      <c r="D63" s="41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/>
      <c r="Q63" s="388" t="s">
        <v>101</v>
      </c>
      <c r="R63" s="12"/>
      <c r="S63" s="41"/>
      <c r="T63" s="41"/>
      <c r="U63" s="41">
        <f t="shared" si="46"/>
        <v>0</v>
      </c>
      <c r="V63" s="20">
        <f t="shared" si="40"/>
        <v>0</v>
      </c>
      <c r="W63" s="20">
        <f t="shared" si="41"/>
        <v>0</v>
      </c>
      <c r="X63" s="20">
        <f t="shared" si="42"/>
        <v>0</v>
      </c>
      <c r="Y63" s="20">
        <f t="shared" si="43"/>
        <v>0</v>
      </c>
      <c r="Z63" s="20">
        <f t="shared" si="44"/>
        <v>0</v>
      </c>
      <c r="AA63" s="20">
        <f t="shared" si="45"/>
        <v>0</v>
      </c>
    </row>
    <row r="64" spans="1:27" s="174" customFormat="1">
      <c r="B64" s="62" t="s">
        <v>4</v>
      </c>
      <c r="C64" s="44">
        <v>-139</v>
      </c>
      <c r="D64" s="45">
        <v>29</v>
      </c>
      <c r="E64" s="31">
        <v>17</v>
      </c>
      <c r="F64" s="31">
        <v>21</v>
      </c>
      <c r="G64" s="31">
        <v>58</v>
      </c>
      <c r="H64" s="31">
        <v>52</v>
      </c>
      <c r="I64" s="31">
        <v>-29</v>
      </c>
      <c r="J64" s="31"/>
      <c r="Q64" s="62" t="s">
        <v>4</v>
      </c>
      <c r="R64" s="44"/>
      <c r="S64" s="45"/>
      <c r="T64" s="45"/>
      <c r="U64" s="45">
        <f t="shared" si="46"/>
        <v>-139</v>
      </c>
      <c r="V64" s="31">
        <f t="shared" si="40"/>
        <v>29</v>
      </c>
      <c r="W64" s="31">
        <f t="shared" si="41"/>
        <v>17</v>
      </c>
      <c r="X64" s="31">
        <f t="shared" si="42"/>
        <v>21</v>
      </c>
      <c r="Y64" s="31">
        <f t="shared" si="43"/>
        <v>58</v>
      </c>
      <c r="Z64" s="31">
        <f t="shared" si="44"/>
        <v>52</v>
      </c>
      <c r="AA64" s="31">
        <f t="shared" si="45"/>
        <v>-29</v>
      </c>
    </row>
    <row r="65" spans="2:27" s="174" customFormat="1">
      <c r="B65" s="53" t="s">
        <v>26</v>
      </c>
      <c r="C65" s="35">
        <v>1333</v>
      </c>
      <c r="D65" s="28">
        <v>1350</v>
      </c>
      <c r="E65" s="28">
        <v>1625</v>
      </c>
      <c r="F65" s="28">
        <v>1724</v>
      </c>
      <c r="G65" s="28">
        <v>1942</v>
      </c>
      <c r="H65" s="28">
        <v>2039</v>
      </c>
      <c r="I65" s="28">
        <v>2060</v>
      </c>
      <c r="J65" s="28"/>
      <c r="Q65" s="53" t="s">
        <v>26</v>
      </c>
      <c r="R65" s="35"/>
      <c r="S65" s="28"/>
      <c r="T65" s="28"/>
      <c r="U65" s="28">
        <f t="shared" si="46"/>
        <v>1333</v>
      </c>
      <c r="V65" s="28">
        <f t="shared" si="40"/>
        <v>1350</v>
      </c>
      <c r="W65" s="28">
        <f t="shared" si="41"/>
        <v>1625</v>
      </c>
      <c r="X65" s="28">
        <f t="shared" si="42"/>
        <v>1724</v>
      </c>
      <c r="Y65" s="28">
        <f t="shared" si="43"/>
        <v>1942</v>
      </c>
      <c r="Z65" s="28">
        <f t="shared" si="44"/>
        <v>2039</v>
      </c>
      <c r="AA65" s="28">
        <f t="shared" si="45"/>
        <v>2060</v>
      </c>
    </row>
    <row r="66" spans="2:27" s="174" customFormat="1">
      <c r="B66" s="249" t="s">
        <v>80</v>
      </c>
      <c r="C66" s="35">
        <v>6189</v>
      </c>
      <c r="D66" s="28">
        <v>6697</v>
      </c>
      <c r="E66" s="28">
        <v>7220</v>
      </c>
      <c r="F66" s="28">
        <v>7657</v>
      </c>
      <c r="G66" s="28">
        <v>9373</v>
      </c>
      <c r="H66" s="28">
        <v>10207</v>
      </c>
      <c r="I66" s="28">
        <v>10103</v>
      </c>
      <c r="J66" s="28"/>
      <c r="Q66" s="249" t="s">
        <v>80</v>
      </c>
      <c r="R66" s="35"/>
      <c r="S66" s="28"/>
      <c r="T66" s="28"/>
      <c r="U66" s="28">
        <f t="shared" si="46"/>
        <v>6189</v>
      </c>
      <c r="V66" s="28">
        <f t="shared" si="40"/>
        <v>6697</v>
      </c>
      <c r="W66" s="28">
        <f t="shared" si="41"/>
        <v>7220</v>
      </c>
      <c r="X66" s="28">
        <f t="shared" si="42"/>
        <v>7657</v>
      </c>
      <c r="Y66" s="28">
        <f t="shared" si="43"/>
        <v>9373</v>
      </c>
      <c r="Z66" s="28">
        <f t="shared" si="44"/>
        <v>10207</v>
      </c>
      <c r="AA66" s="28">
        <f t="shared" si="45"/>
        <v>10103</v>
      </c>
    </row>
    <row r="67" spans="2:27" s="174" customFormat="1">
      <c r="B67" s="51" t="s">
        <v>12</v>
      </c>
      <c r="C67" s="36">
        <v>3104</v>
      </c>
      <c r="D67" s="37">
        <v>3180</v>
      </c>
      <c r="E67" s="37">
        <v>3126</v>
      </c>
      <c r="F67" s="37">
        <v>3152</v>
      </c>
      <c r="G67" s="37">
        <v>3090</v>
      </c>
      <c r="H67" s="37">
        <v>3061</v>
      </c>
      <c r="I67" s="37">
        <v>3010</v>
      </c>
      <c r="J67" s="37"/>
      <c r="Q67" s="51" t="s">
        <v>12</v>
      </c>
      <c r="R67" s="36"/>
      <c r="S67" s="37"/>
      <c r="T67" s="37"/>
      <c r="U67" s="37">
        <f t="shared" si="46"/>
        <v>3104</v>
      </c>
      <c r="V67" s="37">
        <f t="shared" si="40"/>
        <v>3180</v>
      </c>
      <c r="W67" s="37">
        <f t="shared" si="41"/>
        <v>3126</v>
      </c>
      <c r="X67" s="37">
        <f t="shared" si="42"/>
        <v>3152</v>
      </c>
      <c r="Y67" s="37">
        <f t="shared" si="43"/>
        <v>3090</v>
      </c>
      <c r="Z67" s="37">
        <f t="shared" si="44"/>
        <v>3061</v>
      </c>
      <c r="AA67" s="37">
        <f t="shared" si="45"/>
        <v>3010</v>
      </c>
    </row>
    <row r="68" spans="2:27" s="174" customFormat="1">
      <c r="B68" s="60" t="s">
        <v>20</v>
      </c>
      <c r="C68" s="81"/>
      <c r="D68" s="82"/>
      <c r="E68" s="19"/>
      <c r="F68" s="19"/>
      <c r="G68" s="19"/>
      <c r="H68" s="23"/>
      <c r="I68" s="23"/>
      <c r="J68" s="23"/>
      <c r="Q68" s="60" t="s">
        <v>20</v>
      </c>
      <c r="R68" s="81"/>
      <c r="S68" s="82"/>
      <c r="T68" s="82"/>
      <c r="U68" s="82">
        <f t="shared" si="46"/>
        <v>0</v>
      </c>
      <c r="V68" s="19">
        <f t="shared" si="40"/>
        <v>0</v>
      </c>
      <c r="W68" s="19">
        <f t="shared" si="41"/>
        <v>0</v>
      </c>
      <c r="X68" s="19">
        <f t="shared" si="42"/>
        <v>0</v>
      </c>
      <c r="Y68" s="19">
        <f t="shared" si="43"/>
        <v>0</v>
      </c>
      <c r="Z68" s="19">
        <f t="shared" si="44"/>
        <v>0</v>
      </c>
      <c r="AA68" s="19">
        <f t="shared" si="45"/>
        <v>0</v>
      </c>
    </row>
    <row r="69" spans="2:27" s="174" customFormat="1">
      <c r="B69" s="53" t="s">
        <v>23</v>
      </c>
      <c r="C69" s="81">
        <v>23.161999999999999</v>
      </c>
      <c r="D69" s="82">
        <v>23.695</v>
      </c>
      <c r="E69" s="82">
        <v>23.722000000000001</v>
      </c>
      <c r="F69" s="82">
        <v>28.393999999999998</v>
      </c>
      <c r="G69" s="82">
        <v>26.6</v>
      </c>
      <c r="H69" s="82">
        <v>34</v>
      </c>
      <c r="I69" s="82">
        <v>42.5</v>
      </c>
      <c r="J69" s="82"/>
      <c r="Q69" s="53" t="s">
        <v>23</v>
      </c>
      <c r="R69" s="81"/>
      <c r="S69" s="82"/>
      <c r="T69" s="82"/>
      <c r="U69" s="82">
        <f t="shared" si="46"/>
        <v>23.161999999999999</v>
      </c>
      <c r="V69" s="82">
        <f t="shared" si="40"/>
        <v>23.695</v>
      </c>
      <c r="W69" s="82">
        <f t="shared" si="41"/>
        <v>23.722000000000001</v>
      </c>
      <c r="X69" s="82">
        <f t="shared" si="42"/>
        <v>28.393999999999998</v>
      </c>
      <c r="Y69" s="82">
        <f t="shared" si="43"/>
        <v>26.6</v>
      </c>
      <c r="Z69" s="82">
        <f t="shared" si="44"/>
        <v>34</v>
      </c>
      <c r="AA69" s="82">
        <f t="shared" si="45"/>
        <v>42.5</v>
      </c>
    </row>
    <row r="70" spans="2:27" s="174" customFormat="1">
      <c r="B70" s="51" t="s">
        <v>13</v>
      </c>
      <c r="C70" s="106">
        <v>9.0809999999999995</v>
      </c>
      <c r="D70" s="127">
        <v>13.711</v>
      </c>
      <c r="E70" s="127">
        <v>17.936</v>
      </c>
      <c r="F70" s="127">
        <v>16.382000000000001</v>
      </c>
      <c r="G70" s="127">
        <v>5.9</v>
      </c>
      <c r="H70" s="127">
        <v>18</v>
      </c>
      <c r="I70" s="127">
        <v>21.8</v>
      </c>
      <c r="J70" s="127"/>
      <c r="Q70" s="51" t="s">
        <v>13</v>
      </c>
      <c r="R70" s="106"/>
      <c r="S70" s="127"/>
      <c r="T70" s="127"/>
      <c r="U70" s="127">
        <f t="shared" si="46"/>
        <v>9.0809999999999995</v>
      </c>
      <c r="V70" s="127">
        <f t="shared" si="40"/>
        <v>13.711</v>
      </c>
      <c r="W70" s="127">
        <f t="shared" si="41"/>
        <v>17.936</v>
      </c>
      <c r="X70" s="127">
        <f t="shared" si="42"/>
        <v>16.382000000000001</v>
      </c>
      <c r="Y70" s="127">
        <f t="shared" si="43"/>
        <v>5.9</v>
      </c>
      <c r="Z70" s="127">
        <f t="shared" si="44"/>
        <v>18</v>
      </c>
      <c r="AA70" s="127">
        <f t="shared" si="45"/>
        <v>21.8</v>
      </c>
    </row>
    <row r="71" spans="2:27" s="174" customFormat="1">
      <c r="R71" s="202"/>
      <c r="S71" s="202"/>
      <c r="T71" s="202"/>
      <c r="U71" s="202"/>
      <c r="V71" s="202"/>
    </row>
    <row r="72" spans="2:27" s="174" customFormat="1">
      <c r="R72" s="202"/>
      <c r="S72" s="202"/>
      <c r="T72" s="202"/>
      <c r="U72" s="202"/>
      <c r="V72" s="202"/>
    </row>
    <row r="73" spans="2:27" s="174" customFormat="1">
      <c r="R73" s="212"/>
      <c r="S73" s="212"/>
      <c r="T73" s="212"/>
    </row>
    <row r="74" spans="2:27" s="174" customFormat="1"/>
    <row r="75" spans="2:27" s="174" customFormat="1"/>
    <row r="76" spans="2:27" s="174" customFormat="1"/>
    <row r="77" spans="2:27" s="174" customFormat="1"/>
    <row r="78" spans="2:27" s="174" customFormat="1"/>
    <row r="79" spans="2:27" s="174" customFormat="1"/>
    <row r="80" spans="2:27" s="174" customFormat="1"/>
    <row r="81" s="174" customFormat="1"/>
    <row r="82" s="174" customFormat="1"/>
    <row r="83" s="174" customFormat="1"/>
    <row r="84" s="174" customFormat="1"/>
    <row r="85" s="174" customFormat="1"/>
    <row r="86" s="174" customFormat="1"/>
    <row r="87" s="174" customFormat="1"/>
    <row r="88" s="174" customFormat="1"/>
    <row r="89" s="174" customFormat="1"/>
    <row r="90" s="174" customFormat="1"/>
    <row r="91" s="174" customFormat="1"/>
    <row r="92" s="174" customFormat="1"/>
    <row r="93" s="174" customFormat="1"/>
    <row r="94" s="174" customFormat="1"/>
    <row r="95" s="174" customFormat="1"/>
    <row r="96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">
    <tabColor rgb="FF92D050"/>
    <pageSetUpPr fitToPage="1"/>
  </sheetPr>
  <dimension ref="A1:I31"/>
  <sheetViews>
    <sheetView zoomScale="90" zoomScaleNormal="90" zoomScaleSheetLayoutView="90" workbookViewId="0">
      <selection activeCell="Q49" sqref="Q49"/>
    </sheetView>
  </sheetViews>
  <sheetFormatPr defaultColWidth="9.33203125" defaultRowHeight="12"/>
  <cols>
    <col min="1" max="1" width="23.33203125" style="49" customWidth="1"/>
    <col min="2" max="2" width="32.1640625" style="49" customWidth="1"/>
    <col min="3" max="7" width="7.33203125" style="11" customWidth="1"/>
    <col min="8" max="8" width="7.83203125" style="11" customWidth="1"/>
    <col min="9" max="9" width="6.83203125" style="11" customWidth="1"/>
    <col min="10" max="16384" width="9.33203125" style="49"/>
  </cols>
  <sheetData>
    <row r="1" spans="1:9" ht="10.5" customHeight="1">
      <c r="A1" s="904"/>
      <c r="B1" s="310"/>
      <c r="C1" s="310"/>
      <c r="D1" s="310"/>
      <c r="E1" s="310"/>
      <c r="F1" s="310"/>
      <c r="G1" s="310"/>
      <c r="H1" s="310"/>
      <c r="I1" s="310"/>
    </row>
    <row r="2" spans="1:9" ht="10.5" customHeight="1">
      <c r="B2" s="942" t="s">
        <v>154</v>
      </c>
      <c r="C2" s="335"/>
      <c r="D2" s="328"/>
      <c r="E2" s="328"/>
      <c r="F2" s="328"/>
      <c r="G2" s="328"/>
      <c r="H2" s="328"/>
      <c r="I2" s="328"/>
    </row>
    <row r="3" spans="1:9" ht="10.5" customHeight="1">
      <c r="B3" s="357"/>
      <c r="C3" s="355"/>
      <c r="D3" s="354"/>
      <c r="E3" s="354"/>
      <c r="F3" s="354"/>
      <c r="G3" s="354"/>
      <c r="H3" s="354"/>
      <c r="I3" s="356"/>
    </row>
    <row r="4" spans="1:9" ht="13.5" customHeight="1">
      <c r="A4" s="808"/>
      <c r="B4" s="362" t="s">
        <v>1</v>
      </c>
      <c r="C4" s="725" t="s">
        <v>151</v>
      </c>
      <c r="D4" s="799" t="s">
        <v>152</v>
      </c>
      <c r="E4" s="799" t="s">
        <v>142</v>
      </c>
      <c r="F4" s="799" t="s">
        <v>135</v>
      </c>
      <c r="G4" s="799" t="s">
        <v>129</v>
      </c>
      <c r="H4" s="799" t="s">
        <v>125</v>
      </c>
      <c r="I4" s="727" t="s">
        <v>124</v>
      </c>
    </row>
    <row r="5" spans="1:9" ht="10.5" customHeight="1">
      <c r="A5" s="109"/>
      <c r="B5" s="388" t="s">
        <v>6</v>
      </c>
      <c r="C5" s="469"/>
      <c r="D5" s="899">
        <v>18</v>
      </c>
      <c r="E5" s="899">
        <v>16</v>
      </c>
      <c r="F5" s="900">
        <v>19</v>
      </c>
      <c r="G5" s="900">
        <v>21</v>
      </c>
      <c r="H5" s="900">
        <v>21</v>
      </c>
      <c r="I5" s="901">
        <v>21</v>
      </c>
    </row>
    <row r="6" spans="1:9" ht="10.5" customHeight="1">
      <c r="A6" s="109"/>
      <c r="B6" s="388" t="s">
        <v>2</v>
      </c>
      <c r="C6" s="431"/>
      <c r="D6" s="887">
        <v>368</v>
      </c>
      <c r="E6" s="887">
        <v>369</v>
      </c>
      <c r="F6" s="820">
        <v>411</v>
      </c>
      <c r="G6" s="820">
        <v>396</v>
      </c>
      <c r="H6" s="820">
        <v>399</v>
      </c>
      <c r="I6" s="821">
        <v>380</v>
      </c>
    </row>
    <row r="7" spans="1:9" ht="10.5" customHeight="1">
      <c r="A7" s="109"/>
      <c r="B7" s="388" t="s">
        <v>0</v>
      </c>
      <c r="C7" s="431"/>
      <c r="D7" s="887">
        <v>37</v>
      </c>
      <c r="E7" s="887">
        <v>63</v>
      </c>
      <c r="F7" s="820">
        <v>73</v>
      </c>
      <c r="G7" s="820">
        <v>60</v>
      </c>
      <c r="H7" s="820">
        <v>71</v>
      </c>
      <c r="I7" s="821">
        <v>83</v>
      </c>
    </row>
    <row r="8" spans="1:9" ht="10.5" customHeight="1">
      <c r="A8" s="109"/>
      <c r="B8" s="388" t="s">
        <v>16</v>
      </c>
      <c r="C8" s="431"/>
      <c r="D8" s="430">
        <v>8</v>
      </c>
      <c r="E8" s="430">
        <v>4</v>
      </c>
      <c r="F8" s="436">
        <v>6</v>
      </c>
      <c r="G8" s="436">
        <v>6</v>
      </c>
      <c r="H8" s="820">
        <v>5</v>
      </c>
      <c r="I8" s="821">
        <v>6</v>
      </c>
    </row>
    <row r="9" spans="1:9" ht="10.5" customHeight="1">
      <c r="A9" s="814"/>
      <c r="B9" s="396" t="s">
        <v>7</v>
      </c>
      <c r="C9" s="432"/>
      <c r="D9" s="888">
        <v>431</v>
      </c>
      <c r="E9" s="888">
        <v>452</v>
      </c>
      <c r="F9" s="889">
        <v>509</v>
      </c>
      <c r="G9" s="889">
        <v>483</v>
      </c>
      <c r="H9" s="889">
        <v>496</v>
      </c>
      <c r="I9" s="890">
        <v>490</v>
      </c>
    </row>
    <row r="10" spans="1:9" ht="10.5" customHeight="1">
      <c r="A10" s="814"/>
      <c r="B10" s="396" t="s">
        <v>22</v>
      </c>
      <c r="C10" s="432"/>
      <c r="D10" s="888">
        <v>-180</v>
      </c>
      <c r="E10" s="888">
        <v>-203</v>
      </c>
      <c r="F10" s="889">
        <v>-217</v>
      </c>
      <c r="G10" s="889">
        <v>-199</v>
      </c>
      <c r="H10" s="889">
        <v>-226</v>
      </c>
      <c r="I10" s="890">
        <v>-205</v>
      </c>
    </row>
    <row r="11" spans="1:9" ht="10.5" customHeight="1">
      <c r="A11" s="814"/>
      <c r="B11" s="396" t="s">
        <v>11</v>
      </c>
      <c r="C11" s="432"/>
      <c r="D11" s="888">
        <v>251</v>
      </c>
      <c r="E11" s="888">
        <v>249</v>
      </c>
      <c r="F11" s="889">
        <v>292</v>
      </c>
      <c r="G11" s="889">
        <v>284</v>
      </c>
      <c r="H11" s="889">
        <v>270</v>
      </c>
      <c r="I11" s="890">
        <v>285</v>
      </c>
    </row>
    <row r="12" spans="1:9" ht="10.5" customHeight="1">
      <c r="A12" s="109"/>
      <c r="B12" s="388" t="s">
        <v>21</v>
      </c>
      <c r="C12" s="431"/>
      <c r="D12" s="430">
        <v>0</v>
      </c>
      <c r="E12" s="430">
        <v>0</v>
      </c>
      <c r="F12" s="436">
        <v>0</v>
      </c>
      <c r="G12" s="436">
        <v>0</v>
      </c>
      <c r="H12" s="436">
        <v>0</v>
      </c>
      <c r="I12" s="478">
        <v>0</v>
      </c>
    </row>
    <row r="13" spans="1:9" ht="10.5" customHeight="1">
      <c r="A13" s="814"/>
      <c r="B13" s="403" t="s">
        <v>4</v>
      </c>
      <c r="C13" s="432"/>
      <c r="D13" s="888">
        <v>251</v>
      </c>
      <c r="E13" s="888">
        <v>249</v>
      </c>
      <c r="F13" s="889">
        <v>292</v>
      </c>
      <c r="G13" s="889">
        <v>284</v>
      </c>
      <c r="H13" s="889">
        <v>270</v>
      </c>
      <c r="I13" s="890">
        <v>285</v>
      </c>
    </row>
    <row r="14" spans="1:9" ht="10.5" customHeight="1">
      <c r="A14" s="109"/>
      <c r="B14" s="388" t="s">
        <v>8</v>
      </c>
      <c r="C14" s="688"/>
      <c r="D14" s="900">
        <v>42</v>
      </c>
      <c r="E14" s="900">
        <v>45</v>
      </c>
      <c r="F14" s="900">
        <v>43</v>
      </c>
      <c r="G14" s="900">
        <v>41</v>
      </c>
      <c r="H14" s="487">
        <v>46</v>
      </c>
      <c r="I14" s="746">
        <v>42</v>
      </c>
    </row>
    <row r="15" spans="1:9" ht="10.5" customHeight="1">
      <c r="A15" s="109"/>
      <c r="B15" s="388" t="s">
        <v>92</v>
      </c>
      <c r="C15" s="412"/>
      <c r="D15" s="436">
        <v>32</v>
      </c>
      <c r="E15" s="436">
        <v>29</v>
      </c>
      <c r="F15" s="820">
        <v>33</v>
      </c>
      <c r="G15" s="820">
        <v>33</v>
      </c>
      <c r="H15" s="820">
        <v>31</v>
      </c>
      <c r="I15" s="821">
        <v>31</v>
      </c>
    </row>
    <row r="16" spans="1:9" ht="10.5" customHeight="1">
      <c r="A16" s="109"/>
      <c r="B16" s="388" t="s">
        <v>26</v>
      </c>
      <c r="C16" s="381"/>
      <c r="D16" s="819">
        <v>2452</v>
      </c>
      <c r="E16" s="819">
        <v>2386</v>
      </c>
      <c r="F16" s="819">
        <v>2694</v>
      </c>
      <c r="G16" s="819">
        <v>2636</v>
      </c>
      <c r="H16" s="819">
        <v>2560</v>
      </c>
      <c r="I16" s="894">
        <v>2658</v>
      </c>
    </row>
    <row r="17" spans="1:9" ht="10.5" customHeight="1">
      <c r="A17" s="109"/>
      <c r="B17" s="386" t="s">
        <v>80</v>
      </c>
      <c r="C17" s="381"/>
      <c r="D17" s="437">
        <v>5518</v>
      </c>
      <c r="E17" s="437">
        <v>5525</v>
      </c>
      <c r="F17" s="437">
        <v>5578</v>
      </c>
      <c r="G17" s="437">
        <v>5525</v>
      </c>
      <c r="H17" s="437">
        <v>5742</v>
      </c>
      <c r="I17" s="482">
        <v>6733</v>
      </c>
    </row>
    <row r="18" spans="1:9" ht="10.5" customHeight="1">
      <c r="A18" s="109"/>
      <c r="B18" s="416" t="s">
        <v>12</v>
      </c>
      <c r="C18" s="381"/>
      <c r="D18" s="819">
        <v>2948</v>
      </c>
      <c r="E18" s="819">
        <v>3463</v>
      </c>
      <c r="F18" s="819">
        <v>3402</v>
      </c>
      <c r="G18" s="819">
        <v>3315</v>
      </c>
      <c r="H18" s="819">
        <v>3300</v>
      </c>
      <c r="I18" s="894">
        <v>3348</v>
      </c>
    </row>
    <row r="19" spans="1:9" ht="10.5" customHeight="1">
      <c r="A19" s="814"/>
      <c r="B19" s="396" t="s">
        <v>20</v>
      </c>
      <c r="C19" s="608"/>
      <c r="D19" s="789"/>
      <c r="E19" s="789"/>
      <c r="F19" s="468"/>
      <c r="G19" s="468"/>
      <c r="H19" s="468"/>
      <c r="I19" s="790"/>
    </row>
    <row r="20" spans="1:9" ht="10.5" customHeight="1">
      <c r="A20" s="814"/>
      <c r="B20" s="388" t="s">
        <v>67</v>
      </c>
      <c r="C20" s="414"/>
      <c r="D20" s="441">
        <v>307</v>
      </c>
      <c r="E20" s="441">
        <v>320.10000000000002</v>
      </c>
      <c r="F20" s="441">
        <v>330.4</v>
      </c>
      <c r="G20" s="441">
        <v>330.9</v>
      </c>
      <c r="H20" s="441">
        <v>332.1</v>
      </c>
      <c r="I20" s="483">
        <v>330.1</v>
      </c>
    </row>
    <row r="21" spans="1:9" ht="10.5" customHeight="1">
      <c r="A21" s="814"/>
      <c r="B21" s="388" t="s">
        <v>23</v>
      </c>
      <c r="C21" s="414"/>
      <c r="D21" s="847">
        <v>8.9</v>
      </c>
      <c r="E21" s="847">
        <v>9</v>
      </c>
      <c r="F21" s="847">
        <v>10.8</v>
      </c>
      <c r="G21" s="847">
        <v>11.1</v>
      </c>
      <c r="H21" s="847">
        <v>11.5</v>
      </c>
      <c r="I21" s="848">
        <v>12</v>
      </c>
    </row>
    <row r="22" spans="1:9" ht="10.5" customHeight="1">
      <c r="A22" s="814"/>
      <c r="B22" s="416" t="s">
        <v>13</v>
      </c>
      <c r="C22" s="472"/>
      <c r="D22" s="473">
        <v>13</v>
      </c>
      <c r="E22" s="902">
        <v>12.5</v>
      </c>
      <c r="F22" s="902">
        <v>13</v>
      </c>
      <c r="G22" s="902">
        <v>13.1</v>
      </c>
      <c r="H22" s="902">
        <v>13.6</v>
      </c>
      <c r="I22" s="903">
        <v>13.6</v>
      </c>
    </row>
    <row r="23" spans="1:9" ht="12" customHeight="1">
      <c r="A23" s="67"/>
      <c r="B23" s="946" t="s">
        <v>130</v>
      </c>
      <c r="C23" s="947"/>
      <c r="D23" s="947"/>
      <c r="E23" s="947"/>
      <c r="F23" s="947"/>
      <c r="G23" s="947"/>
      <c r="H23" s="947"/>
      <c r="I23" s="947"/>
    </row>
    <row r="24" spans="1:9" s="130" customFormat="1"/>
    <row r="25" spans="1:9" s="130" customFormat="1"/>
    <row r="26" spans="1:9" s="130" customFormat="1"/>
    <row r="27" spans="1:9" s="130" customFormat="1"/>
    <row r="28" spans="1:9" s="130" customFormat="1"/>
    <row r="29" spans="1:9" s="130" customFormat="1"/>
    <row r="30" spans="1:9" s="130" customFormat="1"/>
    <row r="31" spans="1:9" s="130" customFormat="1"/>
  </sheetData>
  <mergeCells count="1">
    <mergeCell ref="B23:I23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8">
    <tabColor rgb="FF92D050"/>
    <pageSetUpPr fitToPage="1"/>
  </sheetPr>
  <dimension ref="A1:J26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33.33203125" style="49" customWidth="1"/>
    <col min="3" max="7" width="7.5" style="11" customWidth="1"/>
    <col min="8" max="8" width="6.1640625" style="11" customWidth="1"/>
    <col min="9" max="9" width="7" style="11" bestFit="1" customWidth="1"/>
    <col min="10" max="16384" width="9.33203125" style="49"/>
  </cols>
  <sheetData>
    <row r="1" spans="1:10" ht="10.5" customHeight="1">
      <c r="C1" s="49"/>
      <c r="D1" s="49"/>
      <c r="E1" s="49"/>
      <c r="F1" s="49"/>
      <c r="G1" s="49"/>
      <c r="H1" s="49"/>
      <c r="I1" s="49"/>
    </row>
    <row r="2" spans="1:10" ht="10.5" customHeight="1">
      <c r="B2" s="907" t="s">
        <v>150</v>
      </c>
      <c r="C2" s="335"/>
      <c r="D2" s="335"/>
      <c r="E2" s="335"/>
      <c r="F2" s="335"/>
      <c r="G2" s="335"/>
      <c r="H2" s="335"/>
      <c r="I2" s="335"/>
    </row>
    <row r="3" spans="1:10" ht="24" customHeight="1">
      <c r="A3" s="808"/>
      <c r="B3" s="576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10" ht="10.5" customHeight="1">
      <c r="A4" s="109"/>
      <c r="B4" s="388" t="s">
        <v>6</v>
      </c>
      <c r="C4" s="431"/>
      <c r="D4" s="887">
        <v>14</v>
      </c>
      <c r="E4" s="820">
        <v>15</v>
      </c>
      <c r="F4" s="820">
        <v>16</v>
      </c>
      <c r="G4" s="820">
        <v>17</v>
      </c>
      <c r="H4" s="820">
        <v>16</v>
      </c>
      <c r="I4" s="821">
        <v>17</v>
      </c>
      <c r="J4" s="63"/>
    </row>
    <row r="5" spans="1:10" ht="10.5" customHeight="1">
      <c r="A5" s="109"/>
      <c r="B5" s="388" t="s">
        <v>2</v>
      </c>
      <c r="C5" s="431"/>
      <c r="D5" s="887">
        <v>55</v>
      </c>
      <c r="E5" s="820">
        <v>36</v>
      </c>
      <c r="F5" s="820">
        <v>48</v>
      </c>
      <c r="G5" s="820">
        <v>53</v>
      </c>
      <c r="H5" s="820">
        <v>51</v>
      </c>
      <c r="I5" s="821">
        <v>37</v>
      </c>
      <c r="J5" s="63"/>
    </row>
    <row r="6" spans="1:10" ht="10.5" customHeight="1">
      <c r="A6" s="109"/>
      <c r="B6" s="388" t="s">
        <v>0</v>
      </c>
      <c r="C6" s="431"/>
      <c r="D6" s="887">
        <v>8</v>
      </c>
      <c r="E6" s="820">
        <v>8</v>
      </c>
      <c r="F6" s="820">
        <v>10</v>
      </c>
      <c r="G6" s="820">
        <v>9</v>
      </c>
      <c r="H6" s="820">
        <v>11</v>
      </c>
      <c r="I6" s="821">
        <v>14</v>
      </c>
      <c r="J6" s="63"/>
    </row>
    <row r="7" spans="1:10" ht="10.5" customHeight="1">
      <c r="A7" s="109"/>
      <c r="B7" s="388" t="s">
        <v>16</v>
      </c>
      <c r="C7" s="431"/>
      <c r="D7" s="887">
        <v>0</v>
      </c>
      <c r="E7" s="820">
        <v>0</v>
      </c>
      <c r="F7" s="820">
        <v>0</v>
      </c>
      <c r="G7" s="820">
        <v>0</v>
      </c>
      <c r="H7" s="820">
        <v>0</v>
      </c>
      <c r="I7" s="821">
        <v>0</v>
      </c>
      <c r="J7" s="63"/>
    </row>
    <row r="8" spans="1:10" ht="10.5" customHeight="1">
      <c r="A8" s="814"/>
      <c r="B8" s="396" t="s">
        <v>7</v>
      </c>
      <c r="C8" s="432"/>
      <c r="D8" s="888">
        <v>77</v>
      </c>
      <c r="E8" s="889">
        <v>59</v>
      </c>
      <c r="F8" s="889">
        <v>74</v>
      </c>
      <c r="G8" s="889">
        <v>79</v>
      </c>
      <c r="H8" s="889">
        <v>78</v>
      </c>
      <c r="I8" s="890">
        <v>68</v>
      </c>
      <c r="J8" s="63"/>
    </row>
    <row r="9" spans="1:10" ht="10.5" customHeight="1">
      <c r="A9" s="814"/>
      <c r="B9" s="396" t="s">
        <v>22</v>
      </c>
      <c r="C9" s="432"/>
      <c r="D9" s="888">
        <v>-57</v>
      </c>
      <c r="E9" s="889">
        <v>-55</v>
      </c>
      <c r="F9" s="889">
        <v>-59</v>
      </c>
      <c r="G9" s="889">
        <v>-56</v>
      </c>
      <c r="H9" s="889">
        <v>-60</v>
      </c>
      <c r="I9" s="890">
        <v>-58</v>
      </c>
      <c r="J9" s="63"/>
    </row>
    <row r="10" spans="1:10" ht="10.5" customHeight="1">
      <c r="A10" s="814"/>
      <c r="B10" s="396" t="s">
        <v>11</v>
      </c>
      <c r="C10" s="432"/>
      <c r="D10" s="888">
        <v>20</v>
      </c>
      <c r="E10" s="889">
        <v>4</v>
      </c>
      <c r="F10" s="889">
        <v>15</v>
      </c>
      <c r="G10" s="889">
        <v>23</v>
      </c>
      <c r="H10" s="889">
        <v>18</v>
      </c>
      <c r="I10" s="890">
        <v>10</v>
      </c>
      <c r="J10" s="63"/>
    </row>
    <row r="11" spans="1:10" ht="10.5" customHeight="1">
      <c r="A11" s="109"/>
      <c r="B11" s="388" t="s">
        <v>21</v>
      </c>
      <c r="C11" s="431"/>
      <c r="D11" s="430">
        <v>0</v>
      </c>
      <c r="E11" s="436">
        <v>0</v>
      </c>
      <c r="F11" s="436">
        <v>0</v>
      </c>
      <c r="G11" s="436">
        <v>0</v>
      </c>
      <c r="H11" s="436">
        <v>0</v>
      </c>
      <c r="I11" s="478">
        <v>0</v>
      </c>
      <c r="J11" s="63"/>
    </row>
    <row r="12" spans="1:10" ht="10.5" customHeight="1">
      <c r="A12" s="814"/>
      <c r="B12" s="403" t="s">
        <v>4</v>
      </c>
      <c r="C12" s="434"/>
      <c r="D12" s="891">
        <v>20</v>
      </c>
      <c r="E12" s="892">
        <v>4</v>
      </c>
      <c r="F12" s="892">
        <v>15</v>
      </c>
      <c r="G12" s="892">
        <v>23</v>
      </c>
      <c r="H12" s="892">
        <v>18</v>
      </c>
      <c r="I12" s="893">
        <v>10</v>
      </c>
      <c r="J12" s="63"/>
    </row>
    <row r="13" spans="1:10" ht="10.5" customHeight="1">
      <c r="A13" s="109"/>
      <c r="B13" s="388" t="s">
        <v>8</v>
      </c>
      <c r="C13" s="481"/>
      <c r="D13" s="905">
        <v>74.025974025974023</v>
      </c>
      <c r="E13" s="905">
        <v>93.220338983050837</v>
      </c>
      <c r="F13" s="905">
        <v>79.729729729729726</v>
      </c>
      <c r="G13" s="906">
        <v>70.886075949367083</v>
      </c>
      <c r="H13" s="900">
        <v>76.923076923076934</v>
      </c>
      <c r="I13" s="901">
        <v>85.294117647058826</v>
      </c>
      <c r="J13" s="63"/>
    </row>
    <row r="14" spans="1:10" ht="10.5" customHeight="1">
      <c r="A14" s="109"/>
      <c r="B14" s="388" t="s">
        <v>92</v>
      </c>
      <c r="C14" s="412"/>
      <c r="D14" s="820">
        <v>14</v>
      </c>
      <c r="E14" s="820">
        <v>3</v>
      </c>
      <c r="F14" s="820">
        <v>11</v>
      </c>
      <c r="G14" s="820">
        <v>16</v>
      </c>
      <c r="H14" s="820">
        <v>13</v>
      </c>
      <c r="I14" s="821">
        <v>8</v>
      </c>
      <c r="J14" s="63"/>
    </row>
    <row r="15" spans="1:10" ht="10.5" customHeight="1">
      <c r="A15" s="109"/>
      <c r="B15" s="388" t="s">
        <v>26</v>
      </c>
      <c r="C15" s="381"/>
      <c r="D15" s="819">
        <v>426</v>
      </c>
      <c r="E15" s="819">
        <v>411</v>
      </c>
      <c r="F15" s="819">
        <v>403</v>
      </c>
      <c r="G15" s="819">
        <v>414</v>
      </c>
      <c r="H15" s="819">
        <v>448</v>
      </c>
      <c r="I15" s="894">
        <v>438</v>
      </c>
      <c r="J15" s="63"/>
    </row>
    <row r="16" spans="1:10" ht="10.5" customHeight="1">
      <c r="A16" s="109"/>
      <c r="B16" s="386" t="s">
        <v>80</v>
      </c>
      <c r="C16" s="381"/>
      <c r="D16" s="819">
        <v>2051</v>
      </c>
      <c r="E16" s="819">
        <v>2052</v>
      </c>
      <c r="F16" s="819">
        <v>2103</v>
      </c>
      <c r="G16" s="819">
        <v>2122</v>
      </c>
      <c r="H16" s="819">
        <v>1323</v>
      </c>
      <c r="I16" s="894">
        <v>2478</v>
      </c>
      <c r="J16" s="63"/>
    </row>
    <row r="17" spans="1:10" ht="10.5" customHeight="1">
      <c r="A17" s="109"/>
      <c r="B17" s="416" t="s">
        <v>12</v>
      </c>
      <c r="C17" s="417"/>
      <c r="D17" s="844">
        <v>885</v>
      </c>
      <c r="E17" s="844">
        <v>893</v>
      </c>
      <c r="F17" s="844">
        <v>847</v>
      </c>
      <c r="G17" s="844">
        <v>836</v>
      </c>
      <c r="H17" s="844">
        <v>854</v>
      </c>
      <c r="I17" s="845">
        <v>852</v>
      </c>
      <c r="J17" s="63"/>
    </row>
    <row r="18" spans="1:10" ht="10.5" customHeight="1">
      <c r="A18" s="814"/>
      <c r="B18" s="396" t="s">
        <v>20</v>
      </c>
      <c r="C18" s="467"/>
      <c r="D18" s="823"/>
      <c r="E18" s="823"/>
      <c r="F18" s="823"/>
      <c r="G18" s="823"/>
      <c r="H18" s="823"/>
      <c r="I18" s="824"/>
      <c r="J18" s="63"/>
    </row>
    <row r="19" spans="1:10" ht="10.5" customHeight="1">
      <c r="A19" s="814"/>
      <c r="B19" s="388" t="s">
        <v>67</v>
      </c>
      <c r="C19" s="414"/>
      <c r="D19" s="847">
        <v>85</v>
      </c>
      <c r="E19" s="847">
        <v>84.2</v>
      </c>
      <c r="F19" s="847">
        <v>86</v>
      </c>
      <c r="G19" s="847">
        <v>88.5</v>
      </c>
      <c r="H19" s="847">
        <v>89.3</v>
      </c>
      <c r="I19" s="848">
        <v>87.8</v>
      </c>
      <c r="J19" s="63"/>
    </row>
    <row r="20" spans="1:10" ht="10.5" customHeight="1">
      <c r="A20" s="109"/>
      <c r="B20" s="388" t="s">
        <v>18</v>
      </c>
      <c r="C20" s="414"/>
      <c r="D20" s="847">
        <v>5.4</v>
      </c>
      <c r="E20" s="847">
        <v>5.6</v>
      </c>
      <c r="F20" s="847">
        <v>6.8</v>
      </c>
      <c r="G20" s="847">
        <v>7</v>
      </c>
      <c r="H20" s="847">
        <v>7.3</v>
      </c>
      <c r="I20" s="848">
        <v>7.3</v>
      </c>
      <c r="J20" s="63"/>
    </row>
    <row r="21" spans="1:10" ht="10.5" customHeight="1">
      <c r="A21" s="109"/>
      <c r="B21" s="388" t="s">
        <v>19</v>
      </c>
      <c r="C21" s="414"/>
      <c r="D21" s="847">
        <v>2</v>
      </c>
      <c r="E21" s="847">
        <v>2</v>
      </c>
      <c r="F21" s="847">
        <v>2.6</v>
      </c>
      <c r="G21" s="847">
        <v>2.6</v>
      </c>
      <c r="H21" s="847">
        <v>2.7</v>
      </c>
      <c r="I21" s="848">
        <v>3.1</v>
      </c>
      <c r="J21" s="63"/>
    </row>
    <row r="22" spans="1:10" ht="10.5" customHeight="1">
      <c r="A22" s="814"/>
      <c r="B22" s="396" t="s">
        <v>23</v>
      </c>
      <c r="C22" s="420"/>
      <c r="D22" s="850">
        <v>7.4</v>
      </c>
      <c r="E22" s="850">
        <v>7.6</v>
      </c>
      <c r="F22" s="850">
        <v>9.4</v>
      </c>
      <c r="G22" s="850">
        <v>9.6</v>
      </c>
      <c r="H22" s="850">
        <v>10</v>
      </c>
      <c r="I22" s="851">
        <v>10.4</v>
      </c>
      <c r="J22" s="63"/>
    </row>
    <row r="23" spans="1:10" ht="10.5" customHeight="1">
      <c r="A23" s="109"/>
      <c r="B23" s="388" t="s">
        <v>14</v>
      </c>
      <c r="C23" s="414"/>
      <c r="D23" s="847">
        <v>10.4</v>
      </c>
      <c r="E23" s="847">
        <v>9.8000000000000007</v>
      </c>
      <c r="F23" s="847">
        <v>10.1</v>
      </c>
      <c r="G23" s="847">
        <v>10.1</v>
      </c>
      <c r="H23" s="847">
        <v>10.6</v>
      </c>
      <c r="I23" s="848">
        <v>10.7</v>
      </c>
      <c r="J23" s="63"/>
    </row>
    <row r="24" spans="1:10" ht="10.5" customHeight="1">
      <c r="A24" s="814"/>
      <c r="B24" s="403" t="s">
        <v>13</v>
      </c>
      <c r="C24" s="422"/>
      <c r="D24" s="853">
        <v>10.4</v>
      </c>
      <c r="E24" s="853">
        <v>9.8000000000000007</v>
      </c>
      <c r="F24" s="853">
        <v>10.1</v>
      </c>
      <c r="G24" s="853">
        <v>10.1</v>
      </c>
      <c r="H24" s="853">
        <v>10.6</v>
      </c>
      <c r="I24" s="854">
        <v>10.7</v>
      </c>
      <c r="J24" s="63"/>
    </row>
    <row r="25" spans="1:10" ht="12" customHeight="1">
      <c r="A25" s="1"/>
      <c r="B25" s="946" t="s">
        <v>130</v>
      </c>
      <c r="C25" s="946"/>
      <c r="D25" s="946"/>
      <c r="E25" s="946"/>
      <c r="F25" s="946"/>
      <c r="G25" s="946"/>
      <c r="H25" s="946"/>
      <c r="I25" s="946"/>
    </row>
    <row r="26" spans="1:10">
      <c r="B26" s="948"/>
      <c r="C26" s="948"/>
      <c r="D26" s="948"/>
      <c r="E26" s="948"/>
      <c r="F26" s="948"/>
      <c r="G26" s="948"/>
      <c r="H26" s="948"/>
      <c r="I26" s="948"/>
    </row>
  </sheetData>
  <dataConsolidate/>
  <mergeCells count="2">
    <mergeCell ref="B26:I26"/>
    <mergeCell ref="B25:I25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7">
    <tabColor rgb="FF92D050"/>
    <pageSetUpPr fitToPage="1"/>
  </sheetPr>
  <dimension ref="A1:I29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33.33203125" style="49" customWidth="1"/>
    <col min="3" max="7" width="7.5" style="11" customWidth="1"/>
    <col min="8" max="9" width="6.5" style="11" customWidth="1"/>
    <col min="10" max="16384" width="9.33203125" style="49"/>
  </cols>
  <sheetData>
    <row r="1" spans="1:9" ht="10.5" customHeight="1">
      <c r="C1" s="49"/>
      <c r="D1" s="49"/>
      <c r="E1" s="49"/>
      <c r="F1" s="49"/>
      <c r="G1" s="49"/>
      <c r="H1" s="49"/>
      <c r="I1" s="49"/>
    </row>
    <row r="2" spans="1:9" ht="10.5" customHeight="1">
      <c r="B2" s="334" t="s">
        <v>31</v>
      </c>
      <c r="C2" s="335"/>
      <c r="D2" s="335"/>
      <c r="E2" s="335"/>
      <c r="F2" s="335"/>
      <c r="G2" s="335"/>
      <c r="H2" s="335"/>
      <c r="I2" s="335"/>
    </row>
    <row r="3" spans="1:9" ht="24" customHeight="1">
      <c r="A3" s="808"/>
      <c r="B3" s="576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9" ht="10.5" customHeight="1">
      <c r="A4" s="109"/>
      <c r="B4" s="388" t="s">
        <v>6</v>
      </c>
      <c r="C4" s="431"/>
      <c r="D4" s="430">
        <v>-1</v>
      </c>
      <c r="E4" s="436">
        <v>-1</v>
      </c>
      <c r="F4" s="436">
        <v>-1</v>
      </c>
      <c r="G4" s="436">
        <v>0</v>
      </c>
      <c r="H4" s="436">
        <v>0</v>
      </c>
      <c r="I4" s="478">
        <v>1</v>
      </c>
    </row>
    <row r="5" spans="1:9" ht="10.5" customHeight="1">
      <c r="A5" s="109"/>
      <c r="B5" s="388" t="s">
        <v>2</v>
      </c>
      <c r="C5" s="431"/>
      <c r="D5" s="887">
        <v>229</v>
      </c>
      <c r="E5" s="820">
        <v>229</v>
      </c>
      <c r="F5" s="820">
        <v>264</v>
      </c>
      <c r="G5" s="820">
        <v>232</v>
      </c>
      <c r="H5" s="820">
        <v>243</v>
      </c>
      <c r="I5" s="478">
        <v>232</v>
      </c>
    </row>
    <row r="6" spans="1:9" ht="10.5" customHeight="1">
      <c r="A6" s="109"/>
      <c r="B6" s="388" t="s">
        <v>0</v>
      </c>
      <c r="C6" s="431"/>
      <c r="D6" s="887">
        <v>3</v>
      </c>
      <c r="E6" s="436">
        <v>5</v>
      </c>
      <c r="F6" s="436">
        <v>0</v>
      </c>
      <c r="G6" s="436">
        <v>-2</v>
      </c>
      <c r="H6" s="436">
        <v>-1</v>
      </c>
      <c r="I6" s="478">
        <v>3</v>
      </c>
    </row>
    <row r="7" spans="1:9" ht="10.5" customHeight="1">
      <c r="A7" s="109"/>
      <c r="B7" s="388" t="s">
        <v>16</v>
      </c>
      <c r="C7" s="431"/>
      <c r="D7" s="430">
        <v>2</v>
      </c>
      <c r="E7" s="436">
        <v>1</v>
      </c>
      <c r="F7" s="820">
        <v>2</v>
      </c>
      <c r="G7" s="436">
        <v>2</v>
      </c>
      <c r="H7" s="436">
        <v>2</v>
      </c>
      <c r="I7" s="478">
        <v>2</v>
      </c>
    </row>
    <row r="8" spans="1:9" ht="10.5" customHeight="1">
      <c r="A8" s="814"/>
      <c r="B8" s="396" t="s">
        <v>7</v>
      </c>
      <c r="C8" s="432"/>
      <c r="D8" s="888">
        <v>233</v>
      </c>
      <c r="E8" s="889">
        <v>234</v>
      </c>
      <c r="F8" s="889">
        <v>265</v>
      </c>
      <c r="G8" s="827">
        <v>232</v>
      </c>
      <c r="H8" s="889">
        <v>244</v>
      </c>
      <c r="I8" s="479">
        <v>238</v>
      </c>
    </row>
    <row r="9" spans="1:9" ht="10.5" customHeight="1">
      <c r="A9" s="814"/>
      <c r="B9" s="396" t="s">
        <v>22</v>
      </c>
      <c r="C9" s="432"/>
      <c r="D9" s="433">
        <v>-71</v>
      </c>
      <c r="E9" s="463">
        <v>-74</v>
      </c>
      <c r="F9" s="889">
        <v>-70</v>
      </c>
      <c r="G9" s="827">
        <v>-68</v>
      </c>
      <c r="H9" s="463">
        <v>-72</v>
      </c>
      <c r="I9" s="479">
        <v>-69</v>
      </c>
    </row>
    <row r="10" spans="1:9" ht="10.5" customHeight="1">
      <c r="A10" s="814"/>
      <c r="B10" s="396" t="s">
        <v>11</v>
      </c>
      <c r="C10" s="432"/>
      <c r="D10" s="888">
        <v>162</v>
      </c>
      <c r="E10" s="889">
        <v>160</v>
      </c>
      <c r="F10" s="889">
        <v>195</v>
      </c>
      <c r="G10" s="889">
        <v>164</v>
      </c>
      <c r="H10" s="889">
        <v>172</v>
      </c>
      <c r="I10" s="479">
        <v>169</v>
      </c>
    </row>
    <row r="11" spans="1:9" ht="10.5" customHeight="1">
      <c r="A11" s="109"/>
      <c r="B11" s="388" t="s">
        <v>21</v>
      </c>
      <c r="C11" s="431"/>
      <c r="D11" s="430">
        <v>0</v>
      </c>
      <c r="E11" s="436">
        <v>0</v>
      </c>
      <c r="F11" s="436">
        <v>0</v>
      </c>
      <c r="G11" s="437">
        <v>0</v>
      </c>
      <c r="H11" s="450">
        <v>0</v>
      </c>
      <c r="I11" s="483">
        <v>0</v>
      </c>
    </row>
    <row r="12" spans="1:9" ht="10.5" customHeight="1">
      <c r="A12" s="814"/>
      <c r="B12" s="403" t="s">
        <v>4</v>
      </c>
      <c r="C12" s="434"/>
      <c r="D12" s="891">
        <v>162</v>
      </c>
      <c r="E12" s="892">
        <v>160</v>
      </c>
      <c r="F12" s="892">
        <v>195</v>
      </c>
      <c r="G12" s="831">
        <v>164</v>
      </c>
      <c r="H12" s="892">
        <v>172</v>
      </c>
      <c r="I12" s="480">
        <v>169</v>
      </c>
    </row>
    <row r="13" spans="1:9" ht="10.5" customHeight="1">
      <c r="A13" s="109"/>
      <c r="B13" s="388" t="s">
        <v>8</v>
      </c>
      <c r="C13" s="688"/>
      <c r="D13" s="900">
        <v>31</v>
      </c>
      <c r="E13" s="487">
        <v>32</v>
      </c>
      <c r="F13" s="487">
        <v>26</v>
      </c>
      <c r="G13" s="487">
        <v>29</v>
      </c>
      <c r="H13" s="436">
        <v>30</v>
      </c>
      <c r="I13" s="478">
        <v>29</v>
      </c>
    </row>
    <row r="14" spans="1:9" ht="10.5" customHeight="1">
      <c r="A14" s="109"/>
      <c r="B14" s="488" t="s">
        <v>96</v>
      </c>
      <c r="C14" s="489"/>
      <c r="D14" s="908">
        <v>43</v>
      </c>
      <c r="E14" s="908">
        <v>43</v>
      </c>
      <c r="F14" s="490">
        <v>48</v>
      </c>
      <c r="G14" s="491">
        <v>42</v>
      </c>
      <c r="H14" s="909">
        <v>45</v>
      </c>
      <c r="I14" s="803">
        <v>44</v>
      </c>
    </row>
    <row r="15" spans="1:9" ht="10.5" customHeight="1">
      <c r="A15" s="109"/>
      <c r="B15" s="388" t="s">
        <v>26</v>
      </c>
      <c r="C15" s="412"/>
      <c r="D15" s="820">
        <v>270</v>
      </c>
      <c r="E15" s="820">
        <v>278</v>
      </c>
      <c r="F15" s="820">
        <v>229</v>
      </c>
      <c r="G15" s="819">
        <v>268</v>
      </c>
      <c r="H15" s="819">
        <v>247</v>
      </c>
      <c r="I15" s="482">
        <v>205</v>
      </c>
    </row>
    <row r="16" spans="1:9" ht="10.5" customHeight="1">
      <c r="A16" s="109"/>
      <c r="B16" s="386" t="s">
        <v>80</v>
      </c>
      <c r="C16" s="412"/>
      <c r="D16" s="436">
        <v>956</v>
      </c>
      <c r="E16" s="820">
        <v>996</v>
      </c>
      <c r="F16" s="436">
        <v>834</v>
      </c>
      <c r="G16" s="437">
        <v>829</v>
      </c>
      <c r="H16" s="437">
        <v>869</v>
      </c>
      <c r="I16" s="482">
        <v>794</v>
      </c>
    </row>
    <row r="17" spans="1:9" ht="10.5" customHeight="1">
      <c r="A17" s="109"/>
      <c r="B17" s="492" t="s">
        <v>97</v>
      </c>
      <c r="C17" s="414"/>
      <c r="D17" s="441">
        <v>112.5</v>
      </c>
      <c r="E17" s="847">
        <v>110.5</v>
      </c>
      <c r="F17" s="441">
        <v>127.4</v>
      </c>
      <c r="G17" s="441">
        <v>126.8</v>
      </c>
      <c r="H17" s="441">
        <v>125.3</v>
      </c>
      <c r="I17" s="484">
        <v>125</v>
      </c>
    </row>
    <row r="18" spans="1:9" ht="10.5" customHeight="1">
      <c r="A18" s="109"/>
      <c r="B18" s="492" t="s">
        <v>99</v>
      </c>
      <c r="C18" s="414"/>
      <c r="D18" s="441">
        <v>100.9</v>
      </c>
      <c r="E18" s="847">
        <v>105.3</v>
      </c>
      <c r="F18" s="441">
        <v>96.2</v>
      </c>
      <c r="G18" s="441">
        <v>94.7</v>
      </c>
      <c r="H18" s="441">
        <v>94.4</v>
      </c>
      <c r="I18" s="484">
        <v>93.8</v>
      </c>
    </row>
    <row r="19" spans="1:9" ht="10.5" customHeight="1">
      <c r="A19" s="109"/>
      <c r="B19" s="492" t="s">
        <v>98</v>
      </c>
      <c r="C19" s="414"/>
      <c r="D19" s="847">
        <v>-0.2</v>
      </c>
      <c r="E19" s="847">
        <v>-0.8</v>
      </c>
      <c r="F19" s="441">
        <v>-0.8</v>
      </c>
      <c r="G19" s="441">
        <v>-0.1</v>
      </c>
      <c r="H19" s="441">
        <v>0.3</v>
      </c>
      <c r="I19" s="484">
        <v>0.2</v>
      </c>
    </row>
    <row r="20" spans="1:9" ht="10.5" customHeight="1">
      <c r="A20" s="109"/>
      <c r="B20" s="492" t="s">
        <v>100</v>
      </c>
      <c r="C20" s="414"/>
      <c r="D20" s="441">
        <v>-4.3</v>
      </c>
      <c r="E20" s="847">
        <v>-1.6</v>
      </c>
      <c r="F20" s="441">
        <v>0.5</v>
      </c>
      <c r="G20" s="441">
        <v>0.4</v>
      </c>
      <c r="H20" s="441">
        <v>1</v>
      </c>
      <c r="I20" s="484">
        <v>-0.2</v>
      </c>
    </row>
    <row r="21" spans="1:9" ht="10.5" customHeight="1">
      <c r="A21" s="109"/>
      <c r="B21" s="416" t="s">
        <v>12</v>
      </c>
      <c r="C21" s="493"/>
      <c r="D21" s="494">
        <v>752</v>
      </c>
      <c r="E21" s="910">
        <v>753</v>
      </c>
      <c r="F21" s="494">
        <v>742</v>
      </c>
      <c r="G21" s="438">
        <v>711</v>
      </c>
      <c r="H21" s="438">
        <v>688</v>
      </c>
      <c r="I21" s="470">
        <v>669</v>
      </c>
    </row>
    <row r="22" spans="1:9" ht="12.75" customHeight="1">
      <c r="A22" s="1"/>
      <c r="B22" s="946" t="s">
        <v>130</v>
      </c>
      <c r="C22" s="946"/>
      <c r="D22" s="946"/>
      <c r="E22" s="946"/>
      <c r="F22" s="946"/>
      <c r="G22" s="946"/>
      <c r="H22" s="946"/>
      <c r="I22" s="946"/>
    </row>
    <row r="23" spans="1:9" ht="10.5" customHeight="1">
      <c r="A23" s="1"/>
      <c r="C23" s="124"/>
      <c r="D23" s="124"/>
      <c r="E23" s="124"/>
      <c r="F23" s="124"/>
      <c r="G23" s="124"/>
      <c r="H23" s="28"/>
      <c r="I23" s="28"/>
    </row>
    <row r="24" spans="1:9" s="130" customFormat="1"/>
    <row r="25" spans="1:9" s="130" customFormat="1"/>
    <row r="26" spans="1:9" s="130" customFormat="1"/>
    <row r="27" spans="1:9" s="130" customFormat="1"/>
    <row r="28" spans="1:9" s="130" customFormat="1"/>
    <row r="29" spans="1:9" s="130" customFormat="1"/>
  </sheetData>
  <mergeCells count="1">
    <mergeCell ref="B22:I22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scale="67" orientation="landscape" r:id="rId1"/>
  <headerFooter alignWithMargins="0">
    <oddFooter>&amp;A&amp;RPage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0">
    <tabColor rgb="FF92D050"/>
    <pageSetUpPr fitToPage="1"/>
  </sheetPr>
  <dimension ref="A1:I31"/>
  <sheetViews>
    <sheetView zoomScale="90" zoomScaleNormal="90" workbookViewId="0"/>
  </sheetViews>
  <sheetFormatPr defaultColWidth="18.6640625" defaultRowHeight="12"/>
  <cols>
    <col min="1" max="1" width="23.33203125" style="11" customWidth="1"/>
    <col min="2" max="2" width="33.33203125" style="11" customWidth="1"/>
    <col min="3" max="7" width="7.5" style="11" customWidth="1"/>
    <col min="8" max="8" width="6.5" style="11" customWidth="1"/>
    <col min="9" max="9" width="6.33203125" style="11" customWidth="1"/>
    <col min="10" max="16384" width="18.6640625" style="8"/>
  </cols>
  <sheetData>
    <row r="1" spans="1:9" ht="10.5" customHeight="1">
      <c r="B1" s="941" t="s">
        <v>159</v>
      </c>
      <c r="C1" s="310"/>
      <c r="D1" s="310"/>
      <c r="E1" s="310"/>
      <c r="F1" s="310"/>
      <c r="G1" s="310"/>
      <c r="H1" s="310"/>
      <c r="I1" s="310"/>
    </row>
    <row r="2" spans="1:9" ht="10.5" customHeight="1">
      <c r="B2" s="336" t="s">
        <v>24</v>
      </c>
      <c r="C2" s="330"/>
      <c r="D2" s="330"/>
      <c r="E2" s="330"/>
      <c r="F2" s="330"/>
      <c r="G2" s="330"/>
      <c r="H2" s="330"/>
      <c r="I2" s="330"/>
    </row>
    <row r="3" spans="1:9" ht="24.75" customHeight="1">
      <c r="A3" s="808"/>
      <c r="B3" s="576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9" ht="10.5" customHeight="1">
      <c r="A4" s="816"/>
      <c r="B4" s="447" t="s">
        <v>6</v>
      </c>
      <c r="C4" s="734"/>
      <c r="D4" s="430">
        <v>0</v>
      </c>
      <c r="E4" s="450">
        <v>0</v>
      </c>
      <c r="F4" s="436">
        <v>0</v>
      </c>
      <c r="G4" s="436">
        <v>0</v>
      </c>
      <c r="H4" s="436">
        <v>0</v>
      </c>
      <c r="I4" s="478">
        <v>0</v>
      </c>
    </row>
    <row r="5" spans="1:9" ht="10.5" customHeight="1">
      <c r="A5" s="816"/>
      <c r="B5" s="447" t="s">
        <v>2</v>
      </c>
      <c r="C5" s="735"/>
      <c r="D5" s="449">
        <v>76</v>
      </c>
      <c r="E5" s="450">
        <v>92</v>
      </c>
      <c r="F5" s="436">
        <v>86</v>
      </c>
      <c r="G5" s="436">
        <v>100</v>
      </c>
      <c r="H5" s="450">
        <v>92</v>
      </c>
      <c r="I5" s="483">
        <v>95</v>
      </c>
    </row>
    <row r="6" spans="1:9" ht="10.5" customHeight="1">
      <c r="A6" s="816"/>
      <c r="B6" s="447" t="s">
        <v>0</v>
      </c>
      <c r="C6" s="735"/>
      <c r="D6" s="449">
        <v>26</v>
      </c>
      <c r="E6" s="450">
        <v>49</v>
      </c>
      <c r="F6" s="436">
        <v>62</v>
      </c>
      <c r="G6" s="436">
        <v>51</v>
      </c>
      <c r="H6" s="450">
        <v>57</v>
      </c>
      <c r="I6" s="483">
        <v>59</v>
      </c>
    </row>
    <row r="7" spans="1:9" ht="10.5" customHeight="1">
      <c r="A7" s="816"/>
      <c r="B7" s="447" t="s">
        <v>16</v>
      </c>
      <c r="C7" s="735"/>
      <c r="D7" s="449">
        <v>5</v>
      </c>
      <c r="E7" s="450">
        <v>3</v>
      </c>
      <c r="F7" s="436">
        <v>5</v>
      </c>
      <c r="G7" s="436">
        <v>4</v>
      </c>
      <c r="H7" s="450">
        <v>5</v>
      </c>
      <c r="I7" s="483">
        <v>5</v>
      </c>
    </row>
    <row r="8" spans="1:9" ht="10.5" customHeight="1">
      <c r="A8" s="817"/>
      <c r="B8" s="451" t="s">
        <v>7</v>
      </c>
      <c r="C8" s="736"/>
      <c r="D8" s="452">
        <v>107</v>
      </c>
      <c r="E8" s="453">
        <v>144</v>
      </c>
      <c r="F8" s="454">
        <v>153</v>
      </c>
      <c r="G8" s="454">
        <v>155</v>
      </c>
      <c r="H8" s="453">
        <v>154</v>
      </c>
      <c r="I8" s="805">
        <v>159</v>
      </c>
    </row>
    <row r="9" spans="1:9" ht="10.5" customHeight="1">
      <c r="A9" s="817"/>
      <c r="B9" s="451" t="s">
        <v>22</v>
      </c>
      <c r="C9" s="737"/>
      <c r="D9" s="433">
        <v>-34</v>
      </c>
      <c r="E9" s="463">
        <v>-52</v>
      </c>
      <c r="F9" s="454">
        <v>-50</v>
      </c>
      <c r="G9" s="454">
        <v>-51</v>
      </c>
      <c r="H9" s="453">
        <v>-53</v>
      </c>
      <c r="I9" s="805">
        <v>-54</v>
      </c>
    </row>
    <row r="10" spans="1:9" ht="10.5" customHeight="1">
      <c r="A10" s="817"/>
      <c r="B10" s="451" t="s">
        <v>11</v>
      </c>
      <c r="C10" s="737"/>
      <c r="D10" s="433">
        <v>73</v>
      </c>
      <c r="E10" s="463">
        <v>92</v>
      </c>
      <c r="F10" s="463">
        <v>103</v>
      </c>
      <c r="G10" s="463">
        <v>104</v>
      </c>
      <c r="H10" s="453">
        <v>101</v>
      </c>
      <c r="I10" s="805">
        <v>105</v>
      </c>
    </row>
    <row r="11" spans="1:9" ht="10.5" customHeight="1">
      <c r="A11" s="816"/>
      <c r="B11" s="447" t="s">
        <v>21</v>
      </c>
      <c r="C11" s="734"/>
      <c r="D11" s="430">
        <v>0</v>
      </c>
      <c r="E11" s="436">
        <v>0</v>
      </c>
      <c r="F11" s="436">
        <v>0</v>
      </c>
      <c r="G11" s="436">
        <v>0</v>
      </c>
      <c r="H11" s="450">
        <v>0</v>
      </c>
      <c r="I11" s="483">
        <v>0</v>
      </c>
    </row>
    <row r="12" spans="1:9" ht="10.5" customHeight="1">
      <c r="A12" s="817"/>
      <c r="B12" s="455" t="s">
        <v>4</v>
      </c>
      <c r="C12" s="738"/>
      <c r="D12" s="435">
        <v>73</v>
      </c>
      <c r="E12" s="464">
        <v>92</v>
      </c>
      <c r="F12" s="464">
        <v>103</v>
      </c>
      <c r="G12" s="464">
        <v>104</v>
      </c>
      <c r="H12" s="457">
        <v>101.02999999999999</v>
      </c>
      <c r="I12" s="806">
        <v>105</v>
      </c>
    </row>
    <row r="13" spans="1:9" ht="10.5" customHeight="1">
      <c r="A13" s="816"/>
      <c r="B13" s="447" t="s">
        <v>8</v>
      </c>
      <c r="C13" s="800"/>
      <c r="D13" s="933">
        <v>32</v>
      </c>
      <c r="E13" s="933">
        <v>36</v>
      </c>
      <c r="F13" s="933">
        <v>32</v>
      </c>
      <c r="G13" s="933">
        <v>33</v>
      </c>
      <c r="H13" s="933">
        <v>34</v>
      </c>
      <c r="I13" s="934">
        <v>34</v>
      </c>
    </row>
    <row r="14" spans="1:9" ht="10.5" customHeight="1">
      <c r="A14" s="816"/>
      <c r="B14" s="447" t="s">
        <v>103</v>
      </c>
      <c r="C14" s="739"/>
      <c r="D14" s="935">
        <v>16</v>
      </c>
      <c r="E14" s="935">
        <v>17</v>
      </c>
      <c r="F14" s="935">
        <v>19</v>
      </c>
      <c r="G14" s="935">
        <v>19</v>
      </c>
      <c r="H14" s="935">
        <v>20</v>
      </c>
      <c r="I14" s="936">
        <v>19</v>
      </c>
    </row>
    <row r="15" spans="1:9" ht="11.25" customHeight="1">
      <c r="A15" s="816"/>
      <c r="B15" s="447" t="s">
        <v>75</v>
      </c>
      <c r="C15" s="740"/>
      <c r="D15" s="437">
        <v>1576</v>
      </c>
      <c r="E15" s="437">
        <v>1526</v>
      </c>
      <c r="F15" s="437">
        <v>1810</v>
      </c>
      <c r="G15" s="437">
        <v>1711</v>
      </c>
      <c r="H15" s="437">
        <v>1624</v>
      </c>
      <c r="I15" s="482">
        <v>1592</v>
      </c>
    </row>
    <row r="16" spans="1:9" ht="10.5" customHeight="1">
      <c r="A16" s="816"/>
      <c r="B16" s="447" t="s">
        <v>34</v>
      </c>
      <c r="C16" s="741"/>
      <c r="D16" s="471">
        <v>44</v>
      </c>
      <c r="E16" s="471">
        <v>67.3</v>
      </c>
      <c r="F16" s="471">
        <v>68</v>
      </c>
      <c r="G16" s="471">
        <v>67.3</v>
      </c>
      <c r="H16" s="471">
        <v>68</v>
      </c>
      <c r="I16" s="937">
        <v>68</v>
      </c>
    </row>
    <row r="17" spans="1:9" ht="10.5" customHeight="1">
      <c r="A17" s="816"/>
      <c r="B17" s="447" t="s">
        <v>35</v>
      </c>
      <c r="C17" s="740"/>
      <c r="D17" s="437">
        <v>987</v>
      </c>
      <c r="E17" s="437">
        <v>1867</v>
      </c>
      <c r="F17" s="437">
        <v>1731</v>
      </c>
      <c r="G17" s="437">
        <v>1600</v>
      </c>
      <c r="H17" s="437">
        <v>1889</v>
      </c>
      <c r="I17" s="482">
        <v>1982</v>
      </c>
    </row>
    <row r="18" spans="1:9" ht="10.5" customHeight="1">
      <c r="A18" s="816"/>
      <c r="B18" s="447" t="s">
        <v>80</v>
      </c>
      <c r="C18" s="740"/>
      <c r="D18" s="437">
        <v>1802.2752373535989</v>
      </c>
      <c r="E18" s="437">
        <v>1802.2404129958022</v>
      </c>
      <c r="F18" s="437">
        <v>1793.4262572031469</v>
      </c>
      <c r="G18" s="437">
        <v>1793.4262572031469</v>
      </c>
      <c r="H18" s="437">
        <v>1793.42625</v>
      </c>
      <c r="I18" s="482">
        <v>1793.42625</v>
      </c>
    </row>
    <row r="19" spans="1:9" ht="10.5" customHeight="1">
      <c r="A19" s="816"/>
      <c r="B19" s="459" t="s">
        <v>12</v>
      </c>
      <c r="C19" s="742"/>
      <c r="D19" s="438">
        <v>700</v>
      </c>
      <c r="E19" s="438">
        <v>1184</v>
      </c>
      <c r="F19" s="438">
        <v>1164</v>
      </c>
      <c r="G19" s="438">
        <v>1127</v>
      </c>
      <c r="H19" s="438">
        <v>1129</v>
      </c>
      <c r="I19" s="470">
        <v>1135</v>
      </c>
    </row>
    <row r="20" spans="1:9" ht="10.5" customHeight="1">
      <c r="A20" s="7"/>
      <c r="B20" s="801" t="s">
        <v>36</v>
      </c>
      <c r="C20" s="802"/>
      <c r="D20" s="468"/>
      <c r="E20" s="468"/>
      <c r="F20" s="468"/>
      <c r="G20" s="468"/>
      <c r="H20" s="468"/>
      <c r="I20" s="757"/>
    </row>
    <row r="21" spans="1:9" ht="10.5" customHeight="1">
      <c r="A21" s="7"/>
      <c r="B21" s="447" t="s">
        <v>37</v>
      </c>
      <c r="C21" s="734"/>
      <c r="D21" s="430">
        <v>-1</v>
      </c>
      <c r="E21" s="430">
        <v>18</v>
      </c>
      <c r="F21" s="430">
        <v>28</v>
      </c>
      <c r="G21" s="430">
        <v>24</v>
      </c>
      <c r="H21" s="430">
        <v>21</v>
      </c>
      <c r="I21" s="938">
        <v>17</v>
      </c>
    </row>
    <row r="22" spans="1:9" ht="10.5" customHeight="1">
      <c r="A22" s="7"/>
      <c r="B22" s="447" t="s">
        <v>69</v>
      </c>
      <c r="C22" s="734"/>
      <c r="D22" s="430">
        <v>53</v>
      </c>
      <c r="E22" s="430">
        <v>63</v>
      </c>
      <c r="F22" s="430">
        <v>61</v>
      </c>
      <c r="G22" s="430">
        <v>61</v>
      </c>
      <c r="H22" s="430">
        <v>65</v>
      </c>
      <c r="I22" s="938">
        <v>65</v>
      </c>
    </row>
    <row r="23" spans="1:9" ht="10.5" customHeight="1">
      <c r="A23" s="7"/>
      <c r="B23" s="447" t="s">
        <v>38</v>
      </c>
      <c r="C23" s="734"/>
      <c r="D23" s="430">
        <v>18</v>
      </c>
      <c r="E23" s="430">
        <v>23</v>
      </c>
      <c r="F23" s="430">
        <v>20</v>
      </c>
      <c r="G23" s="430">
        <v>21</v>
      </c>
      <c r="H23" s="430">
        <v>20</v>
      </c>
      <c r="I23" s="938">
        <v>23</v>
      </c>
    </row>
    <row r="24" spans="1:9" ht="10.5" customHeight="1">
      <c r="A24" s="7"/>
      <c r="B24" s="451" t="s">
        <v>39</v>
      </c>
      <c r="C24" s="737"/>
      <c r="D24" s="433">
        <v>70</v>
      </c>
      <c r="E24" s="433">
        <v>104</v>
      </c>
      <c r="F24" s="433">
        <v>109</v>
      </c>
      <c r="G24" s="433">
        <v>106</v>
      </c>
      <c r="H24" s="433">
        <v>106</v>
      </c>
      <c r="I24" s="939">
        <v>105</v>
      </c>
    </row>
    <row r="25" spans="1:9" ht="24" customHeight="1">
      <c r="A25" s="7"/>
      <c r="B25" s="497" t="s">
        <v>64</v>
      </c>
      <c r="C25" s="734"/>
      <c r="D25" s="430">
        <v>3</v>
      </c>
      <c r="E25" s="430">
        <v>-12</v>
      </c>
      <c r="F25" s="430">
        <v>-6</v>
      </c>
      <c r="G25" s="430">
        <v>-2</v>
      </c>
      <c r="H25" s="430">
        <v>-5</v>
      </c>
      <c r="I25" s="938">
        <v>0</v>
      </c>
    </row>
    <row r="26" spans="1:9" ht="10.5" customHeight="1">
      <c r="A26" s="7"/>
      <c r="B26" s="455" t="s">
        <v>4</v>
      </c>
      <c r="C26" s="738"/>
      <c r="D26" s="435">
        <v>73</v>
      </c>
      <c r="E26" s="435">
        <v>92</v>
      </c>
      <c r="F26" s="435">
        <v>103</v>
      </c>
      <c r="G26" s="435">
        <v>104</v>
      </c>
      <c r="H26" s="435">
        <v>101</v>
      </c>
      <c r="I26" s="940">
        <v>105</v>
      </c>
    </row>
    <row r="27" spans="1:9" ht="12" customHeight="1">
      <c r="A27" s="7"/>
      <c r="B27" s="967"/>
      <c r="C27" s="967"/>
      <c r="D27" s="967"/>
      <c r="E27" s="967"/>
      <c r="F27" s="967"/>
      <c r="G27" s="967"/>
      <c r="H27" s="967"/>
      <c r="I27" s="967"/>
    </row>
    <row r="28" spans="1:9" s="224" customFormat="1">
      <c r="A28" s="11"/>
      <c r="B28" s="11"/>
      <c r="C28" s="11"/>
      <c r="D28" s="11"/>
      <c r="E28" s="11"/>
      <c r="F28" s="11"/>
      <c r="G28" s="11"/>
      <c r="H28" s="11"/>
      <c r="I28" s="11"/>
    </row>
    <row r="29" spans="1:9" s="224" customFormat="1">
      <c r="A29" s="11"/>
      <c r="B29" s="11"/>
      <c r="C29" s="11"/>
      <c r="D29" s="11"/>
      <c r="E29" s="11"/>
      <c r="F29" s="11"/>
      <c r="G29" s="11"/>
      <c r="H29" s="11"/>
      <c r="I29" s="11"/>
    </row>
    <row r="30" spans="1:9" s="224" customFormat="1">
      <c r="A30" s="11"/>
      <c r="B30" s="11"/>
      <c r="C30" s="11"/>
      <c r="D30" s="11"/>
      <c r="E30" s="11"/>
      <c r="F30" s="11"/>
      <c r="G30" s="11"/>
      <c r="H30" s="11"/>
      <c r="I30" s="11"/>
    </row>
    <row r="31" spans="1:9" s="224" customFormat="1">
      <c r="A31" s="11"/>
      <c r="B31" s="11"/>
      <c r="C31" s="11"/>
      <c r="D31" s="11"/>
      <c r="E31" s="11"/>
      <c r="F31" s="11"/>
      <c r="G31" s="11"/>
      <c r="H31" s="11"/>
      <c r="I31" s="11"/>
    </row>
  </sheetData>
  <mergeCells count="1">
    <mergeCell ref="B27:I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rgb="FF92D050"/>
    <pageSetUpPr fitToPage="1"/>
  </sheetPr>
  <dimension ref="A1:I30"/>
  <sheetViews>
    <sheetView zoomScale="90" zoomScaleNormal="90" workbookViewId="0"/>
  </sheetViews>
  <sheetFormatPr defaultColWidth="9.33203125" defaultRowHeight="12"/>
  <cols>
    <col min="1" max="1" width="23.33203125" style="11" customWidth="1"/>
    <col min="2" max="2" width="33.33203125" style="11" customWidth="1"/>
    <col min="3" max="7" width="7.5" style="11" customWidth="1"/>
    <col min="8" max="9" width="6.83203125" style="11" customWidth="1"/>
    <col min="10" max="16384" width="9.33203125" style="11"/>
  </cols>
  <sheetData>
    <row r="1" spans="1:9" ht="10.5" customHeight="1">
      <c r="A1" s="49"/>
      <c r="B1" s="49"/>
      <c r="C1" s="49"/>
      <c r="D1" s="49"/>
      <c r="E1" s="49"/>
      <c r="F1" s="49"/>
      <c r="G1" s="49"/>
      <c r="H1" s="49"/>
      <c r="I1" s="49"/>
    </row>
    <row r="2" spans="1:9" ht="10.5" customHeight="1">
      <c r="B2" s="943" t="s">
        <v>153</v>
      </c>
      <c r="C2" s="330"/>
      <c r="D2" s="330"/>
      <c r="E2" s="330"/>
      <c r="F2" s="330"/>
      <c r="G2" s="330"/>
      <c r="H2" s="330"/>
      <c r="I2" s="330"/>
    </row>
    <row r="3" spans="1:9" ht="24.75" customHeight="1">
      <c r="A3" s="808"/>
      <c r="B3" s="576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9" ht="10.5" customHeight="1">
      <c r="A4" s="816"/>
      <c r="B4" s="447" t="s">
        <v>6</v>
      </c>
      <c r="C4" s="431"/>
      <c r="D4" s="887">
        <v>5</v>
      </c>
      <c r="E4" s="820">
        <v>2</v>
      </c>
      <c r="F4" s="820">
        <v>4</v>
      </c>
      <c r="G4" s="820">
        <v>4</v>
      </c>
      <c r="H4" s="820">
        <v>5</v>
      </c>
      <c r="I4" s="821">
        <v>3</v>
      </c>
    </row>
    <row r="5" spans="1:9" ht="10.5" customHeight="1">
      <c r="A5" s="816"/>
      <c r="B5" s="447" t="s">
        <v>2</v>
      </c>
      <c r="C5" s="431"/>
      <c r="D5" s="887">
        <v>8</v>
      </c>
      <c r="E5" s="820">
        <v>12</v>
      </c>
      <c r="F5" s="820">
        <v>13</v>
      </c>
      <c r="G5" s="820">
        <v>11</v>
      </c>
      <c r="H5" s="820">
        <v>13</v>
      </c>
      <c r="I5" s="821">
        <v>16</v>
      </c>
    </row>
    <row r="6" spans="1:9" ht="10.5" customHeight="1">
      <c r="A6" s="816"/>
      <c r="B6" s="447" t="s">
        <v>0</v>
      </c>
      <c r="C6" s="431"/>
      <c r="D6" s="430">
        <v>0</v>
      </c>
      <c r="E6" s="436">
        <v>1</v>
      </c>
      <c r="F6" s="820">
        <v>1</v>
      </c>
      <c r="G6" s="820">
        <v>2</v>
      </c>
      <c r="H6" s="820">
        <v>4</v>
      </c>
      <c r="I6" s="821">
        <v>7</v>
      </c>
    </row>
    <row r="7" spans="1:9" ht="10.5" customHeight="1">
      <c r="A7" s="816"/>
      <c r="B7" s="447" t="s">
        <v>16</v>
      </c>
      <c r="C7" s="431"/>
      <c r="D7" s="887">
        <v>1</v>
      </c>
      <c r="E7" s="820">
        <v>0</v>
      </c>
      <c r="F7" s="820">
        <v>-1</v>
      </c>
      <c r="G7" s="820">
        <v>0</v>
      </c>
      <c r="H7" s="436">
        <v>-2</v>
      </c>
      <c r="I7" s="821">
        <v>-1</v>
      </c>
    </row>
    <row r="8" spans="1:9" ht="10.5" customHeight="1">
      <c r="A8" s="817"/>
      <c r="B8" s="451" t="s">
        <v>7</v>
      </c>
      <c r="C8" s="432"/>
      <c r="D8" s="888">
        <v>14</v>
      </c>
      <c r="E8" s="889">
        <v>15</v>
      </c>
      <c r="F8" s="889">
        <v>17</v>
      </c>
      <c r="G8" s="889">
        <v>17</v>
      </c>
      <c r="H8" s="889">
        <v>20</v>
      </c>
      <c r="I8" s="890">
        <v>25</v>
      </c>
    </row>
    <row r="9" spans="1:9" ht="10.5" customHeight="1">
      <c r="A9" s="817"/>
      <c r="B9" s="451" t="s">
        <v>22</v>
      </c>
      <c r="C9" s="432"/>
      <c r="D9" s="888">
        <v>-18</v>
      </c>
      <c r="E9" s="889">
        <v>-22</v>
      </c>
      <c r="F9" s="889">
        <v>-38</v>
      </c>
      <c r="G9" s="889">
        <v>-24</v>
      </c>
      <c r="H9" s="889">
        <v>-41</v>
      </c>
      <c r="I9" s="890">
        <v>-24</v>
      </c>
    </row>
    <row r="10" spans="1:9" ht="10.5" customHeight="1">
      <c r="A10" s="817"/>
      <c r="B10" s="451" t="s">
        <v>11</v>
      </c>
      <c r="C10" s="432"/>
      <c r="D10" s="888">
        <v>-4</v>
      </c>
      <c r="E10" s="889">
        <v>-7</v>
      </c>
      <c r="F10" s="889">
        <v>-21</v>
      </c>
      <c r="G10" s="889">
        <v>-7</v>
      </c>
      <c r="H10" s="889">
        <v>-21</v>
      </c>
      <c r="I10" s="890">
        <v>1</v>
      </c>
    </row>
    <row r="11" spans="1:9" ht="10.5" customHeight="1">
      <c r="A11" s="816"/>
      <c r="B11" s="447" t="s">
        <v>21</v>
      </c>
      <c r="C11" s="431"/>
      <c r="D11" s="430">
        <v>0</v>
      </c>
      <c r="E11" s="436">
        <v>-0.17100000000000001</v>
      </c>
      <c r="F11" s="436">
        <v>0</v>
      </c>
      <c r="G11" s="436">
        <v>0</v>
      </c>
      <c r="H11" s="436">
        <v>0</v>
      </c>
      <c r="I11" s="478">
        <v>0</v>
      </c>
    </row>
    <row r="12" spans="1:9" ht="10.5" customHeight="1">
      <c r="A12" s="817"/>
      <c r="B12" s="455" t="s">
        <v>4</v>
      </c>
      <c r="C12" s="434"/>
      <c r="D12" s="891">
        <v>-4</v>
      </c>
      <c r="E12" s="892">
        <v>-7</v>
      </c>
      <c r="F12" s="892">
        <v>-21</v>
      </c>
      <c r="G12" s="892">
        <v>-7</v>
      </c>
      <c r="H12" s="892">
        <v>-21</v>
      </c>
      <c r="I12" s="893">
        <v>1</v>
      </c>
    </row>
    <row r="13" spans="1:9" ht="10.5" customHeight="1">
      <c r="A13" s="816"/>
      <c r="B13" s="447" t="s">
        <v>26</v>
      </c>
      <c r="C13" s="381"/>
      <c r="D13" s="819">
        <v>180</v>
      </c>
      <c r="E13" s="819">
        <v>171</v>
      </c>
      <c r="F13" s="819">
        <v>251.74394981811201</v>
      </c>
      <c r="G13" s="819">
        <v>243</v>
      </c>
      <c r="H13" s="819">
        <v>241</v>
      </c>
      <c r="I13" s="894">
        <v>423</v>
      </c>
    </row>
    <row r="14" spans="1:9" ht="10.5" customHeight="1">
      <c r="A14" s="816"/>
      <c r="B14" s="459" t="s">
        <v>12</v>
      </c>
      <c r="C14" s="417"/>
      <c r="D14" s="844">
        <v>611</v>
      </c>
      <c r="E14" s="844">
        <v>633</v>
      </c>
      <c r="F14" s="844">
        <v>649</v>
      </c>
      <c r="G14" s="844">
        <v>641</v>
      </c>
      <c r="H14" s="844">
        <v>629</v>
      </c>
      <c r="I14" s="845">
        <v>692</v>
      </c>
    </row>
    <row r="15" spans="1:9" ht="10.5" customHeight="1">
      <c r="A15" s="7"/>
      <c r="B15" s="911" t="s">
        <v>20</v>
      </c>
      <c r="C15" s="607"/>
      <c r="D15" s="795"/>
      <c r="E15" s="795"/>
      <c r="F15" s="795"/>
      <c r="G15" s="795"/>
      <c r="H15" s="795"/>
      <c r="I15" s="794"/>
    </row>
    <row r="16" spans="1:9" ht="10.5" customHeight="1">
      <c r="A16" s="7"/>
      <c r="B16" s="912" t="s">
        <v>23</v>
      </c>
      <c r="C16" s="381"/>
      <c r="D16" s="819">
        <v>1.5</v>
      </c>
      <c r="E16" s="819">
        <v>1.4</v>
      </c>
      <c r="F16" s="819">
        <v>1.4</v>
      </c>
      <c r="G16" s="819">
        <v>1.5</v>
      </c>
      <c r="H16" s="819">
        <v>1.5</v>
      </c>
      <c r="I16" s="894">
        <v>1.6</v>
      </c>
    </row>
    <row r="17" spans="1:9" ht="10.5" customHeight="1">
      <c r="A17" s="7"/>
      <c r="B17" s="913" t="s">
        <v>13</v>
      </c>
      <c r="C17" s="417"/>
      <c r="D17" s="844">
        <v>2.6</v>
      </c>
      <c r="E17" s="844">
        <v>2.7</v>
      </c>
      <c r="F17" s="844">
        <v>2.9</v>
      </c>
      <c r="G17" s="844">
        <v>3</v>
      </c>
      <c r="H17" s="844">
        <v>3</v>
      </c>
      <c r="I17" s="845">
        <v>2.9</v>
      </c>
    </row>
    <row r="18" spans="1:9" s="83" customFormat="1">
      <c r="A18" s="67"/>
      <c r="B18" s="946" t="s">
        <v>130</v>
      </c>
      <c r="C18" s="946"/>
      <c r="D18" s="946"/>
      <c r="E18" s="946"/>
      <c r="F18" s="946"/>
      <c r="G18" s="946"/>
      <c r="H18" s="946"/>
      <c r="I18" s="946"/>
    </row>
    <row r="19" spans="1:9">
      <c r="A19" s="6"/>
      <c r="B19" s="948"/>
      <c r="C19" s="948"/>
      <c r="D19" s="948"/>
      <c r="E19" s="948"/>
      <c r="F19" s="948"/>
      <c r="G19" s="948"/>
      <c r="H19" s="948"/>
      <c r="I19" s="948"/>
    </row>
    <row r="20" spans="1:9">
      <c r="A20" s="49"/>
      <c r="B20" s="49"/>
      <c r="D20" s="49"/>
      <c r="E20" s="49"/>
      <c r="F20" s="49"/>
      <c r="G20" s="49"/>
      <c r="H20" s="49"/>
      <c r="I20" s="49"/>
    </row>
    <row r="21" spans="1:9" s="130" customFormat="1"/>
    <row r="22" spans="1:9" s="130" customFormat="1"/>
    <row r="23" spans="1:9" s="130" customFormat="1"/>
    <row r="24" spans="1:9" s="130" customFormat="1"/>
    <row r="25" spans="1:9" s="130" customFormat="1"/>
    <row r="26" spans="1:9" s="130" customFormat="1"/>
    <row r="27" spans="1:9" s="130" customFormat="1"/>
    <row r="28" spans="1:9" s="130" customFormat="1"/>
    <row r="29" spans="1:9" s="130" customFormat="1"/>
    <row r="30" spans="1:9" s="130" customFormat="1"/>
  </sheetData>
  <dataConsolidate/>
  <mergeCells count="2">
    <mergeCell ref="B19:I19"/>
    <mergeCell ref="B18:I18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9">
    <tabColor rgb="FF92D050"/>
    <pageSetUpPr fitToPage="1"/>
  </sheetPr>
  <dimension ref="B1:I17"/>
  <sheetViews>
    <sheetView zoomScale="90" zoomScaleNormal="90" zoomScaleSheetLayoutView="90" workbookViewId="0"/>
  </sheetViews>
  <sheetFormatPr defaultColWidth="9.33203125" defaultRowHeight="12"/>
  <cols>
    <col min="1" max="1" width="23.33203125" style="6" customWidth="1"/>
    <col min="2" max="2" width="33.1640625" style="6" customWidth="1"/>
    <col min="3" max="7" width="7.33203125" style="8" customWidth="1"/>
    <col min="8" max="9" width="8.1640625" style="8" bestFit="1" customWidth="1"/>
    <col min="10" max="16384" width="9.33203125" style="6"/>
  </cols>
  <sheetData>
    <row r="1" spans="2:9">
      <c r="B1" s="105"/>
      <c r="C1" s="234"/>
      <c r="D1" s="234"/>
      <c r="E1" s="234"/>
      <c r="F1" s="234"/>
      <c r="G1" s="234"/>
      <c r="H1" s="104"/>
      <c r="I1" s="104"/>
    </row>
    <row r="2" spans="2:9">
      <c r="B2" s="338" t="s">
        <v>63</v>
      </c>
      <c r="C2" s="338"/>
      <c r="D2" s="338"/>
      <c r="E2" s="338"/>
      <c r="F2" s="338"/>
      <c r="G2" s="339"/>
      <c r="H2" s="339"/>
      <c r="I2" s="339"/>
    </row>
    <row r="3" spans="2:9" ht="25.5" customHeight="1">
      <c r="B3" s="341" t="s">
        <v>1</v>
      </c>
      <c r="C3" s="620" t="s">
        <v>151</v>
      </c>
      <c r="D3" s="717" t="s">
        <v>152</v>
      </c>
      <c r="E3" s="717" t="s">
        <v>142</v>
      </c>
      <c r="F3" s="717" t="s">
        <v>135</v>
      </c>
      <c r="G3" s="717" t="s">
        <v>129</v>
      </c>
      <c r="H3" s="717" t="s">
        <v>125</v>
      </c>
      <c r="I3" s="718" t="s">
        <v>124</v>
      </c>
    </row>
    <row r="4" spans="2:9" ht="10.5" customHeight="1">
      <c r="B4" s="622" t="s">
        <v>6</v>
      </c>
      <c r="C4" s="641"/>
      <c r="D4" s="914">
        <v>8</v>
      </c>
      <c r="E4" s="914">
        <v>-3</v>
      </c>
      <c r="F4" s="914">
        <v>23</v>
      </c>
      <c r="G4" s="914">
        <v>58</v>
      </c>
      <c r="H4" s="915">
        <v>61</v>
      </c>
      <c r="I4" s="916">
        <v>70</v>
      </c>
    </row>
    <row r="5" spans="2:9" ht="10.5" customHeight="1">
      <c r="B5" s="622" t="s">
        <v>2</v>
      </c>
      <c r="C5" s="626"/>
      <c r="D5" s="914">
        <v>-5</v>
      </c>
      <c r="E5" s="914">
        <v>-5</v>
      </c>
      <c r="F5" s="914">
        <v>-3</v>
      </c>
      <c r="G5" s="914">
        <v>2</v>
      </c>
      <c r="H5" s="915">
        <v>1</v>
      </c>
      <c r="I5" s="916">
        <v>-1</v>
      </c>
    </row>
    <row r="6" spans="2:9" ht="10.5" customHeight="1">
      <c r="B6" s="622" t="s">
        <v>0</v>
      </c>
      <c r="C6" s="626"/>
      <c r="D6" s="914">
        <v>43</v>
      </c>
      <c r="E6" s="914">
        <v>8</v>
      </c>
      <c r="F6" s="914">
        <v>10</v>
      </c>
      <c r="G6" s="914">
        <v>51</v>
      </c>
      <c r="H6" s="915">
        <v>24</v>
      </c>
      <c r="I6" s="916">
        <v>22</v>
      </c>
    </row>
    <row r="7" spans="2:9" ht="10.5" customHeight="1">
      <c r="B7" s="622" t="s">
        <v>16</v>
      </c>
      <c r="C7" s="626"/>
      <c r="D7" s="914">
        <v>389</v>
      </c>
      <c r="E7" s="914">
        <v>31</v>
      </c>
      <c r="F7" s="914">
        <v>31</v>
      </c>
      <c r="G7" s="914">
        <v>4</v>
      </c>
      <c r="H7" s="915">
        <v>2</v>
      </c>
      <c r="I7" s="916">
        <v>-9</v>
      </c>
    </row>
    <row r="8" spans="2:9" ht="10.5" customHeight="1">
      <c r="B8" s="627" t="s">
        <v>9</v>
      </c>
      <c r="C8" s="628"/>
      <c r="D8" s="917">
        <v>435</v>
      </c>
      <c r="E8" s="917">
        <v>31</v>
      </c>
      <c r="F8" s="917">
        <v>61</v>
      </c>
      <c r="G8" s="917">
        <v>115</v>
      </c>
      <c r="H8" s="918">
        <v>88</v>
      </c>
      <c r="I8" s="919">
        <v>82</v>
      </c>
    </row>
    <row r="9" spans="2:9" ht="10.5" customHeight="1">
      <c r="B9" s="627" t="s">
        <v>10</v>
      </c>
      <c r="C9" s="628"/>
      <c r="D9" s="917">
        <v>-36</v>
      </c>
      <c r="E9" s="917">
        <v>-13</v>
      </c>
      <c r="F9" s="917">
        <v>-80</v>
      </c>
      <c r="G9" s="917">
        <v>-55</v>
      </c>
      <c r="H9" s="918">
        <v>-86</v>
      </c>
      <c r="I9" s="919">
        <v>-55</v>
      </c>
    </row>
    <row r="10" spans="2:9" ht="10.5" customHeight="1">
      <c r="B10" s="396" t="s">
        <v>11</v>
      </c>
      <c r="C10" s="628"/>
      <c r="D10" s="917">
        <v>399</v>
      </c>
      <c r="E10" s="917">
        <v>18</v>
      </c>
      <c r="F10" s="917">
        <v>-19</v>
      </c>
      <c r="G10" s="917">
        <v>60</v>
      </c>
      <c r="H10" s="918">
        <v>2</v>
      </c>
      <c r="I10" s="919">
        <v>27</v>
      </c>
    </row>
    <row r="11" spans="2:9" ht="10.5" customHeight="1">
      <c r="B11" s="622" t="s">
        <v>21</v>
      </c>
      <c r="C11" s="626"/>
      <c r="D11" s="623">
        <v>8</v>
      </c>
      <c r="E11" s="914">
        <v>-4</v>
      </c>
      <c r="F11" s="914">
        <v>1</v>
      </c>
      <c r="G11" s="623">
        <v>-9</v>
      </c>
      <c r="H11" s="624">
        <v>-1</v>
      </c>
      <c r="I11" s="625">
        <v>1</v>
      </c>
    </row>
    <row r="12" spans="2:9" ht="10.5" customHeight="1">
      <c r="B12" s="632" t="s">
        <v>4</v>
      </c>
      <c r="C12" s="633"/>
      <c r="D12" s="917">
        <v>407</v>
      </c>
      <c r="E12" s="920">
        <v>14</v>
      </c>
      <c r="F12" s="920">
        <v>-18</v>
      </c>
      <c r="G12" s="920">
        <v>51</v>
      </c>
      <c r="H12" s="921">
        <v>1</v>
      </c>
      <c r="I12" s="922">
        <v>28</v>
      </c>
    </row>
    <row r="13" spans="2:9" ht="10.5" customHeight="1">
      <c r="B13" s="627"/>
      <c r="C13" s="628"/>
      <c r="D13" s="634"/>
      <c r="E13" s="629"/>
      <c r="F13" s="629"/>
      <c r="G13" s="629"/>
      <c r="H13" s="630"/>
      <c r="I13" s="631"/>
    </row>
    <row r="14" spans="2:9" ht="10.5" customHeight="1">
      <c r="B14" s="258" t="s">
        <v>26</v>
      </c>
      <c r="C14" s="635"/>
      <c r="D14" s="914">
        <v>2932</v>
      </c>
      <c r="E14" s="914">
        <v>2885</v>
      </c>
      <c r="F14" s="914">
        <v>2846</v>
      </c>
      <c r="G14" s="914">
        <v>2838</v>
      </c>
      <c r="H14" s="915">
        <v>2998</v>
      </c>
      <c r="I14" s="916">
        <v>3948</v>
      </c>
    </row>
    <row r="15" spans="2:9" ht="10.5" customHeight="1">
      <c r="B15" s="258" t="s">
        <v>80</v>
      </c>
      <c r="C15" s="635"/>
      <c r="D15" s="636">
        <v>17512</v>
      </c>
      <c r="E15" s="636">
        <v>18668.204654283007</v>
      </c>
      <c r="F15" s="623">
        <v>20530.985548198994</v>
      </c>
      <c r="G15" s="623">
        <v>19893</v>
      </c>
      <c r="H15" s="623">
        <v>20599</v>
      </c>
      <c r="I15" s="625">
        <v>20497</v>
      </c>
    </row>
    <row r="16" spans="2:9" ht="10.5" customHeight="1">
      <c r="B16" s="291" t="s">
        <v>12</v>
      </c>
      <c r="C16" s="637"/>
      <c r="D16" s="923">
        <v>7356</v>
      </c>
      <c r="E16" s="923">
        <v>7253</v>
      </c>
      <c r="F16" s="923">
        <v>7119</v>
      </c>
      <c r="G16" s="923">
        <v>7827</v>
      </c>
      <c r="H16" s="924">
        <v>7658</v>
      </c>
      <c r="I16" s="925">
        <v>7470</v>
      </c>
    </row>
    <row r="17" spans="2:9">
      <c r="B17" s="946" t="s">
        <v>155</v>
      </c>
      <c r="C17" s="946"/>
      <c r="D17" s="946"/>
      <c r="E17" s="946"/>
      <c r="F17" s="946"/>
      <c r="G17" s="946"/>
      <c r="H17" s="946"/>
      <c r="I17" s="946"/>
    </row>
  </sheetData>
  <mergeCells count="1">
    <mergeCell ref="B17:I17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scale="27" orientation="landscape" r:id="rId1"/>
  <headerFooter alignWithMargins="0">
    <oddFooter>&amp;A&amp;RPage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BI96"/>
  <sheetViews>
    <sheetView topLeftCell="B1"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5" style="49" bestFit="1" customWidth="1"/>
    <col min="8" max="10" width="6.6640625" style="49" hidden="1" customWidth="1"/>
    <col min="11" max="12" width="7.5" style="152" customWidth="1"/>
    <col min="13" max="16" width="8.5" style="49" customWidth="1"/>
    <col min="17" max="18" width="7.5" style="49" customWidth="1"/>
    <col min="19" max="20" width="9.33203125" style="49"/>
    <col min="21" max="22" width="7" style="152" customWidth="1"/>
    <col min="23" max="16384" width="9.33203125" style="49"/>
  </cols>
  <sheetData>
    <row r="1" spans="1:61">
      <c r="A1" s="139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50">
        <f>1+K1</f>
        <v>12</v>
      </c>
      <c r="M1" s="47">
        <f t="shared" si="0"/>
        <v>13</v>
      </c>
      <c r="N1" s="47">
        <f t="shared" si="0"/>
        <v>14</v>
      </c>
      <c r="O1" s="151">
        <f>+N1+1</f>
        <v>15</v>
      </c>
      <c r="P1" s="151">
        <f>+O1+1</f>
        <v>16</v>
      </c>
      <c r="Q1" s="151">
        <f>+P1+1</f>
        <v>17</v>
      </c>
      <c r="R1" s="151">
        <f>+Q1+1</f>
        <v>18</v>
      </c>
      <c r="S1" s="48"/>
      <c r="T1" s="48"/>
    </row>
    <row r="2" spans="1:61">
      <c r="B2" s="334" t="s">
        <v>106</v>
      </c>
      <c r="C2" s="328"/>
      <c r="D2" s="328"/>
      <c r="E2" s="328"/>
      <c r="F2" s="328"/>
      <c r="G2" s="328"/>
      <c r="H2" s="328"/>
      <c r="I2" s="328"/>
      <c r="J2" s="328"/>
      <c r="K2" s="369"/>
      <c r="L2" s="266"/>
      <c r="M2" s="253"/>
      <c r="N2" s="310"/>
      <c r="O2" s="310"/>
      <c r="P2" s="254"/>
      <c r="Q2" s="310"/>
      <c r="R2" s="310"/>
      <c r="U2" s="579" t="s">
        <v>110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51" t="s">
        <v>94</v>
      </c>
      <c r="N3" s="952"/>
      <c r="O3" s="969"/>
      <c r="P3" s="970"/>
      <c r="Q3" s="971" t="s">
        <v>131</v>
      </c>
      <c r="R3" s="97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06" t="e">
        <f>+VLOOKUP($A4,#REF!,C$1+1,FALSE)</f>
        <v>#REF!</v>
      </c>
      <c r="D4" s="707" t="e">
        <f>+VLOOKUP($A4,#REF!,D$1+1,FALSE)</f>
        <v>#REF!</v>
      </c>
      <c r="E4" s="707" t="e">
        <f>+VLOOKUP($A4,#REF!,E$1+1,FALSE)</f>
        <v>#REF!</v>
      </c>
      <c r="F4" s="707" t="e">
        <f>+VLOOKUP($A4,#REF!,F$1+1,FALSE)</f>
        <v>#REF!</v>
      </c>
      <c r="G4" s="708" t="e">
        <f>+VLOOKUP($A4,#REF!,G$1+1,FALSE)</f>
        <v>#REF!</v>
      </c>
      <c r="H4" s="707" t="e">
        <f>+VLOOKUP($A4,#REF!,H$1+1,FALSE)</f>
        <v>#REF!</v>
      </c>
      <c r="I4" s="707" t="e">
        <f>+VLOOKUP($A4,#REF!,I$1+1,FALSE)</f>
        <v>#REF!</v>
      </c>
      <c r="J4" s="707" t="e">
        <f>+VLOOKUP($A4,#REF!,J$1+1,FALSE)</f>
        <v>#REF!</v>
      </c>
      <c r="K4" s="704" t="e">
        <f>+VLOOKUP($A4,#REF!,K$1+1,FALSE)</f>
        <v>#REF!</v>
      </c>
      <c r="L4" s="708" t="e">
        <f>+VLOOKUP($A4,#REF!,L$1+1,FALSE)</f>
        <v>#REF!</v>
      </c>
      <c r="M4" s="371" t="e">
        <f>+K4</f>
        <v>#REF!</v>
      </c>
      <c r="N4" s="708" t="e">
        <f>L4</f>
        <v>#REF!</v>
      </c>
      <c r="O4" s="743" t="s">
        <v>134</v>
      </c>
      <c r="P4" s="744" t="s">
        <v>133</v>
      </c>
      <c r="Q4" s="373" t="s">
        <v>86</v>
      </c>
      <c r="R4" s="705" t="s">
        <v>87</v>
      </c>
      <c r="S4" s="152"/>
      <c r="U4" s="706" t="e">
        <f>C4</f>
        <v>#REF!</v>
      </c>
      <c r="V4" s="707" t="e">
        <f t="shared" ref="V4:AJ4" si="1">D4</f>
        <v>#REF!</v>
      </c>
      <c r="W4" s="707" t="e">
        <f t="shared" si="1"/>
        <v>#REF!</v>
      </c>
      <c r="X4" s="707" t="e">
        <f t="shared" si="1"/>
        <v>#REF!</v>
      </c>
      <c r="Y4" s="707" t="e">
        <f t="shared" si="1"/>
        <v>#REF!</v>
      </c>
      <c r="Z4" s="707" t="e">
        <f t="shared" si="1"/>
        <v>#REF!</v>
      </c>
      <c r="AA4" s="707" t="e">
        <f t="shared" si="1"/>
        <v>#REF!</v>
      </c>
      <c r="AB4" s="707" t="e">
        <f t="shared" si="1"/>
        <v>#REF!</v>
      </c>
      <c r="AC4" s="704" t="e">
        <f t="shared" si="1"/>
        <v>#REF!</v>
      </c>
      <c r="AD4" s="705" t="e">
        <f t="shared" si="1"/>
        <v>#REF!</v>
      </c>
      <c r="AE4" s="704" t="e">
        <f t="shared" si="1"/>
        <v>#REF!</v>
      </c>
      <c r="AF4" s="705" t="e">
        <f t="shared" si="1"/>
        <v>#REF!</v>
      </c>
      <c r="AG4" s="704" t="str">
        <f t="shared" si="1"/>
        <v>Jan-dec 17</v>
      </c>
      <c r="AH4" s="705" t="str">
        <f t="shared" si="1"/>
        <v>Jan-dec 16</v>
      </c>
      <c r="AI4" s="704" t="str">
        <f t="shared" si="1"/>
        <v>EUR</v>
      </c>
      <c r="AJ4" s="705" t="str">
        <f t="shared" si="1"/>
        <v>Lokal</v>
      </c>
    </row>
    <row r="5" spans="1:61" ht="12" customHeight="1">
      <c r="A5" s="52" t="s">
        <v>6</v>
      </c>
      <c r="B5" s="388" t="s">
        <v>55</v>
      </c>
      <c r="C5" s="500">
        <f t="shared" ref="C5:R16" si="2">VLOOKUP($A5,Comm_Banking,C$1,FALSE)</f>
        <v>142</v>
      </c>
      <c r="D5" s="394">
        <f t="shared" si="2"/>
        <v>131</v>
      </c>
      <c r="E5" s="394">
        <f t="shared" si="2"/>
        <v>130</v>
      </c>
      <c r="F5" s="390">
        <f t="shared" si="2"/>
        <v>128</v>
      </c>
      <c r="G5" s="390">
        <f t="shared" si="2"/>
        <v>128</v>
      </c>
      <c r="H5" s="390">
        <f t="shared" si="2"/>
        <v>0</v>
      </c>
      <c r="I5" s="390">
        <f t="shared" si="2"/>
        <v>0</v>
      </c>
      <c r="J5" s="390">
        <f t="shared" si="2"/>
        <v>0</v>
      </c>
      <c r="K5" s="501">
        <f t="shared" si="2"/>
        <v>7.8571091660141423E-2</v>
      </c>
      <c r="L5" s="477">
        <f t="shared" si="2"/>
        <v>0.10220550098846148</v>
      </c>
      <c r="M5" s="501">
        <f t="shared" si="2"/>
        <v>8.3288933174290758E-2</v>
      </c>
      <c r="N5" s="477">
        <f t="shared" si="2"/>
        <v>0.13381631782858738</v>
      </c>
      <c r="O5" s="502">
        <f t="shared" si="2"/>
        <v>142</v>
      </c>
      <c r="P5" s="503">
        <f t="shared" si="2"/>
        <v>128</v>
      </c>
      <c r="Q5" s="392">
        <f t="shared" si="2"/>
        <v>0.10220550098846148</v>
      </c>
      <c r="R5" s="395">
        <f t="shared" si="2"/>
        <v>0.13381631782858738</v>
      </c>
      <c r="S5" s="152"/>
      <c r="U5" s="348"/>
      <c r="V5" s="259"/>
      <c r="W5" s="260"/>
      <c r="X5" s="260"/>
      <c r="Y5" s="260"/>
      <c r="Z5" s="261"/>
      <c r="AA5" s="261"/>
      <c r="AB5" s="261"/>
      <c r="AC5" s="531"/>
      <c r="AD5" s="544"/>
      <c r="AE5" s="262"/>
      <c r="AF5" s="532"/>
      <c r="AG5" s="348"/>
      <c r="AH5" s="259"/>
      <c r="AI5" s="557"/>
      <c r="AJ5" s="532"/>
      <c r="AL5" s="92">
        <f>C5-U5</f>
        <v>142</v>
      </c>
      <c r="AM5" s="92">
        <f t="shared" ref="AM5:BA20" si="3">D5-V5</f>
        <v>131</v>
      </c>
      <c r="AN5" s="92">
        <f t="shared" si="3"/>
        <v>130</v>
      </c>
      <c r="AO5" s="92">
        <f t="shared" si="3"/>
        <v>128</v>
      </c>
      <c r="AP5" s="92">
        <f t="shared" si="3"/>
        <v>128</v>
      </c>
      <c r="AQ5" s="92">
        <f t="shared" si="3"/>
        <v>0</v>
      </c>
      <c r="AR5" s="92">
        <f t="shared" si="3"/>
        <v>0</v>
      </c>
      <c r="AS5" s="92">
        <f t="shared" si="3"/>
        <v>0</v>
      </c>
      <c r="AT5" s="92">
        <f t="shared" si="3"/>
        <v>7.8571091660141423E-2</v>
      </c>
      <c r="AU5" s="92">
        <f t="shared" si="3"/>
        <v>0.10220550098846148</v>
      </c>
      <c r="AV5" s="92">
        <f t="shared" si="3"/>
        <v>8.3288933174290758E-2</v>
      </c>
      <c r="AW5" s="92">
        <f t="shared" si="3"/>
        <v>0.13381631782858738</v>
      </c>
      <c r="AX5" s="92">
        <f t="shared" si="3"/>
        <v>142</v>
      </c>
      <c r="AY5" s="92">
        <f t="shared" si="3"/>
        <v>128</v>
      </c>
      <c r="AZ5" s="92">
        <f>Q5-AI5</f>
        <v>0.10220550098846148</v>
      </c>
      <c r="BA5" s="92">
        <f>R5-AJ5</f>
        <v>0.13381631782858738</v>
      </c>
      <c r="BB5" s="92"/>
      <c r="BC5" s="92"/>
      <c r="BD5" s="92"/>
      <c r="BE5" s="92"/>
      <c r="BF5" s="92"/>
      <c r="BG5" s="92"/>
      <c r="BH5" s="92"/>
      <c r="BI5" s="92"/>
    </row>
    <row r="6" spans="1:61" ht="12" customHeight="1">
      <c r="A6" s="52" t="s">
        <v>2</v>
      </c>
      <c r="B6" s="388" t="s">
        <v>44</v>
      </c>
      <c r="C6" s="495">
        <f t="shared" si="2"/>
        <v>57</v>
      </c>
      <c r="D6" s="393">
        <f t="shared" si="2"/>
        <v>60</v>
      </c>
      <c r="E6" s="394">
        <f t="shared" si="2"/>
        <v>54</v>
      </c>
      <c r="F6" s="390">
        <f t="shared" si="2"/>
        <v>60</v>
      </c>
      <c r="G6" s="390">
        <f t="shared" si="2"/>
        <v>57</v>
      </c>
      <c r="H6" s="394">
        <f t="shared" si="2"/>
        <v>0</v>
      </c>
      <c r="I6" s="394">
        <f t="shared" si="2"/>
        <v>0</v>
      </c>
      <c r="J6" s="394">
        <f t="shared" si="2"/>
        <v>0</v>
      </c>
      <c r="K6" s="402">
        <f t="shared" si="2"/>
        <v>-5.5000266997768277E-2</v>
      </c>
      <c r="L6" s="477">
        <f t="shared" si="2"/>
        <v>-7.0506084354826637E-3</v>
      </c>
      <c r="M6" s="402">
        <f t="shared" si="2"/>
        <v>-4.8735913174431822E-2</v>
      </c>
      <c r="N6" s="477">
        <f t="shared" si="2"/>
        <v>2.5226252818519646E-2</v>
      </c>
      <c r="O6" s="498">
        <f t="shared" si="2"/>
        <v>57</v>
      </c>
      <c r="P6" s="504">
        <f t="shared" si="2"/>
        <v>57</v>
      </c>
      <c r="Q6" s="392">
        <f t="shared" si="2"/>
        <v>-7.0506084354826637E-3</v>
      </c>
      <c r="R6" s="395">
        <f t="shared" si="2"/>
        <v>2.5226252818519646E-2</v>
      </c>
      <c r="S6" s="152"/>
      <c r="T6" s="152"/>
      <c r="U6" s="265"/>
      <c r="V6" s="266"/>
      <c r="W6" s="267"/>
      <c r="X6" s="261"/>
      <c r="Y6" s="261"/>
      <c r="Z6" s="267"/>
      <c r="AA6" s="267"/>
      <c r="AB6" s="267"/>
      <c r="AC6" s="268"/>
      <c r="AD6" s="269"/>
      <c r="AE6" s="262"/>
      <c r="AF6" s="264"/>
      <c r="AG6" s="348"/>
      <c r="AH6" s="259"/>
      <c r="AI6" s="262"/>
      <c r="AJ6" s="264"/>
      <c r="AL6" s="92">
        <f t="shared" ref="AL6:BA30" si="4">C6-U6</f>
        <v>57</v>
      </c>
      <c r="AM6" s="92">
        <f t="shared" si="3"/>
        <v>60</v>
      </c>
      <c r="AN6" s="92">
        <f t="shared" si="3"/>
        <v>54</v>
      </c>
      <c r="AO6" s="92">
        <f t="shared" si="3"/>
        <v>60</v>
      </c>
      <c r="AP6" s="92">
        <f t="shared" si="3"/>
        <v>57</v>
      </c>
      <c r="AQ6" s="92">
        <f t="shared" si="3"/>
        <v>0</v>
      </c>
      <c r="AR6" s="92">
        <f t="shared" si="3"/>
        <v>0</v>
      </c>
      <c r="AS6" s="92">
        <f t="shared" si="3"/>
        <v>0</v>
      </c>
      <c r="AT6" s="92">
        <f t="shared" si="3"/>
        <v>-5.5000266997768277E-2</v>
      </c>
      <c r="AU6" s="92">
        <f t="shared" si="3"/>
        <v>-7.0506084354826637E-3</v>
      </c>
      <c r="AV6" s="92">
        <f t="shared" si="3"/>
        <v>-4.8735913174431822E-2</v>
      </c>
      <c r="AW6" s="92">
        <f t="shared" si="3"/>
        <v>2.5226252818519646E-2</v>
      </c>
      <c r="AX6" s="92">
        <f t="shared" si="3"/>
        <v>57</v>
      </c>
      <c r="AY6" s="92">
        <f t="shared" si="3"/>
        <v>57</v>
      </c>
      <c r="AZ6" s="92">
        <f t="shared" si="3"/>
        <v>-7.0506084354826637E-3</v>
      </c>
      <c r="BA6" s="92">
        <f t="shared" si="3"/>
        <v>2.5226252818519646E-2</v>
      </c>
      <c r="BB6" s="92"/>
      <c r="BC6" s="92"/>
      <c r="BD6" s="92"/>
      <c r="BE6" s="92"/>
      <c r="BF6" s="92"/>
      <c r="BG6" s="92"/>
      <c r="BH6" s="92"/>
      <c r="BI6" s="92"/>
    </row>
    <row r="7" spans="1:61" ht="12" customHeight="1">
      <c r="A7" s="52" t="s">
        <v>0</v>
      </c>
      <c r="B7" s="388" t="s">
        <v>45</v>
      </c>
      <c r="C7" s="495">
        <f t="shared" si="2"/>
        <v>75</v>
      </c>
      <c r="D7" s="393">
        <f t="shared" si="2"/>
        <v>42</v>
      </c>
      <c r="E7" s="394">
        <f t="shared" si="2"/>
        <v>44</v>
      </c>
      <c r="F7" s="390">
        <f t="shared" si="2"/>
        <v>57</v>
      </c>
      <c r="G7" s="390">
        <f t="shared" si="2"/>
        <v>55</v>
      </c>
      <c r="H7" s="394">
        <f t="shared" si="2"/>
        <v>0</v>
      </c>
      <c r="I7" s="394">
        <f t="shared" si="2"/>
        <v>0</v>
      </c>
      <c r="J7" s="394">
        <f t="shared" si="2"/>
        <v>0</v>
      </c>
      <c r="K7" s="402">
        <f t="shared" si="2"/>
        <v>0.7971222842440211</v>
      </c>
      <c r="L7" s="477">
        <f t="shared" si="2"/>
        <v>0.36684534523753998</v>
      </c>
      <c r="M7" s="402">
        <f t="shared" si="2"/>
        <v>0.81149843480580297</v>
      </c>
      <c r="N7" s="477">
        <f t="shared" si="2"/>
        <v>0.41078435444925665</v>
      </c>
      <c r="O7" s="498">
        <f t="shared" si="2"/>
        <v>75</v>
      </c>
      <c r="P7" s="504">
        <f t="shared" si="2"/>
        <v>55</v>
      </c>
      <c r="Q7" s="392">
        <f t="shared" si="2"/>
        <v>0.36684534523753998</v>
      </c>
      <c r="R7" s="395">
        <f t="shared" si="2"/>
        <v>0.41078435444925665</v>
      </c>
      <c r="S7" s="152"/>
      <c r="T7" s="152"/>
      <c r="U7" s="265"/>
      <c r="V7" s="266"/>
      <c r="W7" s="267"/>
      <c r="X7" s="261"/>
      <c r="Y7" s="261"/>
      <c r="Z7" s="267"/>
      <c r="AA7" s="267"/>
      <c r="AB7" s="267"/>
      <c r="AC7" s="268"/>
      <c r="AD7" s="269"/>
      <c r="AE7" s="262"/>
      <c r="AF7" s="264"/>
      <c r="AG7" s="348"/>
      <c r="AH7" s="259"/>
      <c r="AI7" s="262"/>
      <c r="AJ7" s="264"/>
      <c r="AL7" s="92">
        <f t="shared" si="4"/>
        <v>75</v>
      </c>
      <c r="AM7" s="92">
        <f t="shared" si="3"/>
        <v>42</v>
      </c>
      <c r="AN7" s="92">
        <f t="shared" si="3"/>
        <v>44</v>
      </c>
      <c r="AO7" s="92">
        <f t="shared" si="3"/>
        <v>57</v>
      </c>
      <c r="AP7" s="92">
        <f t="shared" si="3"/>
        <v>55</v>
      </c>
      <c r="AQ7" s="92">
        <f t="shared" si="3"/>
        <v>0</v>
      </c>
      <c r="AR7" s="92">
        <f t="shared" si="3"/>
        <v>0</v>
      </c>
      <c r="AS7" s="92">
        <f t="shared" si="3"/>
        <v>0</v>
      </c>
      <c r="AT7" s="92">
        <f t="shared" si="3"/>
        <v>0.7971222842440211</v>
      </c>
      <c r="AU7" s="92">
        <f t="shared" si="3"/>
        <v>0.36684534523753998</v>
      </c>
      <c r="AV7" s="92">
        <f t="shared" si="3"/>
        <v>0.81149843480580297</v>
      </c>
      <c r="AW7" s="92">
        <f t="shared" si="3"/>
        <v>0.41078435444925665</v>
      </c>
      <c r="AX7" s="92">
        <f t="shared" si="3"/>
        <v>75</v>
      </c>
      <c r="AY7" s="92">
        <f t="shared" si="3"/>
        <v>55</v>
      </c>
      <c r="AZ7" s="92">
        <f t="shared" si="3"/>
        <v>0.36684534523753998</v>
      </c>
      <c r="BA7" s="92">
        <f t="shared" si="3"/>
        <v>0.41078435444925665</v>
      </c>
      <c r="BB7" s="92"/>
      <c r="BC7" s="92"/>
      <c r="BD7" s="92"/>
      <c r="BE7" s="92"/>
      <c r="BF7" s="92"/>
      <c r="BG7" s="92"/>
      <c r="BH7" s="92"/>
      <c r="BI7" s="92"/>
    </row>
    <row r="8" spans="1:61" ht="12" customHeight="1">
      <c r="A8" s="52" t="s">
        <v>16</v>
      </c>
      <c r="B8" s="447" t="s">
        <v>68</v>
      </c>
      <c r="C8" s="495">
        <f t="shared" si="2"/>
        <v>3</v>
      </c>
      <c r="D8" s="393">
        <f t="shared" si="2"/>
        <v>2</v>
      </c>
      <c r="E8" s="394">
        <f t="shared" si="2"/>
        <v>2</v>
      </c>
      <c r="F8" s="390">
        <f t="shared" si="2"/>
        <v>2</v>
      </c>
      <c r="G8" s="390">
        <f t="shared" si="2"/>
        <v>15</v>
      </c>
      <c r="H8" s="394">
        <f t="shared" si="2"/>
        <v>0</v>
      </c>
      <c r="I8" s="394">
        <f t="shared" si="2"/>
        <v>0</v>
      </c>
      <c r="J8" s="394">
        <f t="shared" si="2"/>
        <v>0</v>
      </c>
      <c r="K8" s="402">
        <f t="shared" si="2"/>
        <v>0</v>
      </c>
      <c r="L8" s="477">
        <f t="shared" si="2"/>
        <v>-0.77281044862980153</v>
      </c>
      <c r="M8" s="402">
        <f t="shared" si="2"/>
        <v>0</v>
      </c>
      <c r="N8" s="477">
        <f t="shared" si="2"/>
        <v>-0.77321822022994513</v>
      </c>
      <c r="O8" s="498">
        <f t="shared" si="2"/>
        <v>3</v>
      </c>
      <c r="P8" s="504">
        <f t="shared" si="2"/>
        <v>15</v>
      </c>
      <c r="Q8" s="392">
        <f t="shared" si="2"/>
        <v>-0.77281044862980153</v>
      </c>
      <c r="R8" s="395">
        <f t="shared" si="2"/>
        <v>-0.77321822022994513</v>
      </c>
      <c r="S8" s="152"/>
      <c r="T8" s="152"/>
      <c r="U8" s="265"/>
      <c r="V8" s="266"/>
      <c r="W8" s="267"/>
      <c r="X8" s="261"/>
      <c r="Y8" s="261"/>
      <c r="Z8" s="267"/>
      <c r="AA8" s="267"/>
      <c r="AB8" s="267"/>
      <c r="AC8" s="268"/>
      <c r="AD8" s="269"/>
      <c r="AE8" s="262"/>
      <c r="AF8" s="264"/>
      <c r="AG8" s="348"/>
      <c r="AH8" s="259"/>
      <c r="AI8" s="262"/>
      <c r="AJ8" s="264"/>
      <c r="AL8" s="92">
        <f t="shared" si="4"/>
        <v>3</v>
      </c>
      <c r="AM8" s="92">
        <f t="shared" si="3"/>
        <v>2</v>
      </c>
      <c r="AN8" s="92">
        <f t="shared" si="3"/>
        <v>2</v>
      </c>
      <c r="AO8" s="92">
        <f t="shared" si="3"/>
        <v>2</v>
      </c>
      <c r="AP8" s="92">
        <f t="shared" si="3"/>
        <v>15</v>
      </c>
      <c r="AQ8" s="92">
        <f t="shared" si="3"/>
        <v>0</v>
      </c>
      <c r="AR8" s="92">
        <f t="shared" si="3"/>
        <v>0</v>
      </c>
      <c r="AS8" s="92">
        <f t="shared" si="3"/>
        <v>0</v>
      </c>
      <c r="AT8" s="92">
        <f t="shared" si="3"/>
        <v>0</v>
      </c>
      <c r="AU8" s="92">
        <f t="shared" si="3"/>
        <v>-0.77281044862980153</v>
      </c>
      <c r="AV8" s="92">
        <f t="shared" si="3"/>
        <v>0</v>
      </c>
      <c r="AW8" s="92">
        <f t="shared" si="3"/>
        <v>-0.77321822022994513</v>
      </c>
      <c r="AX8" s="92">
        <f t="shared" si="3"/>
        <v>3</v>
      </c>
      <c r="AY8" s="92">
        <f t="shared" si="3"/>
        <v>15</v>
      </c>
      <c r="AZ8" s="92">
        <f t="shared" si="3"/>
        <v>-0.77281044862980153</v>
      </c>
      <c r="BA8" s="92">
        <f t="shared" si="3"/>
        <v>-0.77321822022994513</v>
      </c>
      <c r="BB8" s="92"/>
      <c r="BC8" s="92"/>
      <c r="BD8" s="92"/>
      <c r="BE8" s="92"/>
      <c r="BF8" s="92"/>
      <c r="BG8" s="92"/>
      <c r="BH8" s="92"/>
      <c r="BI8" s="92"/>
    </row>
    <row r="9" spans="1:61" ht="12" customHeight="1">
      <c r="A9" s="58" t="s">
        <v>7</v>
      </c>
      <c r="B9" s="396" t="s">
        <v>56</v>
      </c>
      <c r="C9" s="383">
        <f t="shared" si="2"/>
        <v>277</v>
      </c>
      <c r="D9" s="384">
        <f t="shared" si="2"/>
        <v>235</v>
      </c>
      <c r="E9" s="387">
        <f t="shared" si="2"/>
        <v>230</v>
      </c>
      <c r="F9" s="387">
        <f t="shared" si="2"/>
        <v>247</v>
      </c>
      <c r="G9" s="387">
        <f t="shared" si="2"/>
        <v>255</v>
      </c>
      <c r="H9" s="401">
        <f t="shared" si="2"/>
        <v>0</v>
      </c>
      <c r="I9" s="401">
        <f t="shared" si="2"/>
        <v>0</v>
      </c>
      <c r="J9" s="401">
        <f t="shared" si="2"/>
        <v>0</v>
      </c>
      <c r="K9" s="505">
        <f t="shared" si="2"/>
        <v>0.17952012352822044</v>
      </c>
      <c r="L9" s="506">
        <f t="shared" si="2"/>
        <v>8.5126177949940596E-2</v>
      </c>
      <c r="M9" s="505">
        <f t="shared" si="2"/>
        <v>0.18623413699983415</v>
      </c>
      <c r="N9" s="506">
        <f t="shared" si="2"/>
        <v>0.11602485072316004</v>
      </c>
      <c r="O9" s="507">
        <f t="shared" si="2"/>
        <v>277</v>
      </c>
      <c r="P9" s="508">
        <f t="shared" si="2"/>
        <v>255</v>
      </c>
      <c r="Q9" s="398">
        <f t="shared" si="2"/>
        <v>8.5126177949940596E-2</v>
      </c>
      <c r="R9" s="399">
        <f t="shared" si="2"/>
        <v>0.11602485072316004</v>
      </c>
      <c r="S9" s="152"/>
      <c r="T9" s="152"/>
      <c r="U9" s="349"/>
      <c r="V9" s="270"/>
      <c r="W9" s="270"/>
      <c r="X9" s="270"/>
      <c r="Y9" s="270"/>
      <c r="Z9" s="270"/>
      <c r="AA9" s="270"/>
      <c r="AB9" s="270"/>
      <c r="AC9" s="271"/>
      <c r="AD9" s="272"/>
      <c r="AE9" s="273"/>
      <c r="AF9" s="274"/>
      <c r="AG9" s="349"/>
      <c r="AH9" s="270"/>
      <c r="AI9" s="273"/>
      <c r="AJ9" s="274"/>
      <c r="AL9" s="92">
        <f t="shared" si="4"/>
        <v>277</v>
      </c>
      <c r="AM9" s="92">
        <f t="shared" si="3"/>
        <v>235</v>
      </c>
      <c r="AN9" s="92">
        <f t="shared" si="3"/>
        <v>230</v>
      </c>
      <c r="AO9" s="92">
        <f t="shared" si="3"/>
        <v>247</v>
      </c>
      <c r="AP9" s="92">
        <f t="shared" si="3"/>
        <v>255</v>
      </c>
      <c r="AQ9" s="92">
        <f t="shared" si="3"/>
        <v>0</v>
      </c>
      <c r="AR9" s="92">
        <f t="shared" si="3"/>
        <v>0</v>
      </c>
      <c r="AS9" s="92">
        <f t="shared" si="3"/>
        <v>0</v>
      </c>
      <c r="AT9" s="92">
        <f t="shared" si="3"/>
        <v>0.17952012352822044</v>
      </c>
      <c r="AU9" s="92">
        <f t="shared" si="3"/>
        <v>8.5126177949940596E-2</v>
      </c>
      <c r="AV9" s="92">
        <f t="shared" si="3"/>
        <v>0.18623413699983415</v>
      </c>
      <c r="AW9" s="92">
        <f t="shared" si="3"/>
        <v>0.11602485072316004</v>
      </c>
      <c r="AX9" s="92">
        <f t="shared" si="3"/>
        <v>277</v>
      </c>
      <c r="AY9" s="92">
        <f t="shared" si="3"/>
        <v>255</v>
      </c>
      <c r="AZ9" s="92">
        <f t="shared" si="3"/>
        <v>8.5126177949940596E-2</v>
      </c>
      <c r="BA9" s="92">
        <f t="shared" si="3"/>
        <v>0.11602485072316004</v>
      </c>
      <c r="BB9" s="92"/>
      <c r="BC9" s="92"/>
      <c r="BD9" s="92"/>
      <c r="BE9" s="92"/>
      <c r="BF9" s="92"/>
      <c r="BG9" s="92"/>
      <c r="BH9" s="92"/>
      <c r="BI9" s="92"/>
    </row>
    <row r="10" spans="1:61" ht="12" customHeight="1">
      <c r="A10" s="52" t="s">
        <v>3</v>
      </c>
      <c r="B10" s="388" t="s">
        <v>32</v>
      </c>
      <c r="C10" s="495">
        <f t="shared" si="2"/>
        <v>-24</v>
      </c>
      <c r="D10" s="393">
        <f t="shared" si="2"/>
        <v>-23</v>
      </c>
      <c r="E10" s="394">
        <f t="shared" si="2"/>
        <v>-24</v>
      </c>
      <c r="F10" s="390">
        <f t="shared" si="2"/>
        <v>-24</v>
      </c>
      <c r="G10" s="390">
        <f t="shared" si="2"/>
        <v>-26</v>
      </c>
      <c r="H10" s="394">
        <f t="shared" si="2"/>
        <v>0</v>
      </c>
      <c r="I10" s="394">
        <f t="shared" si="2"/>
        <v>0</v>
      </c>
      <c r="J10" s="394">
        <f t="shared" si="2"/>
        <v>0</v>
      </c>
      <c r="K10" s="402">
        <f t="shared" si="2"/>
        <v>1.8622221150649043E-2</v>
      </c>
      <c r="L10" s="477">
        <f t="shared" si="2"/>
        <v>-6.9526751682875143E-2</v>
      </c>
      <c r="M10" s="402">
        <f t="shared" si="2"/>
        <v>2.5732205399305652E-2</v>
      </c>
      <c r="N10" s="477">
        <f t="shared" si="2"/>
        <v>-3.698989374941597E-2</v>
      </c>
      <c r="O10" s="498">
        <f t="shared" si="2"/>
        <v>-24</v>
      </c>
      <c r="P10" s="504">
        <f t="shared" si="2"/>
        <v>-26</v>
      </c>
      <c r="Q10" s="392">
        <f t="shared" si="2"/>
        <v>-6.9526751682875143E-2</v>
      </c>
      <c r="R10" s="395">
        <f t="shared" si="2"/>
        <v>-3.698989374941597E-2</v>
      </c>
      <c r="S10" s="152"/>
      <c r="T10" s="152"/>
      <c r="U10" s="265"/>
      <c r="V10" s="266"/>
      <c r="W10" s="267"/>
      <c r="X10" s="261"/>
      <c r="Y10" s="261"/>
      <c r="Z10" s="267"/>
      <c r="AA10" s="267"/>
      <c r="AB10" s="267"/>
      <c r="AC10" s="268"/>
      <c r="AD10" s="269"/>
      <c r="AE10" s="262"/>
      <c r="AF10" s="264"/>
      <c r="AG10" s="348"/>
      <c r="AH10" s="259"/>
      <c r="AI10" s="262"/>
      <c r="AJ10" s="264"/>
      <c r="AL10" s="92">
        <f t="shared" si="4"/>
        <v>-24</v>
      </c>
      <c r="AM10" s="92">
        <f t="shared" si="3"/>
        <v>-23</v>
      </c>
      <c r="AN10" s="92">
        <f t="shared" si="3"/>
        <v>-24</v>
      </c>
      <c r="AO10" s="92">
        <f t="shared" si="3"/>
        <v>-24</v>
      </c>
      <c r="AP10" s="92">
        <f t="shared" si="3"/>
        <v>-26</v>
      </c>
      <c r="AQ10" s="92">
        <f t="shared" si="3"/>
        <v>0</v>
      </c>
      <c r="AR10" s="92">
        <f t="shared" si="3"/>
        <v>0</v>
      </c>
      <c r="AS10" s="92">
        <f t="shared" si="3"/>
        <v>0</v>
      </c>
      <c r="AT10" s="92">
        <f t="shared" si="3"/>
        <v>1.8622221150649043E-2</v>
      </c>
      <c r="AU10" s="92">
        <f t="shared" si="3"/>
        <v>-6.9526751682875143E-2</v>
      </c>
      <c r="AV10" s="92">
        <f t="shared" si="3"/>
        <v>2.5732205399305652E-2</v>
      </c>
      <c r="AW10" s="92">
        <f t="shared" si="3"/>
        <v>-3.698989374941597E-2</v>
      </c>
      <c r="AX10" s="92">
        <f t="shared" si="3"/>
        <v>-24</v>
      </c>
      <c r="AY10" s="92">
        <f t="shared" si="3"/>
        <v>-26</v>
      </c>
      <c r="AZ10" s="92">
        <f t="shared" si="3"/>
        <v>-6.9526751682875143E-2</v>
      </c>
      <c r="BA10" s="92">
        <f t="shared" si="3"/>
        <v>-3.698989374941597E-2</v>
      </c>
      <c r="BB10" s="92"/>
      <c r="BC10" s="92"/>
      <c r="BD10" s="92"/>
      <c r="BE10" s="92"/>
      <c r="BF10" s="92"/>
      <c r="BG10" s="92"/>
      <c r="BH10" s="92"/>
      <c r="BI10" s="92"/>
    </row>
    <row r="11" spans="1:61" ht="12" customHeight="1">
      <c r="A11" s="149" t="s">
        <v>73</v>
      </c>
      <c r="B11" s="509" t="s">
        <v>74</v>
      </c>
      <c r="C11" s="495">
        <f t="shared" si="2"/>
        <v>-101</v>
      </c>
      <c r="D11" s="393">
        <f t="shared" si="2"/>
        <v>-97</v>
      </c>
      <c r="E11" s="394">
        <f t="shared" si="2"/>
        <v>-102</v>
      </c>
      <c r="F11" s="390">
        <f t="shared" si="2"/>
        <v>-105</v>
      </c>
      <c r="G11" s="390">
        <f t="shared" si="2"/>
        <v>-105</v>
      </c>
      <c r="H11" s="394">
        <f t="shared" si="2"/>
        <v>0</v>
      </c>
      <c r="I11" s="394">
        <f t="shared" si="2"/>
        <v>0</v>
      </c>
      <c r="J11" s="394">
        <f t="shared" si="2"/>
        <v>0</v>
      </c>
      <c r="K11" s="402">
        <f t="shared" si="2"/>
        <v>4.3817713122758173E-2</v>
      </c>
      <c r="L11" s="477">
        <f t="shared" si="2"/>
        <v>-3.9855683513121964E-2</v>
      </c>
      <c r="M11" s="402">
        <f t="shared" si="2"/>
        <v>4.9228998310814287E-2</v>
      </c>
      <c r="N11" s="477">
        <f t="shared" si="2"/>
        <v>-1.1308219999031532E-2</v>
      </c>
      <c r="O11" s="498">
        <f t="shared" si="2"/>
        <v>-101</v>
      </c>
      <c r="P11" s="504">
        <f t="shared" si="2"/>
        <v>-105</v>
      </c>
      <c r="Q11" s="392">
        <f t="shared" si="2"/>
        <v>-3.9855683513121964E-2</v>
      </c>
      <c r="R11" s="395">
        <f t="shared" si="2"/>
        <v>-1.1308219999031532E-2</v>
      </c>
      <c r="S11" s="152"/>
      <c r="T11" s="152"/>
      <c r="U11" s="265"/>
      <c r="V11" s="266"/>
      <c r="W11" s="267"/>
      <c r="X11" s="261"/>
      <c r="Y11" s="261"/>
      <c r="Z11" s="267"/>
      <c r="AA11" s="267"/>
      <c r="AB11" s="267"/>
      <c r="AC11" s="268"/>
      <c r="AD11" s="269"/>
      <c r="AE11" s="262"/>
      <c r="AF11" s="264"/>
      <c r="AG11" s="348"/>
      <c r="AH11" s="259"/>
      <c r="AI11" s="262"/>
      <c r="AJ11" s="264"/>
      <c r="AL11" s="92">
        <f t="shared" si="4"/>
        <v>-101</v>
      </c>
      <c r="AM11" s="92">
        <f t="shared" si="3"/>
        <v>-97</v>
      </c>
      <c r="AN11" s="92">
        <f t="shared" si="3"/>
        <v>-102</v>
      </c>
      <c r="AO11" s="92">
        <f t="shared" si="3"/>
        <v>-105</v>
      </c>
      <c r="AP11" s="92">
        <f t="shared" si="3"/>
        <v>-105</v>
      </c>
      <c r="AQ11" s="92">
        <f t="shared" si="3"/>
        <v>0</v>
      </c>
      <c r="AR11" s="92">
        <f t="shared" si="3"/>
        <v>0</v>
      </c>
      <c r="AS11" s="92">
        <f t="shared" si="3"/>
        <v>0</v>
      </c>
      <c r="AT11" s="92">
        <f t="shared" si="3"/>
        <v>4.3817713122758173E-2</v>
      </c>
      <c r="AU11" s="92">
        <f t="shared" si="3"/>
        <v>-3.9855683513121964E-2</v>
      </c>
      <c r="AV11" s="92">
        <f t="shared" si="3"/>
        <v>4.9228998310814287E-2</v>
      </c>
      <c r="AW11" s="92">
        <f t="shared" si="3"/>
        <v>-1.1308219999031532E-2</v>
      </c>
      <c r="AX11" s="92">
        <f t="shared" si="3"/>
        <v>-101</v>
      </c>
      <c r="AY11" s="92">
        <f t="shared" si="3"/>
        <v>-105</v>
      </c>
      <c r="AZ11" s="92">
        <f t="shared" si="3"/>
        <v>-3.9855683513121964E-2</v>
      </c>
      <c r="BA11" s="92">
        <f t="shared" si="3"/>
        <v>-1.1308219999031532E-2</v>
      </c>
      <c r="BB11" s="92"/>
      <c r="BC11" s="92"/>
      <c r="BD11" s="92"/>
      <c r="BE11" s="92"/>
      <c r="BF11" s="92"/>
      <c r="BG11" s="92"/>
      <c r="BH11" s="92"/>
      <c r="BI11" s="92"/>
    </row>
    <row r="12" spans="1:61" ht="12" customHeight="1">
      <c r="A12" s="58" t="s">
        <v>22</v>
      </c>
      <c r="B12" s="396" t="s">
        <v>57</v>
      </c>
      <c r="C12" s="496">
        <f t="shared" si="2"/>
        <v>-126</v>
      </c>
      <c r="D12" s="400">
        <f t="shared" si="2"/>
        <v>-121</v>
      </c>
      <c r="E12" s="401">
        <f t="shared" si="2"/>
        <v>-127</v>
      </c>
      <c r="F12" s="387">
        <f t="shared" si="2"/>
        <v>-129</v>
      </c>
      <c r="G12" s="387">
        <f t="shared" si="2"/>
        <v>-132</v>
      </c>
      <c r="H12" s="401">
        <f t="shared" si="2"/>
        <v>0</v>
      </c>
      <c r="I12" s="401">
        <f t="shared" si="2"/>
        <v>0</v>
      </c>
      <c r="J12" s="401">
        <f t="shared" si="2"/>
        <v>0</v>
      </c>
      <c r="K12" s="505">
        <f t="shared" si="2"/>
        <v>3.8865750029856594E-2</v>
      </c>
      <c r="L12" s="506">
        <f t="shared" si="2"/>
        <v>-4.5273748587337348E-2</v>
      </c>
      <c r="M12" s="505">
        <f t="shared" si="2"/>
        <v>4.4600762846468189E-2</v>
      </c>
      <c r="N12" s="506">
        <f t="shared" si="2"/>
        <v>-1.5993048947441135E-2</v>
      </c>
      <c r="O12" s="507">
        <f t="shared" si="2"/>
        <v>-126</v>
      </c>
      <c r="P12" s="508">
        <f t="shared" si="2"/>
        <v>-132</v>
      </c>
      <c r="Q12" s="398">
        <f t="shared" si="2"/>
        <v>-4.5273748587337348E-2</v>
      </c>
      <c r="R12" s="399">
        <f t="shared" si="2"/>
        <v>-1.5993048947441135E-2</v>
      </c>
      <c r="S12" s="152"/>
      <c r="T12" s="152"/>
      <c r="U12" s="276"/>
      <c r="V12" s="277"/>
      <c r="W12" s="278"/>
      <c r="X12" s="270"/>
      <c r="Y12" s="270"/>
      <c r="Z12" s="278"/>
      <c r="AA12" s="278"/>
      <c r="AB12" s="278"/>
      <c r="AC12" s="271"/>
      <c r="AD12" s="272"/>
      <c r="AE12" s="273"/>
      <c r="AF12" s="274"/>
      <c r="AG12" s="558"/>
      <c r="AH12" s="559"/>
      <c r="AI12" s="273"/>
      <c r="AJ12" s="274"/>
      <c r="AL12" s="92">
        <f t="shared" si="4"/>
        <v>-126</v>
      </c>
      <c r="AM12" s="92">
        <f t="shared" si="3"/>
        <v>-121</v>
      </c>
      <c r="AN12" s="92">
        <f t="shared" si="3"/>
        <v>-127</v>
      </c>
      <c r="AO12" s="92">
        <f t="shared" si="3"/>
        <v>-129</v>
      </c>
      <c r="AP12" s="92">
        <f t="shared" si="3"/>
        <v>-132</v>
      </c>
      <c r="AQ12" s="92">
        <f t="shared" si="3"/>
        <v>0</v>
      </c>
      <c r="AR12" s="92">
        <f t="shared" si="3"/>
        <v>0</v>
      </c>
      <c r="AS12" s="92">
        <f t="shared" si="3"/>
        <v>0</v>
      </c>
      <c r="AT12" s="92">
        <f t="shared" si="3"/>
        <v>3.8865750029856594E-2</v>
      </c>
      <c r="AU12" s="92">
        <f t="shared" si="3"/>
        <v>-4.5273748587337348E-2</v>
      </c>
      <c r="AV12" s="92">
        <f t="shared" si="3"/>
        <v>4.4600762846468189E-2</v>
      </c>
      <c r="AW12" s="92">
        <f t="shared" si="3"/>
        <v>-1.5993048947441135E-2</v>
      </c>
      <c r="AX12" s="92">
        <f t="shared" si="3"/>
        <v>-126</v>
      </c>
      <c r="AY12" s="92">
        <f t="shared" si="3"/>
        <v>-132</v>
      </c>
      <c r="AZ12" s="92">
        <f t="shared" si="3"/>
        <v>-4.5273748587337348E-2</v>
      </c>
      <c r="BA12" s="92">
        <f t="shared" si="3"/>
        <v>-1.5993048947441135E-2</v>
      </c>
      <c r="BB12" s="92"/>
      <c r="BC12" s="92"/>
      <c r="BD12" s="92"/>
      <c r="BE12" s="92"/>
      <c r="BF12" s="92"/>
      <c r="BG12" s="92"/>
      <c r="BH12" s="92"/>
      <c r="BI12" s="92"/>
    </row>
    <row r="13" spans="1:61" ht="12" customHeight="1">
      <c r="A13" s="58" t="s">
        <v>11</v>
      </c>
      <c r="B13" s="396" t="s">
        <v>58</v>
      </c>
      <c r="C13" s="496">
        <f t="shared" si="2"/>
        <v>151</v>
      </c>
      <c r="D13" s="400">
        <f t="shared" si="2"/>
        <v>114</v>
      </c>
      <c r="E13" s="401">
        <f t="shared" si="2"/>
        <v>103</v>
      </c>
      <c r="F13" s="401">
        <f t="shared" si="2"/>
        <v>118</v>
      </c>
      <c r="G13" s="401">
        <f t="shared" si="2"/>
        <v>123</v>
      </c>
      <c r="H13" s="401">
        <f t="shared" si="2"/>
        <v>0</v>
      </c>
      <c r="I13" s="401">
        <f t="shared" si="2"/>
        <v>0</v>
      </c>
      <c r="J13" s="401">
        <f t="shared" si="2"/>
        <v>0</v>
      </c>
      <c r="K13" s="505">
        <f t="shared" si="2"/>
        <v>0.32879878264090157</v>
      </c>
      <c r="L13" s="506">
        <f t="shared" si="2"/>
        <v>0.22382129807531403</v>
      </c>
      <c r="M13" s="505">
        <f t="shared" si="2"/>
        <v>0.33701300872076723</v>
      </c>
      <c r="N13" s="506">
        <f t="shared" si="2"/>
        <v>0.25620436265637325</v>
      </c>
      <c r="O13" s="507">
        <f t="shared" si="2"/>
        <v>151</v>
      </c>
      <c r="P13" s="508">
        <f t="shared" si="2"/>
        <v>123</v>
      </c>
      <c r="Q13" s="398">
        <f t="shared" si="2"/>
        <v>0.22382129807531403</v>
      </c>
      <c r="R13" s="399">
        <f t="shared" si="2"/>
        <v>0.25620436265637325</v>
      </c>
      <c r="S13" s="152"/>
      <c r="T13" s="152"/>
      <c r="U13" s="276"/>
      <c r="V13" s="277"/>
      <c r="W13" s="278"/>
      <c r="X13" s="278"/>
      <c r="Y13" s="278"/>
      <c r="Z13" s="278"/>
      <c r="AA13" s="278"/>
      <c r="AB13" s="278"/>
      <c r="AC13" s="271"/>
      <c r="AD13" s="272"/>
      <c r="AE13" s="273"/>
      <c r="AF13" s="274"/>
      <c r="AG13" s="558"/>
      <c r="AH13" s="559"/>
      <c r="AI13" s="273"/>
      <c r="AJ13" s="274"/>
      <c r="AL13" s="92">
        <f t="shared" si="4"/>
        <v>151</v>
      </c>
      <c r="AM13" s="92">
        <f t="shared" si="3"/>
        <v>114</v>
      </c>
      <c r="AN13" s="92">
        <f t="shared" si="3"/>
        <v>103</v>
      </c>
      <c r="AO13" s="92">
        <f t="shared" si="3"/>
        <v>118</v>
      </c>
      <c r="AP13" s="92">
        <f t="shared" si="3"/>
        <v>123</v>
      </c>
      <c r="AQ13" s="92">
        <f t="shared" si="3"/>
        <v>0</v>
      </c>
      <c r="AR13" s="92">
        <f t="shared" si="3"/>
        <v>0</v>
      </c>
      <c r="AS13" s="92">
        <f t="shared" si="3"/>
        <v>0</v>
      </c>
      <c r="AT13" s="92">
        <f t="shared" si="3"/>
        <v>0.32879878264090157</v>
      </c>
      <c r="AU13" s="92">
        <f t="shared" si="3"/>
        <v>0.22382129807531403</v>
      </c>
      <c r="AV13" s="92">
        <f t="shared" si="3"/>
        <v>0.33701300872076723</v>
      </c>
      <c r="AW13" s="92">
        <f t="shared" si="3"/>
        <v>0.25620436265637325</v>
      </c>
      <c r="AX13" s="92">
        <f t="shared" si="3"/>
        <v>151</v>
      </c>
      <c r="AY13" s="92">
        <f t="shared" si="3"/>
        <v>123</v>
      </c>
      <c r="AZ13" s="92">
        <f t="shared" si="3"/>
        <v>0.22382129807531403</v>
      </c>
      <c r="BA13" s="92">
        <f t="shared" si="3"/>
        <v>0.25620436265637325</v>
      </c>
      <c r="BB13" s="92"/>
      <c r="BC13" s="92"/>
      <c r="BD13" s="92"/>
      <c r="BE13" s="92"/>
      <c r="BF13" s="92"/>
      <c r="BG13" s="92"/>
      <c r="BH13" s="92"/>
      <c r="BI13" s="92"/>
    </row>
    <row r="14" spans="1:61" ht="12" customHeight="1">
      <c r="A14" s="52" t="s">
        <v>21</v>
      </c>
      <c r="B14" s="388" t="s">
        <v>46</v>
      </c>
      <c r="C14" s="510">
        <f t="shared" si="2"/>
        <v>28</v>
      </c>
      <c r="D14" s="393">
        <f t="shared" si="2"/>
        <v>-27</v>
      </c>
      <c r="E14" s="394">
        <f t="shared" si="2"/>
        <v>-23</v>
      </c>
      <c r="F14" s="389">
        <f t="shared" si="2"/>
        <v>-14</v>
      </c>
      <c r="G14" s="389">
        <f t="shared" si="2"/>
        <v>-25</v>
      </c>
      <c r="H14" s="394">
        <f t="shared" si="2"/>
        <v>0</v>
      </c>
      <c r="I14" s="394">
        <f t="shared" si="2"/>
        <v>0</v>
      </c>
      <c r="J14" s="394">
        <f t="shared" si="2"/>
        <v>0</v>
      </c>
      <c r="K14" s="402">
        <f t="shared" si="2"/>
        <v>0</v>
      </c>
      <c r="L14" s="477">
        <f t="shared" si="2"/>
        <v>0</v>
      </c>
      <c r="M14" s="402">
        <f t="shared" si="2"/>
        <v>0</v>
      </c>
      <c r="N14" s="477">
        <f t="shared" si="2"/>
        <v>0</v>
      </c>
      <c r="O14" s="498">
        <f t="shared" si="2"/>
        <v>28</v>
      </c>
      <c r="P14" s="504">
        <f t="shared" si="2"/>
        <v>-25</v>
      </c>
      <c r="Q14" s="392">
        <f t="shared" si="2"/>
        <v>0</v>
      </c>
      <c r="R14" s="395">
        <f t="shared" si="2"/>
        <v>0</v>
      </c>
      <c r="S14" s="152"/>
      <c r="T14" s="152"/>
      <c r="U14" s="265"/>
      <c r="V14" s="266"/>
      <c r="W14" s="267"/>
      <c r="X14" s="260"/>
      <c r="Y14" s="260"/>
      <c r="Z14" s="267"/>
      <c r="AA14" s="267"/>
      <c r="AB14" s="267"/>
      <c r="AC14" s="268"/>
      <c r="AD14" s="269"/>
      <c r="AE14" s="279"/>
      <c r="AF14" s="264"/>
      <c r="AG14" s="348"/>
      <c r="AH14" s="259"/>
      <c r="AI14" s="262"/>
      <c r="AJ14" s="264"/>
      <c r="AL14" s="92">
        <f t="shared" si="4"/>
        <v>28</v>
      </c>
      <c r="AM14" s="92">
        <f t="shared" si="3"/>
        <v>-27</v>
      </c>
      <c r="AN14" s="92">
        <f t="shared" si="3"/>
        <v>-23</v>
      </c>
      <c r="AO14" s="92">
        <f t="shared" si="3"/>
        <v>-14</v>
      </c>
      <c r="AP14" s="92">
        <f t="shared" si="3"/>
        <v>-25</v>
      </c>
      <c r="AQ14" s="92">
        <f t="shared" si="3"/>
        <v>0</v>
      </c>
      <c r="AR14" s="92">
        <f t="shared" si="3"/>
        <v>0</v>
      </c>
      <c r="AS14" s="92">
        <f t="shared" si="3"/>
        <v>0</v>
      </c>
      <c r="AT14" s="92">
        <f t="shared" si="3"/>
        <v>0</v>
      </c>
      <c r="AU14" s="92">
        <f t="shared" si="3"/>
        <v>0</v>
      </c>
      <c r="AV14" s="92">
        <f t="shared" si="3"/>
        <v>0</v>
      </c>
      <c r="AW14" s="92">
        <f t="shared" si="3"/>
        <v>0</v>
      </c>
      <c r="AX14" s="92">
        <f t="shared" si="3"/>
        <v>28</v>
      </c>
      <c r="AY14" s="92">
        <f t="shared" si="3"/>
        <v>-25</v>
      </c>
      <c r="AZ14" s="92">
        <f t="shared" si="3"/>
        <v>0</v>
      </c>
      <c r="BA14" s="92">
        <f t="shared" si="3"/>
        <v>0</v>
      </c>
      <c r="BB14" s="92"/>
      <c r="BC14" s="92"/>
      <c r="BD14" s="92"/>
      <c r="BE14" s="92"/>
      <c r="BF14" s="92"/>
      <c r="BG14" s="92"/>
      <c r="BH14" s="92"/>
      <c r="BI14" s="92"/>
    </row>
    <row r="15" spans="1:61" ht="12" hidden="1" customHeight="1" outlineLevel="1">
      <c r="A15" s="52" t="s">
        <v>101</v>
      </c>
      <c r="B15" s="388" t="s">
        <v>102</v>
      </c>
      <c r="C15" s="510" t="e">
        <f t="shared" si="2"/>
        <v>#N/A</v>
      </c>
      <c r="D15" s="393" t="e">
        <f t="shared" si="2"/>
        <v>#N/A</v>
      </c>
      <c r="E15" s="394" t="e">
        <f t="shared" si="2"/>
        <v>#N/A</v>
      </c>
      <c r="F15" s="389" t="e">
        <f t="shared" si="2"/>
        <v>#N/A</v>
      </c>
      <c r="G15" s="389" t="e">
        <f t="shared" si="2"/>
        <v>#N/A</v>
      </c>
      <c r="H15" s="394">
        <f t="shared" si="2"/>
        <v>0</v>
      </c>
      <c r="I15" s="394">
        <f t="shared" si="2"/>
        <v>0</v>
      </c>
      <c r="J15" s="394">
        <f t="shared" si="2"/>
        <v>0</v>
      </c>
      <c r="K15" s="402" t="e">
        <f t="shared" si="2"/>
        <v>#N/A</v>
      </c>
      <c r="L15" s="477" t="e">
        <f t="shared" si="2"/>
        <v>#N/A</v>
      </c>
      <c r="M15" s="402" t="e">
        <f t="shared" si="2"/>
        <v>#N/A</v>
      </c>
      <c r="N15" s="477" t="e">
        <f t="shared" si="2"/>
        <v>#N/A</v>
      </c>
      <c r="O15" s="498" t="e">
        <f t="shared" si="2"/>
        <v>#N/A</v>
      </c>
      <c r="P15" s="504" t="e">
        <f t="shared" si="2"/>
        <v>#N/A</v>
      </c>
      <c r="Q15" s="392" t="e">
        <f t="shared" si="2"/>
        <v>#N/A</v>
      </c>
      <c r="R15" s="395" t="e">
        <f t="shared" si="2"/>
        <v>#N/A</v>
      </c>
      <c r="S15" s="152"/>
      <c r="T15" s="152"/>
      <c r="U15" s="265"/>
      <c r="V15" s="266"/>
      <c r="W15" s="267"/>
      <c r="X15" s="260"/>
      <c r="Y15" s="260"/>
      <c r="Z15" s="267"/>
      <c r="AA15" s="267"/>
      <c r="AB15" s="267"/>
      <c r="AC15" s="268"/>
      <c r="AD15" s="269"/>
      <c r="AE15" s="279"/>
      <c r="AF15" s="264"/>
      <c r="AG15" s="348"/>
      <c r="AH15" s="259"/>
      <c r="AI15" s="262"/>
      <c r="AJ15" s="264"/>
      <c r="AL15" s="92" t="e">
        <f t="shared" si="4"/>
        <v>#N/A</v>
      </c>
      <c r="AM15" s="92" t="e">
        <f t="shared" si="3"/>
        <v>#N/A</v>
      </c>
      <c r="AN15" s="92" t="e">
        <f t="shared" si="3"/>
        <v>#N/A</v>
      </c>
      <c r="AO15" s="92" t="e">
        <f t="shared" si="3"/>
        <v>#N/A</v>
      </c>
      <c r="AP15" s="92" t="e">
        <f t="shared" si="3"/>
        <v>#N/A</v>
      </c>
      <c r="AQ15" s="92">
        <f t="shared" si="3"/>
        <v>0</v>
      </c>
      <c r="AR15" s="92">
        <f t="shared" si="3"/>
        <v>0</v>
      </c>
      <c r="AS15" s="92">
        <f t="shared" si="3"/>
        <v>0</v>
      </c>
      <c r="AT15" s="92" t="e">
        <f t="shared" si="3"/>
        <v>#N/A</v>
      </c>
      <c r="AU15" s="92" t="e">
        <f t="shared" si="3"/>
        <v>#N/A</v>
      </c>
      <c r="AV15" s="92" t="e">
        <f t="shared" si="3"/>
        <v>#N/A</v>
      </c>
      <c r="AW15" s="92" t="e">
        <f t="shared" si="3"/>
        <v>#N/A</v>
      </c>
      <c r="AX15" s="92" t="e">
        <f t="shared" si="3"/>
        <v>#N/A</v>
      </c>
      <c r="AY15" s="92" t="e">
        <f t="shared" si="3"/>
        <v>#N/A</v>
      </c>
      <c r="AZ15" s="92" t="e">
        <f t="shared" si="3"/>
        <v>#N/A</v>
      </c>
      <c r="BA15" s="92" t="e">
        <f t="shared" si="3"/>
        <v>#N/A</v>
      </c>
      <c r="BB15" s="92"/>
      <c r="BC15" s="92"/>
      <c r="BD15" s="92"/>
      <c r="BE15" s="92"/>
      <c r="BF15" s="92"/>
      <c r="BG15" s="92"/>
      <c r="BH15" s="92"/>
      <c r="BI15" s="92"/>
    </row>
    <row r="16" spans="1:61" ht="12" customHeight="1" collapsed="1">
      <c r="A16" s="58" t="s">
        <v>4</v>
      </c>
      <c r="B16" s="403" t="s">
        <v>42</v>
      </c>
      <c r="C16" s="511">
        <f t="shared" si="2"/>
        <v>179</v>
      </c>
      <c r="D16" s="405">
        <f t="shared" si="2"/>
        <v>87</v>
      </c>
      <c r="E16" s="406">
        <f t="shared" si="2"/>
        <v>80</v>
      </c>
      <c r="F16" s="407">
        <f t="shared" si="2"/>
        <v>104</v>
      </c>
      <c r="G16" s="407">
        <f t="shared" si="2"/>
        <v>98</v>
      </c>
      <c r="H16" s="406">
        <f t="shared" si="2"/>
        <v>0</v>
      </c>
      <c r="I16" s="406">
        <f t="shared" si="2"/>
        <v>0</v>
      </c>
      <c r="J16" s="406">
        <f t="shared" si="2"/>
        <v>0</v>
      </c>
      <c r="K16" s="512">
        <f t="shared" si="2"/>
        <v>1.0515546633195911</v>
      </c>
      <c r="L16" s="410">
        <f t="shared" si="2"/>
        <v>0.82211670180094787</v>
      </c>
      <c r="M16" s="512">
        <f t="shared" si="2"/>
        <v>1.0650736505956755</v>
      </c>
      <c r="N16" s="410">
        <f t="shared" si="2"/>
        <v>0.86512495323661609</v>
      </c>
      <c r="O16" s="513">
        <f t="shared" si="2"/>
        <v>179</v>
      </c>
      <c r="P16" s="514">
        <f t="shared" si="2"/>
        <v>98</v>
      </c>
      <c r="Q16" s="409">
        <f t="shared" si="2"/>
        <v>0.82211670180094787</v>
      </c>
      <c r="R16" s="411">
        <f t="shared" si="2"/>
        <v>0.86512495323661609</v>
      </c>
      <c r="S16" s="152"/>
      <c r="T16" s="152"/>
      <c r="U16" s="280"/>
      <c r="V16" s="281"/>
      <c r="W16" s="250"/>
      <c r="X16" s="282"/>
      <c r="Y16" s="282"/>
      <c r="Z16" s="250"/>
      <c r="AA16" s="250"/>
      <c r="AB16" s="250"/>
      <c r="AC16" s="283"/>
      <c r="AD16" s="555"/>
      <c r="AE16" s="284"/>
      <c r="AF16" s="285"/>
      <c r="AG16" s="560"/>
      <c r="AH16" s="561"/>
      <c r="AI16" s="284"/>
      <c r="AJ16" s="303"/>
      <c r="AL16" s="92">
        <f t="shared" si="4"/>
        <v>179</v>
      </c>
      <c r="AM16" s="92">
        <f t="shared" si="3"/>
        <v>87</v>
      </c>
      <c r="AN16" s="92">
        <f t="shared" si="3"/>
        <v>80</v>
      </c>
      <c r="AO16" s="92">
        <f t="shared" si="3"/>
        <v>104</v>
      </c>
      <c r="AP16" s="92">
        <f t="shared" si="3"/>
        <v>98</v>
      </c>
      <c r="AQ16" s="92">
        <f t="shared" si="3"/>
        <v>0</v>
      </c>
      <c r="AR16" s="92">
        <f t="shared" si="3"/>
        <v>0</v>
      </c>
      <c r="AS16" s="92">
        <f t="shared" si="3"/>
        <v>0</v>
      </c>
      <c r="AT16" s="92">
        <f t="shared" si="3"/>
        <v>1.0515546633195911</v>
      </c>
      <c r="AU16" s="92">
        <f t="shared" si="3"/>
        <v>0.82211670180094787</v>
      </c>
      <c r="AV16" s="92">
        <f t="shared" si="3"/>
        <v>1.0650736505956755</v>
      </c>
      <c r="AW16" s="92">
        <f t="shared" si="3"/>
        <v>0.86512495323661609</v>
      </c>
      <c r="AX16" s="92">
        <f t="shared" si="3"/>
        <v>179</v>
      </c>
      <c r="AY16" s="92">
        <f t="shared" si="3"/>
        <v>98</v>
      </c>
      <c r="AZ16" s="92">
        <f t="shared" si="3"/>
        <v>0.82211670180094787</v>
      </c>
      <c r="BA16" s="92">
        <f t="shared" si="3"/>
        <v>0.86512495323661609</v>
      </c>
      <c r="BB16" s="92"/>
      <c r="BC16" s="92"/>
      <c r="BD16" s="92"/>
      <c r="BE16" s="92"/>
      <c r="BF16" s="92"/>
      <c r="BG16" s="92"/>
      <c r="BH16" s="92"/>
      <c r="BI16" s="92"/>
    </row>
    <row r="17" spans="1:61" ht="12" customHeight="1">
      <c r="A17" s="52" t="s">
        <v>8</v>
      </c>
      <c r="B17" s="388" t="s">
        <v>40</v>
      </c>
      <c r="C17" s="412">
        <f t="shared" ref="C17:J22" si="5">VLOOKUP($A17,Comm_Banking,C$1,FALSE)</f>
        <v>45.5</v>
      </c>
      <c r="D17" s="390">
        <f t="shared" si="5"/>
        <v>51.5</v>
      </c>
      <c r="E17" s="390">
        <f t="shared" si="5"/>
        <v>55.2</v>
      </c>
      <c r="F17" s="390">
        <f t="shared" si="5"/>
        <v>52.2</v>
      </c>
      <c r="G17" s="390">
        <f t="shared" si="5"/>
        <v>51.8</v>
      </c>
      <c r="H17" s="390">
        <f t="shared" si="5"/>
        <v>0</v>
      </c>
      <c r="I17" s="390">
        <f t="shared" si="5"/>
        <v>0</v>
      </c>
      <c r="J17" s="390">
        <f t="shared" si="5"/>
        <v>0</v>
      </c>
      <c r="K17" s="402"/>
      <c r="L17" s="477"/>
      <c r="M17" s="402"/>
      <c r="N17" s="477"/>
      <c r="O17" s="498">
        <f t="shared" ref="O17:P22" si="6">VLOOKUP($A17,Comm_Banking,O$1,FALSE)</f>
        <v>45.5</v>
      </c>
      <c r="P17" s="504">
        <f t="shared" si="6"/>
        <v>51.8</v>
      </c>
      <c r="Q17" s="392"/>
      <c r="R17" s="395"/>
      <c r="S17" s="152"/>
      <c r="T17" s="152"/>
      <c r="U17" s="287"/>
      <c r="V17" s="261"/>
      <c r="W17" s="261"/>
      <c r="X17" s="261"/>
      <c r="Y17" s="261"/>
      <c r="Z17" s="261"/>
      <c r="AA17" s="261"/>
      <c r="AB17" s="261"/>
      <c r="AC17" s="262"/>
      <c r="AD17" s="264"/>
      <c r="AE17" s="262"/>
      <c r="AF17" s="264"/>
      <c r="AG17" s="287"/>
      <c r="AH17" s="261"/>
      <c r="AI17" s="262"/>
      <c r="AJ17" s="290"/>
      <c r="AL17" s="92">
        <f t="shared" si="4"/>
        <v>45.5</v>
      </c>
      <c r="AM17" s="92">
        <f t="shared" si="3"/>
        <v>51.5</v>
      </c>
      <c r="AN17" s="92">
        <f t="shared" si="3"/>
        <v>55.2</v>
      </c>
      <c r="AO17" s="92">
        <f t="shared" si="3"/>
        <v>52.2</v>
      </c>
      <c r="AP17" s="92">
        <f t="shared" si="3"/>
        <v>51.8</v>
      </c>
      <c r="AQ17" s="92">
        <f t="shared" si="3"/>
        <v>0</v>
      </c>
      <c r="AR17" s="92">
        <f t="shared" si="3"/>
        <v>0</v>
      </c>
      <c r="AS17" s="92">
        <f t="shared" si="3"/>
        <v>0</v>
      </c>
      <c r="AT17" s="92">
        <f t="shared" si="3"/>
        <v>0</v>
      </c>
      <c r="AU17" s="92">
        <f t="shared" si="3"/>
        <v>0</v>
      </c>
      <c r="AV17" s="92">
        <f t="shared" si="3"/>
        <v>0</v>
      </c>
      <c r="AW17" s="92">
        <f t="shared" si="3"/>
        <v>0</v>
      </c>
      <c r="AX17" s="92">
        <f t="shared" si="3"/>
        <v>45.5</v>
      </c>
      <c r="AY17" s="92">
        <f t="shared" si="3"/>
        <v>51.8</v>
      </c>
      <c r="AZ17" s="92">
        <f t="shared" si="3"/>
        <v>0</v>
      </c>
      <c r="BA17" s="92">
        <f t="shared" si="3"/>
        <v>0</v>
      </c>
      <c r="BB17" s="92"/>
      <c r="BC17" s="92"/>
      <c r="BD17" s="92"/>
      <c r="BE17" s="92"/>
      <c r="BF17" s="92"/>
      <c r="BG17" s="92"/>
      <c r="BH17" s="92"/>
      <c r="BI17" s="92"/>
    </row>
    <row r="18" spans="1:61" ht="12" customHeight="1">
      <c r="A18" s="52" t="s">
        <v>5</v>
      </c>
      <c r="B18" s="388" t="s">
        <v>92</v>
      </c>
      <c r="C18" s="412">
        <f t="shared" si="5"/>
        <v>14.987203733148908</v>
      </c>
      <c r="D18" s="390">
        <f t="shared" si="5"/>
        <v>7.2028556569074471</v>
      </c>
      <c r="E18" s="390">
        <f t="shared" si="5"/>
        <v>6.3011971302542875</v>
      </c>
      <c r="F18" s="390">
        <f t="shared" si="5"/>
        <v>8.1076113108048187</v>
      </c>
      <c r="G18" s="390">
        <f t="shared" si="5"/>
        <v>7.7618298474735727</v>
      </c>
      <c r="H18" s="390">
        <f t="shared" si="5"/>
        <v>0</v>
      </c>
      <c r="I18" s="390">
        <f t="shared" si="5"/>
        <v>0</v>
      </c>
      <c r="J18" s="390">
        <f t="shared" si="5"/>
        <v>0</v>
      </c>
      <c r="K18" s="402"/>
      <c r="L18" s="477"/>
      <c r="M18" s="402"/>
      <c r="N18" s="477"/>
      <c r="O18" s="498">
        <f t="shared" si="6"/>
        <v>15.105991382296411</v>
      </c>
      <c r="P18" s="504">
        <f t="shared" si="6"/>
        <v>7.8208364273553519</v>
      </c>
      <c r="Q18" s="392"/>
      <c r="R18" s="395"/>
      <c r="S18" s="152"/>
      <c r="T18" s="152"/>
      <c r="U18" s="297"/>
      <c r="V18" s="298"/>
      <c r="W18" s="298"/>
      <c r="X18" s="298"/>
      <c r="Y18" s="298"/>
      <c r="Z18" s="261"/>
      <c r="AA18" s="261"/>
      <c r="AB18" s="261"/>
      <c r="AC18" s="262"/>
      <c r="AD18" s="264"/>
      <c r="AE18" s="262"/>
      <c r="AF18" s="264"/>
      <c r="AG18" s="297"/>
      <c r="AH18" s="298"/>
      <c r="AI18" s="262"/>
      <c r="AJ18" s="290"/>
      <c r="AL18" s="92">
        <f>C18-U18</f>
        <v>14.987203733148908</v>
      </c>
      <c r="AM18" s="92">
        <f t="shared" si="3"/>
        <v>7.2028556569074471</v>
      </c>
      <c r="AN18" s="92">
        <f t="shared" si="3"/>
        <v>6.3011971302542875</v>
      </c>
      <c r="AO18" s="92">
        <f t="shared" si="3"/>
        <v>8.1076113108048187</v>
      </c>
      <c r="AP18" s="92">
        <f t="shared" si="3"/>
        <v>7.7618298474735727</v>
      </c>
      <c r="AQ18" s="92">
        <f t="shared" si="3"/>
        <v>0</v>
      </c>
      <c r="AR18" s="92">
        <f t="shared" si="3"/>
        <v>0</v>
      </c>
      <c r="AS18" s="92">
        <f t="shared" si="3"/>
        <v>0</v>
      </c>
      <c r="AT18" s="92">
        <f t="shared" si="3"/>
        <v>0</v>
      </c>
      <c r="AU18" s="92">
        <f t="shared" si="3"/>
        <v>0</v>
      </c>
      <c r="AV18" s="92">
        <f t="shared" si="3"/>
        <v>0</v>
      </c>
      <c r="AW18" s="92">
        <f t="shared" si="3"/>
        <v>0</v>
      </c>
      <c r="AX18" s="92">
        <f t="shared" si="3"/>
        <v>15.105991382296411</v>
      </c>
      <c r="AY18" s="92">
        <f t="shared" si="3"/>
        <v>7.8208364273553519</v>
      </c>
      <c r="AZ18" s="92">
        <f t="shared" si="3"/>
        <v>0</v>
      </c>
      <c r="BA18" s="92">
        <f t="shared" si="3"/>
        <v>0</v>
      </c>
      <c r="BB18" s="92"/>
      <c r="BC18" s="92"/>
      <c r="BD18" s="92"/>
      <c r="BE18" s="92"/>
      <c r="BF18" s="92"/>
      <c r="BG18" s="92"/>
      <c r="BH18" s="92"/>
      <c r="BI18" s="92"/>
    </row>
    <row r="19" spans="1:61" ht="12" hidden="1" customHeight="1" outlineLevel="1">
      <c r="A19" s="52" t="s">
        <v>5</v>
      </c>
      <c r="B19" s="388" t="s">
        <v>5</v>
      </c>
      <c r="C19" s="412">
        <f t="shared" si="5"/>
        <v>14.987203733148908</v>
      </c>
      <c r="D19" s="390">
        <f t="shared" si="5"/>
        <v>7.2028556569074471</v>
      </c>
      <c r="E19" s="390">
        <f t="shared" si="5"/>
        <v>6.3011971302542875</v>
      </c>
      <c r="F19" s="390">
        <f t="shared" si="5"/>
        <v>8.1076113108048187</v>
      </c>
      <c r="G19" s="390">
        <f t="shared" si="5"/>
        <v>7.7618298474735727</v>
      </c>
      <c r="H19" s="390">
        <f t="shared" si="5"/>
        <v>0</v>
      </c>
      <c r="I19" s="390">
        <f t="shared" si="5"/>
        <v>0</v>
      </c>
      <c r="J19" s="390">
        <f t="shared" si="5"/>
        <v>0</v>
      </c>
      <c r="K19" s="402"/>
      <c r="L19" s="477"/>
      <c r="M19" s="402"/>
      <c r="N19" s="477"/>
      <c r="O19" s="498">
        <f t="shared" si="6"/>
        <v>15.105991382296411</v>
      </c>
      <c r="P19" s="504">
        <f t="shared" si="6"/>
        <v>7.8208364273553519</v>
      </c>
      <c r="Q19" s="392"/>
      <c r="R19" s="395"/>
      <c r="S19" s="152"/>
      <c r="T19" s="152"/>
      <c r="U19" s="297"/>
      <c r="V19" s="298"/>
      <c r="W19" s="298"/>
      <c r="X19" s="298"/>
      <c r="Y19" s="298"/>
      <c r="Z19" s="261"/>
      <c r="AA19" s="261"/>
      <c r="AB19" s="261"/>
      <c r="AC19" s="262"/>
      <c r="AD19" s="264"/>
      <c r="AE19" s="262"/>
      <c r="AF19" s="264"/>
      <c r="AG19" s="297"/>
      <c r="AH19" s="298"/>
      <c r="AI19" s="262"/>
      <c r="AJ19" s="290"/>
      <c r="AL19" s="92">
        <f t="shared" si="4"/>
        <v>14.987203733148908</v>
      </c>
      <c r="AM19" s="92">
        <f t="shared" si="3"/>
        <v>7.2028556569074471</v>
      </c>
      <c r="AN19" s="92">
        <f t="shared" si="3"/>
        <v>6.3011971302542875</v>
      </c>
      <c r="AO19" s="92">
        <f t="shared" si="3"/>
        <v>8.1076113108048187</v>
      </c>
      <c r="AP19" s="92">
        <f t="shared" si="3"/>
        <v>7.7618298474735727</v>
      </c>
      <c r="AQ19" s="92">
        <f t="shared" si="3"/>
        <v>0</v>
      </c>
      <c r="AR19" s="92">
        <f t="shared" si="3"/>
        <v>0</v>
      </c>
      <c r="AS19" s="92">
        <f t="shared" si="3"/>
        <v>0</v>
      </c>
      <c r="AT19" s="92">
        <f t="shared" si="3"/>
        <v>0</v>
      </c>
      <c r="AU19" s="92">
        <f t="shared" si="3"/>
        <v>0</v>
      </c>
      <c r="AV19" s="92">
        <f t="shared" si="3"/>
        <v>0</v>
      </c>
      <c r="AW19" s="92">
        <f t="shared" si="3"/>
        <v>0</v>
      </c>
      <c r="AX19" s="92">
        <f t="shared" si="3"/>
        <v>15.105991382296411</v>
      </c>
      <c r="AY19" s="92">
        <f t="shared" si="3"/>
        <v>7.8208364273553519</v>
      </c>
      <c r="AZ19" s="92">
        <f t="shared" si="3"/>
        <v>0</v>
      </c>
      <c r="BA19" s="92">
        <f t="shared" si="3"/>
        <v>0</v>
      </c>
      <c r="BB19" s="92"/>
      <c r="BC19" s="92"/>
      <c r="BD19" s="92"/>
      <c r="BE19" s="92"/>
      <c r="BF19" s="92"/>
      <c r="BG19" s="92"/>
      <c r="BH19" s="92"/>
      <c r="BI19" s="92"/>
    </row>
    <row r="20" spans="1:61" ht="12" customHeight="1" collapsed="1">
      <c r="A20" s="52" t="s">
        <v>26</v>
      </c>
      <c r="B20" s="388" t="s">
        <v>41</v>
      </c>
      <c r="C20" s="381">
        <f t="shared" si="5"/>
        <v>3609</v>
      </c>
      <c r="D20" s="389">
        <f t="shared" si="5"/>
        <v>3667</v>
      </c>
      <c r="E20" s="389">
        <f t="shared" si="5"/>
        <v>3713</v>
      </c>
      <c r="F20" s="389">
        <f t="shared" si="5"/>
        <v>3999</v>
      </c>
      <c r="G20" s="389">
        <f t="shared" si="5"/>
        <v>3826</v>
      </c>
      <c r="H20" s="389">
        <f t="shared" si="5"/>
        <v>0</v>
      </c>
      <c r="I20" s="389">
        <f t="shared" si="5"/>
        <v>0</v>
      </c>
      <c r="J20" s="389">
        <f t="shared" si="5"/>
        <v>0</v>
      </c>
      <c r="K20" s="402">
        <f t="shared" ref="K20:N22" si="7">VLOOKUP($A20,Comm_Banking,K$1,FALSE)</f>
        <v>-1.5604515363036864E-2</v>
      </c>
      <c r="L20" s="477">
        <f t="shared" si="7"/>
        <v>-5.6634131736735704E-2</v>
      </c>
      <c r="M20" s="402">
        <f t="shared" si="7"/>
        <v>-1.013160002295177E-2</v>
      </c>
      <c r="N20" s="477">
        <f t="shared" si="7"/>
        <v>-5.1941456737200853E-2</v>
      </c>
      <c r="O20" s="498">
        <f t="shared" si="6"/>
        <v>3609</v>
      </c>
      <c r="P20" s="504">
        <f t="shared" si="6"/>
        <v>3826</v>
      </c>
      <c r="Q20" s="392">
        <f t="shared" ref="Q20:R22" si="8">VLOOKUP($A20,Comm_Banking,Q$1,FALSE)</f>
        <v>-5.6634131736735704E-2</v>
      </c>
      <c r="R20" s="395">
        <f t="shared" si="8"/>
        <v>-5.1941456737200853E-2</v>
      </c>
      <c r="S20" s="152"/>
      <c r="T20" s="152"/>
      <c r="U20" s="289"/>
      <c r="V20" s="260"/>
      <c r="W20" s="260"/>
      <c r="X20" s="260"/>
      <c r="Y20" s="260"/>
      <c r="Z20" s="260"/>
      <c r="AA20" s="260"/>
      <c r="AB20" s="260"/>
      <c r="AC20" s="268"/>
      <c r="AD20" s="269"/>
      <c r="AE20" s="262"/>
      <c r="AF20" s="264"/>
      <c r="AG20" s="289"/>
      <c r="AH20" s="260"/>
      <c r="AI20" s="262"/>
      <c r="AJ20" s="264"/>
      <c r="AL20" s="92">
        <f t="shared" si="4"/>
        <v>3609</v>
      </c>
      <c r="AM20" s="92">
        <f t="shared" si="3"/>
        <v>3667</v>
      </c>
      <c r="AN20" s="92">
        <f t="shared" si="3"/>
        <v>3713</v>
      </c>
      <c r="AO20" s="92">
        <f t="shared" si="3"/>
        <v>3999</v>
      </c>
      <c r="AP20" s="92">
        <f t="shared" si="3"/>
        <v>3826</v>
      </c>
      <c r="AQ20" s="92">
        <f t="shared" si="3"/>
        <v>0</v>
      </c>
      <c r="AR20" s="92">
        <f t="shared" si="3"/>
        <v>0</v>
      </c>
      <c r="AS20" s="92">
        <f t="shared" si="3"/>
        <v>0</v>
      </c>
      <c r="AT20" s="92">
        <f t="shared" si="3"/>
        <v>-1.5604515363036864E-2</v>
      </c>
      <c r="AU20" s="92">
        <f t="shared" si="3"/>
        <v>-5.6634131736735704E-2</v>
      </c>
      <c r="AV20" s="92">
        <f t="shared" si="3"/>
        <v>-1.013160002295177E-2</v>
      </c>
      <c r="AW20" s="92">
        <f t="shared" si="3"/>
        <v>-5.1941456737200853E-2</v>
      </c>
      <c r="AX20" s="92">
        <f t="shared" si="3"/>
        <v>3609</v>
      </c>
      <c r="AY20" s="92">
        <f t="shared" si="3"/>
        <v>3826</v>
      </c>
      <c r="AZ20" s="92">
        <f t="shared" si="3"/>
        <v>-5.6634131736735704E-2</v>
      </c>
      <c r="BA20" s="92">
        <f t="shared" si="3"/>
        <v>-5.1941456737200853E-2</v>
      </c>
      <c r="BB20" s="92"/>
      <c r="BC20" s="92"/>
      <c r="BD20" s="92"/>
      <c r="BE20" s="92"/>
      <c r="BF20" s="92"/>
      <c r="BG20" s="92"/>
      <c r="BH20" s="92"/>
      <c r="BI20" s="92"/>
    </row>
    <row r="21" spans="1:61" ht="12" customHeight="1">
      <c r="A21" s="52" t="s">
        <v>25</v>
      </c>
      <c r="B21" s="388" t="s">
        <v>81</v>
      </c>
      <c r="C21" s="381">
        <f t="shared" si="5"/>
        <v>20059</v>
      </c>
      <c r="D21" s="389">
        <f t="shared" si="5"/>
        <v>20818</v>
      </c>
      <c r="E21" s="389">
        <f t="shared" si="5"/>
        <v>21322</v>
      </c>
      <c r="F21" s="389">
        <f t="shared" si="5"/>
        <v>21396</v>
      </c>
      <c r="G21" s="389">
        <f t="shared" si="5"/>
        <v>20971</v>
      </c>
      <c r="H21" s="389">
        <f t="shared" si="5"/>
        <v>0</v>
      </c>
      <c r="I21" s="389">
        <f t="shared" si="5"/>
        <v>0</v>
      </c>
      <c r="J21" s="389">
        <f t="shared" si="5"/>
        <v>0</v>
      </c>
      <c r="K21" s="402">
        <f t="shared" si="7"/>
        <v>-3.6470621854243879E-2</v>
      </c>
      <c r="L21" s="477">
        <f t="shared" si="7"/>
        <v>-4.350223082893101E-2</v>
      </c>
      <c r="M21" s="402">
        <f t="shared" si="7"/>
        <v>-3.2148112509950422E-2</v>
      </c>
      <c r="N21" s="477">
        <f t="shared" si="7"/>
        <v>-1.1514729350149411E-2</v>
      </c>
      <c r="O21" s="498">
        <f t="shared" si="6"/>
        <v>20059</v>
      </c>
      <c r="P21" s="504">
        <f t="shared" si="6"/>
        <v>20971</v>
      </c>
      <c r="Q21" s="392">
        <f t="shared" si="8"/>
        <v>-4.350223082893101E-2</v>
      </c>
      <c r="R21" s="395">
        <f t="shared" si="8"/>
        <v>-1.1514729350149411E-2</v>
      </c>
      <c r="S21" s="152"/>
      <c r="T21" s="152"/>
      <c r="U21" s="289"/>
      <c r="V21" s="260"/>
      <c r="W21" s="260"/>
      <c r="X21" s="260"/>
      <c r="Y21" s="260"/>
      <c r="Z21" s="260"/>
      <c r="AA21" s="260"/>
      <c r="AB21" s="260"/>
      <c r="AC21" s="268"/>
      <c r="AD21" s="269"/>
      <c r="AE21" s="262"/>
      <c r="AF21" s="264"/>
      <c r="AG21" s="289"/>
      <c r="AH21" s="260"/>
      <c r="AI21" s="262"/>
      <c r="AJ21" s="264"/>
      <c r="AL21" s="92">
        <f t="shared" si="4"/>
        <v>20059</v>
      </c>
      <c r="AM21" s="92">
        <f t="shared" si="4"/>
        <v>20818</v>
      </c>
      <c r="AN21" s="92">
        <f t="shared" si="4"/>
        <v>21322</v>
      </c>
      <c r="AO21" s="92">
        <f t="shared" si="4"/>
        <v>21396</v>
      </c>
      <c r="AP21" s="92">
        <f t="shared" si="4"/>
        <v>20971</v>
      </c>
      <c r="AQ21" s="92">
        <f t="shared" si="4"/>
        <v>0</v>
      </c>
      <c r="AR21" s="92">
        <f t="shared" si="4"/>
        <v>0</v>
      </c>
      <c r="AS21" s="92">
        <f t="shared" si="4"/>
        <v>0</v>
      </c>
      <c r="AT21" s="92">
        <f t="shared" si="4"/>
        <v>-3.6470621854243879E-2</v>
      </c>
      <c r="AU21" s="92">
        <f t="shared" si="4"/>
        <v>-4.350223082893101E-2</v>
      </c>
      <c r="AV21" s="92">
        <f t="shared" si="4"/>
        <v>-3.2148112509950422E-2</v>
      </c>
      <c r="AW21" s="92">
        <f t="shared" si="4"/>
        <v>-1.1514729350149411E-2</v>
      </c>
      <c r="AX21" s="92">
        <f t="shared" si="4"/>
        <v>20059</v>
      </c>
      <c r="AY21" s="92">
        <f t="shared" si="4"/>
        <v>20971</v>
      </c>
      <c r="AZ21" s="92">
        <f t="shared" si="4"/>
        <v>-4.350223082893101E-2</v>
      </c>
      <c r="BA21" s="92">
        <f t="shared" si="4"/>
        <v>-1.1514729350149411E-2</v>
      </c>
      <c r="BB21" s="92"/>
      <c r="BC21" s="92"/>
      <c r="BD21" s="92"/>
      <c r="BE21" s="92"/>
      <c r="BF21" s="92"/>
      <c r="BG21" s="92"/>
      <c r="BH21" s="92"/>
      <c r="BI21" s="92"/>
    </row>
    <row r="22" spans="1:61" ht="12" customHeight="1">
      <c r="A22" s="52" t="s">
        <v>12</v>
      </c>
      <c r="B22" s="416" t="s">
        <v>33</v>
      </c>
      <c r="C22" s="417">
        <f t="shared" si="5"/>
        <v>793</v>
      </c>
      <c r="D22" s="418">
        <f t="shared" si="5"/>
        <v>833</v>
      </c>
      <c r="E22" s="418">
        <f t="shared" si="5"/>
        <v>836</v>
      </c>
      <c r="F22" s="418">
        <f t="shared" si="5"/>
        <v>833</v>
      </c>
      <c r="G22" s="418">
        <f t="shared" si="5"/>
        <v>854</v>
      </c>
      <c r="H22" s="418">
        <f t="shared" si="5"/>
        <v>0</v>
      </c>
      <c r="I22" s="418">
        <f t="shared" si="5"/>
        <v>0</v>
      </c>
      <c r="J22" s="418">
        <f t="shared" si="5"/>
        <v>0</v>
      </c>
      <c r="K22" s="515">
        <f t="shared" si="7"/>
        <v>-4.853320535125083E-2</v>
      </c>
      <c r="L22" s="516">
        <f t="shared" si="7"/>
        <v>-7.1450317322779289E-2</v>
      </c>
      <c r="M22" s="515">
        <f t="shared" si="7"/>
        <v>-4.853320535125083E-2</v>
      </c>
      <c r="N22" s="516">
        <f t="shared" si="7"/>
        <v>-7.1450317322779289E-2</v>
      </c>
      <c r="O22" s="499">
        <f t="shared" si="6"/>
        <v>793</v>
      </c>
      <c r="P22" s="517">
        <f t="shared" si="6"/>
        <v>854</v>
      </c>
      <c r="Q22" s="392">
        <f t="shared" si="8"/>
        <v>-7.1450317322779289E-2</v>
      </c>
      <c r="R22" s="395">
        <f t="shared" si="8"/>
        <v>-7.1450317322779289E-2</v>
      </c>
      <c r="S22" s="152"/>
      <c r="T22" s="152"/>
      <c r="U22" s="292"/>
      <c r="V22" s="293"/>
      <c r="W22" s="293"/>
      <c r="X22" s="293"/>
      <c r="Y22" s="293"/>
      <c r="Z22" s="293"/>
      <c r="AA22" s="293"/>
      <c r="AB22" s="293"/>
      <c r="AC22" s="551"/>
      <c r="AD22" s="552"/>
      <c r="AE22" s="294"/>
      <c r="AF22" s="295"/>
      <c r="AG22" s="292"/>
      <c r="AH22" s="293"/>
      <c r="AI22" s="294"/>
      <c r="AJ22" s="562"/>
      <c r="AL22" s="92">
        <f t="shared" si="4"/>
        <v>793</v>
      </c>
      <c r="AM22" s="92">
        <f t="shared" si="4"/>
        <v>833</v>
      </c>
      <c r="AN22" s="92">
        <f t="shared" si="4"/>
        <v>836</v>
      </c>
      <c r="AO22" s="92">
        <f t="shared" si="4"/>
        <v>833</v>
      </c>
      <c r="AP22" s="92">
        <f t="shared" si="4"/>
        <v>854</v>
      </c>
      <c r="AQ22" s="92">
        <f t="shared" si="4"/>
        <v>0</v>
      </c>
      <c r="AR22" s="92">
        <f t="shared" si="4"/>
        <v>0</v>
      </c>
      <c r="AS22" s="92">
        <f t="shared" si="4"/>
        <v>0</v>
      </c>
      <c r="AT22" s="92">
        <f t="shared" si="4"/>
        <v>-4.853320535125083E-2</v>
      </c>
      <c r="AU22" s="92">
        <f t="shared" si="4"/>
        <v>-7.1450317322779289E-2</v>
      </c>
      <c r="AV22" s="92">
        <f t="shared" si="4"/>
        <v>-4.853320535125083E-2</v>
      </c>
      <c r="AW22" s="92">
        <f t="shared" si="4"/>
        <v>-7.1450317322779289E-2</v>
      </c>
      <c r="AX22" s="92">
        <f t="shared" si="4"/>
        <v>793</v>
      </c>
      <c r="AY22" s="92">
        <f t="shared" si="4"/>
        <v>854</v>
      </c>
      <c r="AZ22" s="92">
        <f t="shared" si="4"/>
        <v>-7.1450317322779289E-2</v>
      </c>
      <c r="BA22" s="92">
        <f t="shared" si="4"/>
        <v>-7.1450317322779289E-2</v>
      </c>
      <c r="BB22" s="92"/>
      <c r="BC22" s="92"/>
      <c r="BD22" s="92"/>
      <c r="BE22" s="92"/>
      <c r="BF22" s="92"/>
      <c r="BG22" s="92"/>
      <c r="BH22" s="92"/>
      <c r="BI22" s="92"/>
    </row>
    <row r="23" spans="1:61" ht="12" customHeight="1">
      <c r="A23" s="58" t="s">
        <v>20</v>
      </c>
      <c r="B23" s="396" t="s">
        <v>47</v>
      </c>
      <c r="C23" s="419"/>
      <c r="D23" s="394"/>
      <c r="E23" s="394"/>
      <c r="F23" s="394"/>
      <c r="G23" s="394"/>
      <c r="H23" s="394"/>
      <c r="I23" s="394"/>
      <c r="J23" s="394"/>
      <c r="K23" s="402"/>
      <c r="L23" s="477"/>
      <c r="M23" s="518"/>
      <c r="N23" s="519"/>
      <c r="O23" s="388"/>
      <c r="P23" s="413"/>
      <c r="Q23" s="520"/>
      <c r="R23" s="521"/>
      <c r="S23" s="152"/>
      <c r="T23" s="152"/>
      <c r="U23" s="355"/>
      <c r="V23" s="267"/>
      <c r="W23" s="267"/>
      <c r="X23" s="267"/>
      <c r="Y23" s="267"/>
      <c r="Z23" s="267"/>
      <c r="AA23" s="267"/>
      <c r="AB23" s="267"/>
      <c r="AC23" s="262"/>
      <c r="AD23" s="264"/>
      <c r="AE23" s="262"/>
      <c r="AF23" s="264"/>
      <c r="AG23" s="355"/>
      <c r="AH23" s="267"/>
      <c r="AI23" s="258"/>
      <c r="AJ23" s="290"/>
      <c r="AL23" s="92">
        <f t="shared" si="4"/>
        <v>0</v>
      </c>
      <c r="AM23" s="92">
        <f t="shared" si="4"/>
        <v>0</v>
      </c>
      <c r="AN23" s="92">
        <f t="shared" si="4"/>
        <v>0</v>
      </c>
      <c r="AO23" s="92">
        <f t="shared" si="4"/>
        <v>0</v>
      </c>
      <c r="AP23" s="92">
        <f t="shared" si="4"/>
        <v>0</v>
      </c>
      <c r="AQ23" s="92">
        <f t="shared" si="4"/>
        <v>0</v>
      </c>
      <c r="AR23" s="92">
        <f t="shared" si="4"/>
        <v>0</v>
      </c>
      <c r="AS23" s="92">
        <f t="shared" si="4"/>
        <v>0</v>
      </c>
      <c r="AT23" s="92">
        <f t="shared" si="4"/>
        <v>0</v>
      </c>
      <c r="AU23" s="92">
        <f t="shared" si="4"/>
        <v>0</v>
      </c>
      <c r="AV23" s="92">
        <f t="shared" si="4"/>
        <v>0</v>
      </c>
      <c r="AW23" s="92">
        <f t="shared" si="4"/>
        <v>0</v>
      </c>
      <c r="AX23" s="92">
        <f t="shared" si="4"/>
        <v>0</v>
      </c>
      <c r="AY23" s="92">
        <f t="shared" si="4"/>
        <v>0</v>
      </c>
      <c r="AZ23" s="92">
        <f t="shared" si="4"/>
        <v>0</v>
      </c>
      <c r="BA23" s="92">
        <f t="shared" si="4"/>
        <v>0</v>
      </c>
      <c r="BB23" s="92"/>
      <c r="BC23" s="92"/>
      <c r="BD23" s="92"/>
      <c r="BE23" s="92"/>
      <c r="BF23" s="92"/>
      <c r="BG23" s="92"/>
      <c r="BH23" s="92"/>
      <c r="BI23" s="92"/>
    </row>
    <row r="24" spans="1:61" ht="12" customHeight="1">
      <c r="A24" s="52" t="s">
        <v>17</v>
      </c>
      <c r="B24" s="388" t="s">
        <v>48</v>
      </c>
      <c r="C24" s="414">
        <f t="shared" ref="C24:R30" si="9">VLOOKUP($A24,Comm_Banking,C$1,FALSE)</f>
        <v>42.3</v>
      </c>
      <c r="D24" s="415">
        <f t="shared" si="9"/>
        <v>42.4</v>
      </c>
      <c r="E24" s="415">
        <f t="shared" si="9"/>
        <v>43.4</v>
      </c>
      <c r="F24" s="415">
        <f t="shared" si="9"/>
        <v>42.999999999999993</v>
      </c>
      <c r="G24" s="415">
        <f t="shared" si="9"/>
        <v>43.099999999999994</v>
      </c>
      <c r="H24" s="415">
        <f t="shared" si="9"/>
        <v>0</v>
      </c>
      <c r="I24" s="415">
        <f t="shared" si="9"/>
        <v>0</v>
      </c>
      <c r="J24" s="415">
        <f t="shared" si="9"/>
        <v>0</v>
      </c>
      <c r="K24" s="402">
        <f t="shared" si="9"/>
        <v>-2.5655830629109921E-3</v>
      </c>
      <c r="L24" s="477">
        <f t="shared" si="9"/>
        <v>-1.8179151201135113E-2</v>
      </c>
      <c r="M24" s="402">
        <f t="shared" si="9"/>
        <v>3.9356087050368416E-3</v>
      </c>
      <c r="N24" s="477">
        <f t="shared" si="9"/>
        <v>1.4879630217416118E-2</v>
      </c>
      <c r="O24" s="414">
        <f t="shared" si="9"/>
        <v>42.3</v>
      </c>
      <c r="P24" s="415">
        <f t="shared" si="9"/>
        <v>43.099999999999994</v>
      </c>
      <c r="Q24" s="392">
        <f t="shared" si="9"/>
        <v>-1.8179151201135113E-2</v>
      </c>
      <c r="R24" s="395">
        <f t="shared" si="9"/>
        <v>1.4879630217416118E-2</v>
      </c>
      <c r="S24" s="152"/>
      <c r="T24" s="152"/>
      <c r="U24" s="297"/>
      <c r="V24" s="298"/>
      <c r="W24" s="298"/>
      <c r="X24" s="298"/>
      <c r="Y24" s="298"/>
      <c r="Z24" s="298"/>
      <c r="AA24" s="298"/>
      <c r="AB24" s="298"/>
      <c r="AC24" s="268"/>
      <c r="AD24" s="269"/>
      <c r="AE24" s="262"/>
      <c r="AF24" s="264"/>
      <c r="AG24" s="297"/>
      <c r="AH24" s="298"/>
      <c r="AI24" s="262"/>
      <c r="AJ24" s="264"/>
      <c r="AL24" s="92">
        <f t="shared" si="4"/>
        <v>42.3</v>
      </c>
      <c r="AM24" s="92">
        <f t="shared" si="4"/>
        <v>42.4</v>
      </c>
      <c r="AN24" s="92">
        <f t="shared" si="4"/>
        <v>43.4</v>
      </c>
      <c r="AO24" s="92">
        <f t="shared" si="4"/>
        <v>42.999999999999993</v>
      </c>
      <c r="AP24" s="92">
        <f t="shared" si="4"/>
        <v>43.099999999999994</v>
      </c>
      <c r="AQ24" s="92">
        <f t="shared" si="4"/>
        <v>0</v>
      </c>
      <c r="AR24" s="92">
        <f t="shared" si="4"/>
        <v>0</v>
      </c>
      <c r="AS24" s="92">
        <f t="shared" si="4"/>
        <v>0</v>
      </c>
      <c r="AT24" s="92">
        <f t="shared" si="4"/>
        <v>-2.5655830629109921E-3</v>
      </c>
      <c r="AU24" s="92">
        <f t="shared" si="4"/>
        <v>-1.8179151201135113E-2</v>
      </c>
      <c r="AV24" s="92">
        <f t="shared" si="4"/>
        <v>3.9356087050368416E-3</v>
      </c>
      <c r="AW24" s="92">
        <f t="shared" si="4"/>
        <v>1.4879630217416118E-2</v>
      </c>
      <c r="AX24" s="92">
        <f t="shared" si="4"/>
        <v>42.3</v>
      </c>
      <c r="AY24" s="92">
        <f t="shared" si="4"/>
        <v>43.099999999999994</v>
      </c>
      <c r="AZ24" s="92">
        <f t="shared" si="4"/>
        <v>-1.8179151201135113E-2</v>
      </c>
      <c r="BA24" s="92">
        <f t="shared" si="4"/>
        <v>1.4879630217416118E-2</v>
      </c>
      <c r="BB24" s="92"/>
      <c r="BC24" s="92"/>
      <c r="BD24" s="92"/>
      <c r="BE24" s="92"/>
      <c r="BF24" s="92"/>
      <c r="BG24" s="92"/>
      <c r="BH24" s="92"/>
      <c r="BI24" s="92"/>
    </row>
    <row r="25" spans="1:61" ht="12" customHeight="1">
      <c r="A25" s="52" t="s">
        <v>18</v>
      </c>
      <c r="B25" s="388" t="s">
        <v>49</v>
      </c>
      <c r="C25" s="414">
        <f t="shared" si="9"/>
        <v>0.2</v>
      </c>
      <c r="D25" s="415">
        <f t="shared" si="9"/>
        <v>0.2</v>
      </c>
      <c r="E25" s="415">
        <f t="shared" si="9"/>
        <v>0.2</v>
      </c>
      <c r="F25" s="415">
        <f t="shared" si="9"/>
        <v>0.2</v>
      </c>
      <c r="G25" s="415">
        <f t="shared" si="9"/>
        <v>0.2</v>
      </c>
      <c r="H25" s="415">
        <f t="shared" si="9"/>
        <v>0</v>
      </c>
      <c r="I25" s="415">
        <f t="shared" si="9"/>
        <v>0</v>
      </c>
      <c r="J25" s="415">
        <f t="shared" si="9"/>
        <v>0</v>
      </c>
      <c r="K25" s="402">
        <f t="shared" si="9"/>
        <v>-2.0234054417820335E-3</v>
      </c>
      <c r="L25" s="477">
        <f t="shared" si="9"/>
        <v>-7.4942417227613412E-2</v>
      </c>
      <c r="M25" s="402">
        <f t="shared" si="9"/>
        <v>1.8848447359162579E-2</v>
      </c>
      <c r="N25" s="477">
        <f t="shared" si="9"/>
        <v>-3.516905196539466E-2</v>
      </c>
      <c r="O25" s="414">
        <f t="shared" si="9"/>
        <v>0.2</v>
      </c>
      <c r="P25" s="415">
        <f t="shared" si="9"/>
        <v>0.2</v>
      </c>
      <c r="Q25" s="392">
        <f t="shared" si="9"/>
        <v>-7.4942417227613412E-2</v>
      </c>
      <c r="R25" s="395">
        <f t="shared" si="9"/>
        <v>-3.516905196539466E-2</v>
      </c>
      <c r="S25" s="152"/>
      <c r="T25" s="152"/>
      <c r="U25" s="297"/>
      <c r="V25" s="298"/>
      <c r="W25" s="298"/>
      <c r="X25" s="298"/>
      <c r="Y25" s="298"/>
      <c r="Z25" s="298"/>
      <c r="AA25" s="298"/>
      <c r="AB25" s="298"/>
      <c r="AC25" s="268"/>
      <c r="AD25" s="269"/>
      <c r="AE25" s="262"/>
      <c r="AF25" s="264"/>
      <c r="AG25" s="297"/>
      <c r="AH25" s="298"/>
      <c r="AI25" s="262"/>
      <c r="AJ25" s="264"/>
      <c r="AL25" s="92">
        <f t="shared" si="4"/>
        <v>0.2</v>
      </c>
      <c r="AM25" s="92">
        <f t="shared" si="4"/>
        <v>0.2</v>
      </c>
      <c r="AN25" s="92">
        <f t="shared" si="4"/>
        <v>0.2</v>
      </c>
      <c r="AO25" s="92">
        <f t="shared" si="4"/>
        <v>0.2</v>
      </c>
      <c r="AP25" s="92">
        <f t="shared" si="4"/>
        <v>0.2</v>
      </c>
      <c r="AQ25" s="92">
        <f t="shared" si="4"/>
        <v>0</v>
      </c>
      <c r="AR25" s="92">
        <f t="shared" si="4"/>
        <v>0</v>
      </c>
      <c r="AS25" s="92">
        <f t="shared" si="4"/>
        <v>0</v>
      </c>
      <c r="AT25" s="92">
        <f t="shared" si="4"/>
        <v>-2.0234054417820335E-3</v>
      </c>
      <c r="AU25" s="92">
        <f t="shared" si="4"/>
        <v>-7.4942417227613412E-2</v>
      </c>
      <c r="AV25" s="92">
        <f t="shared" si="4"/>
        <v>1.8848447359162579E-2</v>
      </c>
      <c r="AW25" s="92">
        <f t="shared" si="4"/>
        <v>-3.516905196539466E-2</v>
      </c>
      <c r="AX25" s="92">
        <f t="shared" si="4"/>
        <v>0.2</v>
      </c>
      <c r="AY25" s="92">
        <f t="shared" si="4"/>
        <v>0.2</v>
      </c>
      <c r="AZ25" s="92">
        <f t="shared" si="4"/>
        <v>-7.4942417227613412E-2</v>
      </c>
      <c r="BA25" s="92">
        <f t="shared" si="4"/>
        <v>-3.516905196539466E-2</v>
      </c>
      <c r="BB25" s="92"/>
      <c r="BC25" s="92"/>
      <c r="BD25" s="92"/>
      <c r="BE25" s="92"/>
      <c r="BF25" s="92"/>
      <c r="BG25" s="92"/>
      <c r="BH25" s="92"/>
      <c r="BI25" s="92"/>
    </row>
    <row r="26" spans="1:61" ht="12" customHeight="1">
      <c r="A26" s="52" t="s">
        <v>19</v>
      </c>
      <c r="B26" s="388" t="s">
        <v>50</v>
      </c>
      <c r="C26" s="414">
        <f t="shared" si="9"/>
        <v>0.6</v>
      </c>
      <c r="D26" s="415">
        <f t="shared" si="9"/>
        <v>0.6</v>
      </c>
      <c r="E26" s="415">
        <f t="shared" si="9"/>
        <v>0.6</v>
      </c>
      <c r="F26" s="415">
        <f t="shared" si="9"/>
        <v>0.7</v>
      </c>
      <c r="G26" s="415">
        <f t="shared" si="9"/>
        <v>0.7</v>
      </c>
      <c r="H26" s="415">
        <f t="shared" si="9"/>
        <v>0</v>
      </c>
      <c r="I26" s="415">
        <f t="shared" si="9"/>
        <v>0</v>
      </c>
      <c r="J26" s="415">
        <f t="shared" si="9"/>
        <v>0</v>
      </c>
      <c r="K26" s="402">
        <f t="shared" si="9"/>
        <v>-2.9941136327075513E-2</v>
      </c>
      <c r="L26" s="477">
        <f t="shared" si="9"/>
        <v>-0.10812782533587861</v>
      </c>
      <c r="M26" s="402">
        <f t="shared" si="9"/>
        <v>-2.402905206522632E-2</v>
      </c>
      <c r="N26" s="477">
        <f t="shared" si="9"/>
        <v>-9.5346648962532976E-2</v>
      </c>
      <c r="O26" s="414">
        <f t="shared" si="9"/>
        <v>0.6</v>
      </c>
      <c r="P26" s="415">
        <f t="shared" si="9"/>
        <v>0.7</v>
      </c>
      <c r="Q26" s="392">
        <f t="shared" si="9"/>
        <v>-0.10812782533587861</v>
      </c>
      <c r="R26" s="395">
        <f t="shared" si="9"/>
        <v>-9.5346648962532976E-2</v>
      </c>
      <c r="S26" s="152"/>
      <c r="T26" s="152"/>
      <c r="U26" s="297"/>
      <c r="V26" s="298"/>
      <c r="W26" s="298"/>
      <c r="X26" s="298"/>
      <c r="Y26" s="298"/>
      <c r="Z26" s="298"/>
      <c r="AA26" s="298"/>
      <c r="AB26" s="298"/>
      <c r="AC26" s="268"/>
      <c r="AD26" s="269"/>
      <c r="AE26" s="262"/>
      <c r="AF26" s="264"/>
      <c r="AG26" s="297"/>
      <c r="AH26" s="298"/>
      <c r="AI26" s="262"/>
      <c r="AJ26" s="264"/>
      <c r="AL26" s="92">
        <f t="shared" si="4"/>
        <v>0.6</v>
      </c>
      <c r="AM26" s="92">
        <f t="shared" si="4"/>
        <v>0.6</v>
      </c>
      <c r="AN26" s="92">
        <f t="shared" si="4"/>
        <v>0.6</v>
      </c>
      <c r="AO26" s="92">
        <f t="shared" si="4"/>
        <v>0.7</v>
      </c>
      <c r="AP26" s="92">
        <f t="shared" si="4"/>
        <v>0.7</v>
      </c>
      <c r="AQ26" s="92">
        <f t="shared" si="4"/>
        <v>0</v>
      </c>
      <c r="AR26" s="92">
        <f t="shared" si="4"/>
        <v>0</v>
      </c>
      <c r="AS26" s="92">
        <f t="shared" si="4"/>
        <v>0</v>
      </c>
      <c r="AT26" s="92">
        <f t="shared" si="4"/>
        <v>-2.9941136327075513E-2</v>
      </c>
      <c r="AU26" s="92">
        <f t="shared" si="4"/>
        <v>-0.10812782533587861</v>
      </c>
      <c r="AV26" s="92">
        <f t="shared" si="4"/>
        <v>-2.402905206522632E-2</v>
      </c>
      <c r="AW26" s="92">
        <f t="shared" si="4"/>
        <v>-9.5346648962532976E-2</v>
      </c>
      <c r="AX26" s="92">
        <f t="shared" si="4"/>
        <v>0.6</v>
      </c>
      <c r="AY26" s="92">
        <f t="shared" si="4"/>
        <v>0.7</v>
      </c>
      <c r="AZ26" s="92">
        <f t="shared" si="4"/>
        <v>-0.10812782533587861</v>
      </c>
      <c r="BA26" s="92">
        <f t="shared" si="4"/>
        <v>-9.5346648962532976E-2</v>
      </c>
      <c r="BB26" s="92"/>
      <c r="BC26" s="92"/>
      <c r="BD26" s="92"/>
      <c r="BE26" s="92"/>
      <c r="BF26" s="92"/>
      <c r="BG26" s="92"/>
      <c r="BH26" s="92"/>
      <c r="BI26" s="92"/>
    </row>
    <row r="27" spans="1:61" ht="12" customHeight="1">
      <c r="A27" s="58" t="s">
        <v>23</v>
      </c>
      <c r="B27" s="396" t="s">
        <v>51</v>
      </c>
      <c r="C27" s="420">
        <f t="shared" si="9"/>
        <v>43.1</v>
      </c>
      <c r="D27" s="421">
        <f t="shared" si="9"/>
        <v>43.2</v>
      </c>
      <c r="E27" s="421">
        <f t="shared" si="9"/>
        <v>44.2</v>
      </c>
      <c r="F27" s="421">
        <f t="shared" si="9"/>
        <v>43.9</v>
      </c>
      <c r="G27" s="421">
        <f t="shared" si="9"/>
        <v>44</v>
      </c>
      <c r="H27" s="421">
        <f t="shared" si="9"/>
        <v>0</v>
      </c>
      <c r="I27" s="421">
        <f t="shared" si="9"/>
        <v>0</v>
      </c>
      <c r="J27" s="421">
        <f t="shared" si="9"/>
        <v>0</v>
      </c>
      <c r="K27" s="505">
        <f t="shared" si="9"/>
        <v>-2.9547787544265125E-3</v>
      </c>
      <c r="L27" s="506">
        <f t="shared" si="9"/>
        <v>-1.9814944391790879E-2</v>
      </c>
      <c r="M27" s="505">
        <f t="shared" si="9"/>
        <v>3.5995658969714128E-3</v>
      </c>
      <c r="N27" s="506">
        <f t="shared" si="9"/>
        <v>1.2932126981510805E-2</v>
      </c>
      <c r="O27" s="420">
        <f t="shared" si="9"/>
        <v>43.1</v>
      </c>
      <c r="P27" s="421">
        <f t="shared" si="9"/>
        <v>44</v>
      </c>
      <c r="Q27" s="398">
        <f t="shared" si="9"/>
        <v>-1.9814944391790879E-2</v>
      </c>
      <c r="R27" s="399">
        <f t="shared" si="9"/>
        <v>1.2932126981510805E-2</v>
      </c>
      <c r="S27" s="152"/>
      <c r="T27" s="152"/>
      <c r="U27" s="299"/>
      <c r="V27" s="300"/>
      <c r="W27" s="300"/>
      <c r="X27" s="300"/>
      <c r="Y27" s="300"/>
      <c r="Z27" s="300"/>
      <c r="AA27" s="300"/>
      <c r="AB27" s="300"/>
      <c r="AC27" s="271"/>
      <c r="AD27" s="272"/>
      <c r="AE27" s="273"/>
      <c r="AF27" s="274"/>
      <c r="AG27" s="299"/>
      <c r="AH27" s="300"/>
      <c r="AI27" s="273"/>
      <c r="AJ27" s="264"/>
      <c r="AL27" s="92">
        <f t="shared" si="4"/>
        <v>43.1</v>
      </c>
      <c r="AM27" s="92">
        <f t="shared" si="4"/>
        <v>43.2</v>
      </c>
      <c r="AN27" s="92">
        <f t="shared" si="4"/>
        <v>44.2</v>
      </c>
      <c r="AO27" s="92">
        <f t="shared" si="4"/>
        <v>43.9</v>
      </c>
      <c r="AP27" s="92">
        <f t="shared" si="4"/>
        <v>44</v>
      </c>
      <c r="AQ27" s="92">
        <f t="shared" si="4"/>
        <v>0</v>
      </c>
      <c r="AR27" s="92">
        <f t="shared" si="4"/>
        <v>0</v>
      </c>
      <c r="AS27" s="92">
        <f t="shared" si="4"/>
        <v>0</v>
      </c>
      <c r="AT27" s="92">
        <f t="shared" si="4"/>
        <v>-2.9547787544265125E-3</v>
      </c>
      <c r="AU27" s="92">
        <f t="shared" si="4"/>
        <v>-1.9814944391790879E-2</v>
      </c>
      <c r="AV27" s="92">
        <f t="shared" si="4"/>
        <v>3.5995658969714128E-3</v>
      </c>
      <c r="AW27" s="92">
        <f t="shared" si="4"/>
        <v>1.2932126981510805E-2</v>
      </c>
      <c r="AX27" s="92">
        <f t="shared" si="4"/>
        <v>43.1</v>
      </c>
      <c r="AY27" s="92">
        <f t="shared" si="4"/>
        <v>44</v>
      </c>
      <c r="AZ27" s="92">
        <f t="shared" si="4"/>
        <v>-1.9814944391790879E-2</v>
      </c>
      <c r="BA27" s="92">
        <f t="shared" si="4"/>
        <v>1.2932126981510805E-2</v>
      </c>
      <c r="BB27" s="92"/>
      <c r="BC27" s="92"/>
      <c r="BD27" s="92"/>
      <c r="BE27" s="92"/>
      <c r="BF27" s="92"/>
      <c r="BG27" s="92"/>
      <c r="BH27" s="92"/>
      <c r="BI27" s="92"/>
    </row>
    <row r="28" spans="1:61" ht="12" customHeight="1">
      <c r="A28" s="52" t="s">
        <v>15</v>
      </c>
      <c r="B28" s="388" t="s">
        <v>52</v>
      </c>
      <c r="C28" s="440">
        <f t="shared" si="9"/>
        <v>17.100000000000001</v>
      </c>
      <c r="D28" s="415">
        <f t="shared" si="9"/>
        <v>17.5</v>
      </c>
      <c r="E28" s="415">
        <f t="shared" si="9"/>
        <v>17.599999999999998</v>
      </c>
      <c r="F28" s="415">
        <f t="shared" si="9"/>
        <v>17</v>
      </c>
      <c r="G28" s="415">
        <f t="shared" si="9"/>
        <v>17.299999999999997</v>
      </c>
      <c r="H28" s="415">
        <f t="shared" si="9"/>
        <v>0</v>
      </c>
      <c r="I28" s="415">
        <f t="shared" si="9"/>
        <v>0</v>
      </c>
      <c r="J28" s="415">
        <f t="shared" si="9"/>
        <v>0</v>
      </c>
      <c r="K28" s="402">
        <f t="shared" si="9"/>
        <v>-2.2389723846237497E-2</v>
      </c>
      <c r="L28" s="477">
        <f t="shared" si="9"/>
        <v>-7.963269550744001E-3</v>
      </c>
      <c r="M28" s="402">
        <f t="shared" si="9"/>
        <v>-1.1423820779139504E-2</v>
      </c>
      <c r="N28" s="477">
        <f t="shared" si="9"/>
        <v>2.9742494997598623E-2</v>
      </c>
      <c r="O28" s="440">
        <f t="shared" si="9"/>
        <v>17.100000000000001</v>
      </c>
      <c r="P28" s="415">
        <f t="shared" si="9"/>
        <v>17.299999999999997</v>
      </c>
      <c r="Q28" s="392">
        <f t="shared" si="9"/>
        <v>-7.963269550744001E-3</v>
      </c>
      <c r="R28" s="395">
        <f t="shared" si="9"/>
        <v>2.9742494997598623E-2</v>
      </c>
      <c r="S28" s="152"/>
      <c r="T28" s="152"/>
      <c r="U28" s="297"/>
      <c r="V28" s="298"/>
      <c r="W28" s="298"/>
      <c r="X28" s="298"/>
      <c r="Y28" s="298"/>
      <c r="Z28" s="298"/>
      <c r="AA28" s="298"/>
      <c r="AB28" s="298"/>
      <c r="AC28" s="268"/>
      <c r="AD28" s="269"/>
      <c r="AE28" s="262"/>
      <c r="AF28" s="264"/>
      <c r="AG28" s="297"/>
      <c r="AH28" s="298"/>
      <c r="AI28" s="262"/>
      <c r="AJ28" s="264"/>
      <c r="AL28" s="92">
        <f t="shared" si="4"/>
        <v>17.100000000000001</v>
      </c>
      <c r="AM28" s="92">
        <f t="shared" si="4"/>
        <v>17.5</v>
      </c>
      <c r="AN28" s="92">
        <f t="shared" si="4"/>
        <v>17.599999999999998</v>
      </c>
      <c r="AO28" s="92">
        <f t="shared" si="4"/>
        <v>17</v>
      </c>
      <c r="AP28" s="92">
        <f t="shared" si="4"/>
        <v>17.299999999999997</v>
      </c>
      <c r="AQ28" s="92">
        <f t="shared" si="4"/>
        <v>0</v>
      </c>
      <c r="AR28" s="92">
        <f t="shared" si="4"/>
        <v>0</v>
      </c>
      <c r="AS28" s="92">
        <f t="shared" si="4"/>
        <v>0</v>
      </c>
      <c r="AT28" s="92">
        <f t="shared" si="4"/>
        <v>-2.2389723846237497E-2</v>
      </c>
      <c r="AU28" s="92">
        <f t="shared" si="4"/>
        <v>-7.963269550744001E-3</v>
      </c>
      <c r="AV28" s="92">
        <f t="shared" si="4"/>
        <v>-1.1423820779139504E-2</v>
      </c>
      <c r="AW28" s="92">
        <f t="shared" si="4"/>
        <v>2.9742494997598623E-2</v>
      </c>
      <c r="AX28" s="92">
        <f t="shared" si="4"/>
        <v>17.100000000000001</v>
      </c>
      <c r="AY28" s="92">
        <f t="shared" si="4"/>
        <v>17.299999999999997</v>
      </c>
      <c r="AZ28" s="92">
        <f t="shared" si="4"/>
        <v>-7.963269550744001E-3</v>
      </c>
      <c r="BA28" s="92">
        <f t="shared" si="4"/>
        <v>2.9742494997598623E-2</v>
      </c>
      <c r="BB28" s="92"/>
      <c r="BC28" s="92"/>
      <c r="BD28" s="92"/>
      <c r="BE28" s="92"/>
      <c r="BF28" s="92"/>
      <c r="BG28" s="92"/>
      <c r="BH28" s="92"/>
      <c r="BI28" s="92"/>
    </row>
    <row r="29" spans="1:61" ht="12" customHeight="1">
      <c r="A29" s="52" t="s">
        <v>14</v>
      </c>
      <c r="B29" s="388" t="s">
        <v>53</v>
      </c>
      <c r="C29" s="414">
        <f t="shared" si="9"/>
        <v>0.2</v>
      </c>
      <c r="D29" s="415">
        <f t="shared" si="9"/>
        <v>0.2</v>
      </c>
      <c r="E29" s="415">
        <f t="shared" si="9"/>
        <v>0.1</v>
      </c>
      <c r="F29" s="415">
        <f t="shared" si="9"/>
        <v>0.2</v>
      </c>
      <c r="G29" s="415">
        <f t="shared" si="9"/>
        <v>0.1</v>
      </c>
      <c r="H29" s="415">
        <f t="shared" si="9"/>
        <v>0</v>
      </c>
      <c r="I29" s="415">
        <f t="shared" si="9"/>
        <v>0</v>
      </c>
      <c r="J29" s="415">
        <f t="shared" si="9"/>
        <v>0</v>
      </c>
      <c r="K29" s="402">
        <f t="shared" si="9"/>
        <v>-0.11479077673761706</v>
      </c>
      <c r="L29" s="477">
        <f t="shared" si="9"/>
        <v>3.2606935792663494E-2</v>
      </c>
      <c r="M29" s="402">
        <f t="shared" si="9"/>
        <v>-0.10194278991807004</v>
      </c>
      <c r="N29" s="477">
        <f t="shared" si="9"/>
        <v>6.1749432998474685E-2</v>
      </c>
      <c r="O29" s="414">
        <f t="shared" si="9"/>
        <v>0.2</v>
      </c>
      <c r="P29" s="415">
        <f t="shared" si="9"/>
        <v>0.1</v>
      </c>
      <c r="Q29" s="392">
        <f t="shared" si="9"/>
        <v>3.2606935792663494E-2</v>
      </c>
      <c r="R29" s="395">
        <f t="shared" si="9"/>
        <v>6.1749432998474685E-2</v>
      </c>
      <c r="S29" s="152"/>
      <c r="T29" s="152"/>
      <c r="U29" s="297"/>
      <c r="V29" s="298"/>
      <c r="W29" s="298"/>
      <c r="X29" s="298"/>
      <c r="Y29" s="298"/>
      <c r="Z29" s="298"/>
      <c r="AA29" s="298"/>
      <c r="AB29" s="298"/>
      <c r="AC29" s="268"/>
      <c r="AD29" s="269"/>
      <c r="AE29" s="262"/>
      <c r="AF29" s="264"/>
      <c r="AG29" s="297"/>
      <c r="AH29" s="298"/>
      <c r="AI29" s="262"/>
      <c r="AJ29" s="264"/>
      <c r="AL29" s="92">
        <f t="shared" si="4"/>
        <v>0.2</v>
      </c>
      <c r="AM29" s="92">
        <f t="shared" si="4"/>
        <v>0.2</v>
      </c>
      <c r="AN29" s="92">
        <f t="shared" si="4"/>
        <v>0.1</v>
      </c>
      <c r="AO29" s="92">
        <f t="shared" si="4"/>
        <v>0.2</v>
      </c>
      <c r="AP29" s="92">
        <f t="shared" si="4"/>
        <v>0.1</v>
      </c>
      <c r="AQ29" s="92">
        <f t="shared" si="4"/>
        <v>0</v>
      </c>
      <c r="AR29" s="92">
        <f t="shared" si="4"/>
        <v>0</v>
      </c>
      <c r="AS29" s="92">
        <f t="shared" si="4"/>
        <v>0</v>
      </c>
      <c r="AT29" s="92">
        <f t="shared" si="4"/>
        <v>-0.11479077673761706</v>
      </c>
      <c r="AU29" s="92">
        <f t="shared" si="4"/>
        <v>3.2606935792663494E-2</v>
      </c>
      <c r="AV29" s="92">
        <f t="shared" si="4"/>
        <v>-0.10194278991807004</v>
      </c>
      <c r="AW29" s="92">
        <f t="shared" si="4"/>
        <v>6.1749432998474685E-2</v>
      </c>
      <c r="AX29" s="92">
        <f t="shared" si="4"/>
        <v>0.2</v>
      </c>
      <c r="AY29" s="92">
        <f t="shared" si="4"/>
        <v>0.1</v>
      </c>
      <c r="AZ29" s="92">
        <f t="shared" si="4"/>
        <v>3.2606935792663494E-2</v>
      </c>
      <c r="BA29" s="92">
        <f t="shared" si="4"/>
        <v>6.1749432998474685E-2</v>
      </c>
      <c r="BB29" s="92"/>
      <c r="BC29" s="92"/>
      <c r="BD29" s="92"/>
      <c r="BE29" s="92"/>
      <c r="BF29" s="92"/>
      <c r="BG29" s="92"/>
      <c r="BH29" s="92"/>
      <c r="BI29" s="92"/>
    </row>
    <row r="30" spans="1:61" ht="12" customHeight="1">
      <c r="A30" s="58" t="s">
        <v>13</v>
      </c>
      <c r="B30" s="403" t="s">
        <v>54</v>
      </c>
      <c r="C30" s="422">
        <f t="shared" si="9"/>
        <v>17.3</v>
      </c>
      <c r="D30" s="423">
        <f t="shared" si="9"/>
        <v>17.7</v>
      </c>
      <c r="E30" s="423">
        <f t="shared" si="9"/>
        <v>17.7</v>
      </c>
      <c r="F30" s="423">
        <f t="shared" si="9"/>
        <v>17.2</v>
      </c>
      <c r="G30" s="423">
        <f t="shared" si="9"/>
        <v>17.399999999999999</v>
      </c>
      <c r="H30" s="423">
        <f t="shared" si="9"/>
        <v>0</v>
      </c>
      <c r="I30" s="423">
        <f t="shared" si="9"/>
        <v>0</v>
      </c>
      <c r="J30" s="423">
        <f t="shared" si="9"/>
        <v>0</v>
      </c>
      <c r="K30" s="512">
        <f t="shared" si="9"/>
        <v>-2.3290324262789652E-2</v>
      </c>
      <c r="L30" s="410">
        <f t="shared" si="9"/>
        <v>-7.6188511563889394E-3</v>
      </c>
      <c r="M30" s="512">
        <f t="shared" si="9"/>
        <v>-1.2304929963558808E-2</v>
      </c>
      <c r="N30" s="410">
        <f t="shared" si="9"/>
        <v>3.0017308369097329E-2</v>
      </c>
      <c r="O30" s="522">
        <f t="shared" si="9"/>
        <v>17.3</v>
      </c>
      <c r="P30" s="523">
        <f t="shared" si="9"/>
        <v>17.399999999999999</v>
      </c>
      <c r="Q30" s="409">
        <f t="shared" si="9"/>
        <v>-7.6188511563889394E-3</v>
      </c>
      <c r="R30" s="411">
        <f t="shared" si="9"/>
        <v>3.0017308369097329E-2</v>
      </c>
      <c r="S30" s="152"/>
      <c r="T30" s="152"/>
      <c r="U30" s="301"/>
      <c r="V30" s="302"/>
      <c r="W30" s="302"/>
      <c r="X30" s="302"/>
      <c r="Y30" s="302"/>
      <c r="Z30" s="302"/>
      <c r="AA30" s="302"/>
      <c r="AB30" s="302"/>
      <c r="AC30" s="283"/>
      <c r="AD30" s="555"/>
      <c r="AE30" s="284"/>
      <c r="AF30" s="303"/>
      <c r="AG30" s="301"/>
      <c r="AH30" s="302"/>
      <c r="AI30" s="284"/>
      <c r="AJ30" s="295"/>
      <c r="AL30" s="92">
        <f t="shared" si="4"/>
        <v>17.3</v>
      </c>
      <c r="AM30" s="92">
        <f t="shared" si="4"/>
        <v>17.7</v>
      </c>
      <c r="AN30" s="92">
        <f t="shared" si="4"/>
        <v>17.7</v>
      </c>
      <c r="AO30" s="92">
        <f t="shared" si="4"/>
        <v>17.2</v>
      </c>
      <c r="AP30" s="92">
        <f t="shared" si="4"/>
        <v>17.399999999999999</v>
      </c>
      <c r="AQ30" s="92">
        <f t="shared" si="4"/>
        <v>0</v>
      </c>
      <c r="AR30" s="92">
        <f t="shared" si="4"/>
        <v>0</v>
      </c>
      <c r="AS30" s="92">
        <f t="shared" si="4"/>
        <v>0</v>
      </c>
      <c r="AT30" s="92">
        <f t="shared" si="4"/>
        <v>-2.3290324262789652E-2</v>
      </c>
      <c r="AU30" s="92">
        <f t="shared" si="4"/>
        <v>-7.6188511563889394E-3</v>
      </c>
      <c r="AV30" s="92">
        <f t="shared" si="4"/>
        <v>-1.2304929963558808E-2</v>
      </c>
      <c r="AW30" s="92">
        <f t="shared" si="4"/>
        <v>3.0017308369097329E-2</v>
      </c>
      <c r="AX30" s="92">
        <f t="shared" si="4"/>
        <v>17.3</v>
      </c>
      <c r="AY30" s="92">
        <f t="shared" si="4"/>
        <v>17.399999999999999</v>
      </c>
      <c r="AZ30" s="92">
        <f t="shared" si="4"/>
        <v>-7.6188511563889394E-3</v>
      </c>
      <c r="BA30" s="92">
        <f t="shared" si="4"/>
        <v>3.0017308369097329E-2</v>
      </c>
      <c r="BB30" s="92"/>
      <c r="BC30" s="92"/>
      <c r="BD30" s="92"/>
      <c r="BE30" s="92"/>
      <c r="BF30" s="92"/>
      <c r="BG30" s="92"/>
      <c r="BH30" s="92"/>
      <c r="BI30" s="92"/>
    </row>
    <row r="31" spans="1:61" s="165" customFormat="1" ht="12.75">
      <c r="A31" s="169" t="str">
        <f>+"FXRetailTot"&amp;$A$1</f>
        <v>FXRetailTotSWE</v>
      </c>
      <c r="B31" s="973" t="s">
        <v>120</v>
      </c>
      <c r="C31" s="973"/>
      <c r="D31" s="973"/>
      <c r="E31" s="973"/>
      <c r="F31" s="973"/>
      <c r="G31" s="973"/>
      <c r="H31" s="973"/>
      <c r="I31" s="973"/>
      <c r="J31" s="973"/>
      <c r="K31" s="973"/>
      <c r="L31" s="973"/>
      <c r="M31" s="973"/>
      <c r="N31" s="973"/>
      <c r="O31" s="973"/>
      <c r="P31" s="973"/>
      <c r="Q31" s="973"/>
      <c r="R31" s="973"/>
    </row>
    <row r="32" spans="1:61" s="5" customFormat="1">
      <c r="A32" s="141"/>
      <c r="B32" s="974"/>
      <c r="C32" s="974"/>
      <c r="D32" s="974"/>
      <c r="E32" s="974"/>
      <c r="F32" s="974"/>
      <c r="G32" s="974"/>
      <c r="H32" s="974"/>
      <c r="I32" s="974"/>
      <c r="J32" s="974"/>
      <c r="K32" s="974"/>
      <c r="L32" s="974"/>
      <c r="M32" s="974"/>
      <c r="N32" s="974"/>
      <c r="O32" s="974"/>
      <c r="P32" s="974"/>
      <c r="Q32" s="343"/>
      <c r="R32" s="340"/>
      <c r="S32" s="100"/>
      <c r="T32" s="101"/>
    </row>
    <row r="33" spans="1:20" s="5" customFormat="1">
      <c r="A33" s="140"/>
      <c r="B33" s="968"/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N33" s="102"/>
      <c r="Q33" s="102"/>
      <c r="T33" s="102"/>
    </row>
    <row r="34" spans="1:20" s="49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3"/>
      <c r="L34" s="153"/>
      <c r="M34" s="11"/>
    </row>
    <row r="35" spans="1:20" s="49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3"/>
      <c r="L35" s="153"/>
      <c r="M35" s="11"/>
    </row>
    <row r="36" spans="1:20" s="49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3"/>
      <c r="L36" s="153"/>
      <c r="M36" s="11"/>
    </row>
    <row r="37" spans="1:20" s="49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3"/>
      <c r="L37" s="153"/>
      <c r="M37" s="11"/>
    </row>
    <row r="38" spans="1:20" s="49" customFormat="1">
      <c r="A38" s="9"/>
      <c r="B38" s="11"/>
      <c r="C38" s="17"/>
      <c r="D38" s="17"/>
      <c r="E38" s="17"/>
      <c r="F38" s="93"/>
      <c r="G38" s="13"/>
      <c r="H38" s="7"/>
      <c r="I38" s="7"/>
      <c r="J38" s="7"/>
      <c r="K38" s="153"/>
      <c r="L38" s="153"/>
      <c r="M38" s="11"/>
    </row>
    <row r="39" spans="1:20" s="49" customFormat="1">
      <c r="A39" s="9"/>
      <c r="B39" s="11"/>
      <c r="C39" s="22"/>
      <c r="D39" s="22"/>
      <c r="E39" s="22"/>
      <c r="F39" s="94"/>
      <c r="G39" s="94"/>
      <c r="H39" s="10"/>
      <c r="I39" s="10"/>
      <c r="J39" s="10"/>
      <c r="K39" s="153"/>
      <c r="L39" s="153"/>
      <c r="M39" s="11"/>
    </row>
    <row r="40" spans="1:20" s="49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3"/>
      <c r="L40" s="153"/>
      <c r="M40" s="11"/>
    </row>
    <row r="41" spans="1:20" s="49" customFormat="1">
      <c r="A41" s="9"/>
      <c r="B41" s="11"/>
      <c r="C41" s="22"/>
      <c r="D41" s="22"/>
      <c r="E41" s="10"/>
      <c r="F41" s="94"/>
      <c r="G41" s="94"/>
      <c r="H41" s="10"/>
      <c r="I41" s="10"/>
      <c r="J41" s="10"/>
      <c r="K41" s="153"/>
      <c r="L41" s="153"/>
      <c r="M41" s="11"/>
    </row>
    <row r="42" spans="1:20" s="49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3"/>
      <c r="L42" s="153"/>
      <c r="M42" s="11"/>
    </row>
    <row r="43" spans="1:20" s="49" customFormat="1">
      <c r="A43" s="9"/>
      <c r="B43" s="11"/>
      <c r="C43" s="17"/>
      <c r="D43" s="17"/>
      <c r="E43" s="7"/>
      <c r="F43" s="95"/>
      <c r="G43" s="95"/>
      <c r="H43" s="7"/>
      <c r="I43" s="7"/>
      <c r="J43" s="7"/>
      <c r="K43" s="153"/>
      <c r="L43" s="153"/>
      <c r="M43" s="11"/>
    </row>
    <row r="44" spans="1:20" s="49" customFormat="1">
      <c r="A44" s="9"/>
      <c r="B44" s="11"/>
      <c r="C44" s="22"/>
      <c r="D44" s="22"/>
      <c r="E44" s="10"/>
      <c r="F44" s="94"/>
      <c r="G44" s="94"/>
      <c r="H44" s="10"/>
      <c r="I44" s="10"/>
      <c r="J44" s="10"/>
      <c r="K44" s="153"/>
      <c r="L44" s="153"/>
      <c r="M44" s="11"/>
    </row>
    <row r="45" spans="1:20" s="49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3"/>
      <c r="L45" s="153"/>
      <c r="M45" s="11"/>
    </row>
    <row r="46" spans="1:20" s="49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3"/>
      <c r="L46" s="153"/>
      <c r="M46" s="11"/>
    </row>
    <row r="47" spans="1:20" s="49" customFormat="1">
      <c r="A47" s="9"/>
      <c r="B47" s="11"/>
      <c r="C47" s="95"/>
      <c r="D47" s="95"/>
      <c r="E47" s="95"/>
      <c r="F47" s="95"/>
      <c r="G47" s="95"/>
      <c r="H47" s="95"/>
      <c r="I47" s="95"/>
      <c r="J47" s="95"/>
      <c r="K47" s="153"/>
      <c r="L47" s="153"/>
      <c r="M47" s="11"/>
    </row>
    <row r="48" spans="1:20" s="49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3"/>
      <c r="L48" s="153"/>
      <c r="M48" s="11"/>
    </row>
    <row r="49" spans="1:13" s="49" customFormat="1">
      <c r="A49" s="9"/>
      <c r="B49" s="11"/>
      <c r="C49" s="96"/>
      <c r="D49" s="96"/>
      <c r="E49" s="96"/>
      <c r="F49" s="96"/>
      <c r="G49" s="96"/>
      <c r="H49" s="96"/>
      <c r="I49" s="96"/>
      <c r="J49" s="96"/>
      <c r="K49" s="153"/>
      <c r="L49" s="153"/>
      <c r="M49" s="11"/>
    </row>
    <row r="50" spans="1:13" s="49" customFormat="1">
      <c r="A50" s="9"/>
      <c r="B50" s="11"/>
      <c r="C50" s="96"/>
      <c r="D50" s="96"/>
      <c r="E50" s="96"/>
      <c r="F50" s="96"/>
      <c r="G50" s="96"/>
      <c r="H50" s="96"/>
      <c r="I50" s="96"/>
      <c r="J50" s="96"/>
      <c r="K50" s="153"/>
      <c r="L50" s="153"/>
      <c r="M50" s="11"/>
    </row>
    <row r="51" spans="1:13" s="49" customFormat="1">
      <c r="A51" s="9"/>
      <c r="B51" s="11"/>
      <c r="C51" s="97"/>
      <c r="D51" s="97"/>
      <c r="E51" s="97"/>
      <c r="F51" s="97"/>
      <c r="G51" s="97"/>
      <c r="H51" s="97"/>
      <c r="I51" s="97"/>
      <c r="J51" s="97"/>
      <c r="K51" s="153"/>
      <c r="L51" s="153"/>
      <c r="M51" s="11"/>
    </row>
    <row r="52" spans="1:13" s="49" customFormat="1">
      <c r="A52" s="9"/>
      <c r="B52" s="11"/>
      <c r="C52" s="96"/>
      <c r="D52" s="96"/>
      <c r="E52" s="96"/>
      <c r="F52" s="96"/>
      <c r="G52" s="96"/>
      <c r="H52" s="96"/>
      <c r="I52" s="96"/>
      <c r="J52" s="96"/>
      <c r="K52" s="153"/>
      <c r="L52" s="153"/>
      <c r="M52" s="11"/>
    </row>
    <row r="53" spans="1:13" s="49" customFormat="1">
      <c r="A53" s="9"/>
      <c r="B53" s="11"/>
      <c r="C53" s="96"/>
      <c r="D53" s="96"/>
      <c r="E53" s="96"/>
      <c r="F53" s="96"/>
      <c r="G53" s="96"/>
      <c r="H53" s="96"/>
      <c r="I53" s="96"/>
      <c r="J53" s="96"/>
      <c r="K53" s="153"/>
      <c r="L53" s="153"/>
      <c r="M53" s="11"/>
    </row>
    <row r="54" spans="1:13" s="49" customFormat="1">
      <c r="A54" s="9"/>
      <c r="B54" s="11"/>
      <c r="C54" s="97"/>
      <c r="D54" s="97"/>
      <c r="E54" s="97"/>
      <c r="F54" s="97"/>
      <c r="G54" s="97"/>
      <c r="H54" s="97"/>
      <c r="I54" s="97"/>
      <c r="J54" s="97"/>
      <c r="K54" s="153"/>
      <c r="L54" s="153"/>
      <c r="M54" s="11"/>
    </row>
    <row r="55" spans="1:13" s="49" customFormat="1">
      <c r="A55" s="9"/>
      <c r="B55" s="11"/>
      <c r="C55" s="96"/>
      <c r="D55" s="96"/>
      <c r="E55" s="7"/>
      <c r="F55" s="7"/>
      <c r="G55" s="7"/>
      <c r="H55" s="10"/>
      <c r="I55" s="10"/>
      <c r="J55" s="10"/>
      <c r="K55" s="153"/>
      <c r="L55" s="153"/>
      <c r="M55" s="11"/>
    </row>
    <row r="56" spans="1:13" s="49" customFormat="1">
      <c r="A56" s="9"/>
      <c r="B56" s="11"/>
      <c r="C56" s="98"/>
      <c r="D56" s="98"/>
      <c r="E56" s="98"/>
      <c r="F56" s="98"/>
      <c r="G56" s="98"/>
      <c r="H56" s="98"/>
      <c r="I56" s="98"/>
      <c r="J56" s="98"/>
      <c r="K56" s="153"/>
      <c r="L56" s="153"/>
      <c r="M56" s="11"/>
    </row>
    <row r="57" spans="1:13" s="49" customFormat="1">
      <c r="A57" s="9"/>
      <c r="B57" s="11"/>
      <c r="C57" s="98"/>
      <c r="D57" s="98"/>
      <c r="E57" s="98"/>
      <c r="F57" s="98"/>
      <c r="G57" s="98"/>
      <c r="H57" s="98"/>
      <c r="I57" s="98"/>
      <c r="J57" s="98"/>
      <c r="K57" s="153"/>
      <c r="L57" s="153"/>
      <c r="M57" s="11"/>
    </row>
    <row r="58" spans="1:13" s="49" customFormat="1">
      <c r="A58" s="9"/>
      <c r="B58" s="11"/>
      <c r="C58" s="98"/>
      <c r="D58" s="98"/>
      <c r="E58" s="98"/>
      <c r="F58" s="98"/>
      <c r="G58" s="98"/>
      <c r="H58" s="98"/>
      <c r="I58" s="98"/>
      <c r="J58" s="98"/>
      <c r="K58" s="153"/>
      <c r="L58" s="153"/>
      <c r="M58" s="11"/>
    </row>
    <row r="59" spans="1:13" s="49" customFormat="1">
      <c r="A59" s="9"/>
      <c r="B59" s="11"/>
      <c r="C59" s="99"/>
      <c r="D59" s="99"/>
      <c r="E59" s="99"/>
      <c r="F59" s="99"/>
      <c r="G59" s="99"/>
      <c r="H59" s="99"/>
      <c r="I59" s="99"/>
      <c r="J59" s="99"/>
      <c r="K59" s="153"/>
      <c r="L59" s="153"/>
      <c r="M59" s="11"/>
    </row>
    <row r="60" spans="1:13" s="49" customFormat="1">
      <c r="A60" s="9"/>
      <c r="B60" s="11"/>
      <c r="C60" s="98"/>
      <c r="D60" s="98"/>
      <c r="E60" s="98"/>
      <c r="F60" s="98"/>
      <c r="G60" s="98"/>
      <c r="H60" s="98"/>
      <c r="I60" s="98"/>
      <c r="J60" s="98"/>
      <c r="K60" s="153"/>
      <c r="L60" s="153"/>
      <c r="M60" s="11"/>
    </row>
    <row r="61" spans="1:13" s="49" customFormat="1">
      <c r="A61" s="9"/>
      <c r="B61" s="11"/>
      <c r="C61" s="98"/>
      <c r="D61" s="98"/>
      <c r="E61" s="98"/>
      <c r="F61" s="98"/>
      <c r="G61" s="98"/>
      <c r="H61" s="98"/>
      <c r="I61" s="98"/>
      <c r="J61" s="98"/>
      <c r="K61" s="153"/>
      <c r="L61" s="153"/>
      <c r="M61" s="11"/>
    </row>
    <row r="62" spans="1:13" s="49" customFormat="1">
      <c r="A62" s="9"/>
      <c r="B62" s="11"/>
      <c r="C62" s="99"/>
      <c r="D62" s="99"/>
      <c r="E62" s="99"/>
      <c r="F62" s="99"/>
      <c r="G62" s="99"/>
      <c r="H62" s="99"/>
      <c r="I62" s="99"/>
      <c r="J62" s="99"/>
      <c r="K62" s="153"/>
      <c r="L62" s="153"/>
      <c r="M62" s="11"/>
    </row>
    <row r="63" spans="1:13" s="49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3"/>
      <c r="L63" s="153"/>
      <c r="M63" s="11"/>
    </row>
    <row r="64" spans="1:13" s="49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3"/>
      <c r="L64" s="153"/>
      <c r="M64" s="11"/>
    </row>
    <row r="65" spans="1:13" s="49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3"/>
      <c r="L65" s="153"/>
      <c r="M65" s="11"/>
    </row>
    <row r="66" spans="1:13" s="49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3"/>
      <c r="L66" s="153"/>
      <c r="M66" s="11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5" style="49" bestFit="1" customWidth="1"/>
    <col min="8" max="10" width="6.6640625" style="49" hidden="1" customWidth="1"/>
    <col min="11" max="12" width="7.5" style="152" customWidth="1"/>
    <col min="13" max="16" width="8.5" style="49" customWidth="1"/>
    <col min="17" max="18" width="7.5" style="49" customWidth="1"/>
    <col min="19" max="20" width="9.33203125" style="49"/>
    <col min="21" max="22" width="7" style="152" customWidth="1"/>
    <col min="23" max="16384" width="9.33203125" style="49"/>
  </cols>
  <sheetData>
    <row r="1" spans="1:61">
      <c r="A1" s="139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50">
        <f>1+K1</f>
        <v>12</v>
      </c>
      <c r="M1" s="47">
        <f t="shared" si="0"/>
        <v>13</v>
      </c>
      <c r="N1" s="47">
        <f t="shared" si="0"/>
        <v>14</v>
      </c>
      <c r="O1" s="151">
        <f>+N1+1</f>
        <v>15</v>
      </c>
      <c r="P1" s="151">
        <f>+O1+1</f>
        <v>16</v>
      </c>
      <c r="Q1" s="151">
        <f>+P1+1</f>
        <v>17</v>
      </c>
      <c r="R1" s="151">
        <f>+Q1+1</f>
        <v>18</v>
      </c>
      <c r="S1" s="48"/>
      <c r="T1" s="48"/>
    </row>
    <row r="2" spans="1:61">
      <c r="B2" s="334" t="s">
        <v>107</v>
      </c>
      <c r="C2" s="328"/>
      <c r="D2" s="328"/>
      <c r="E2" s="328"/>
      <c r="F2" s="328"/>
      <c r="G2" s="328"/>
      <c r="H2" s="328"/>
      <c r="I2" s="328"/>
      <c r="J2" s="328"/>
      <c r="K2" s="369"/>
      <c r="L2" s="266"/>
      <c r="M2" s="253"/>
      <c r="N2" s="310"/>
      <c r="O2" s="310"/>
      <c r="P2" s="254"/>
      <c r="Q2" s="310"/>
      <c r="R2" s="310"/>
      <c r="U2" s="579" t="s">
        <v>111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51" t="s">
        <v>94</v>
      </c>
      <c r="N3" s="952"/>
      <c r="O3" s="969"/>
      <c r="P3" s="970"/>
      <c r="Q3" s="971" t="s">
        <v>131</v>
      </c>
      <c r="R3" s="97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06" t="e">
        <f>+VLOOKUP($A4,#REF!,C$1+1,FALSE)</f>
        <v>#REF!</v>
      </c>
      <c r="D4" s="707" t="e">
        <f>+VLOOKUP($A4,#REF!,D$1+1,FALSE)</f>
        <v>#REF!</v>
      </c>
      <c r="E4" s="707" t="e">
        <f>+VLOOKUP($A4,#REF!,E$1+1,FALSE)</f>
        <v>#REF!</v>
      </c>
      <c r="F4" s="707" t="e">
        <f>+VLOOKUP($A4,#REF!,F$1+1,FALSE)</f>
        <v>#REF!</v>
      </c>
      <c r="G4" s="708" t="e">
        <f>+VLOOKUP($A4,#REF!,G$1+1,FALSE)</f>
        <v>#REF!</v>
      </c>
      <c r="H4" s="707" t="e">
        <f>+VLOOKUP($A4,#REF!,H$1+1,FALSE)</f>
        <v>#REF!</v>
      </c>
      <c r="I4" s="707" t="e">
        <f>+VLOOKUP($A4,#REF!,I$1+1,FALSE)</f>
        <v>#REF!</v>
      </c>
      <c r="J4" s="707" t="e">
        <f>+VLOOKUP($A4,#REF!,J$1+1,FALSE)</f>
        <v>#REF!</v>
      </c>
      <c r="K4" s="704" t="e">
        <f>+VLOOKUP($A4,#REF!,K$1+1,FALSE)</f>
        <v>#REF!</v>
      </c>
      <c r="L4" s="708" t="e">
        <f>+VLOOKUP($A4,#REF!,L$1+1,FALSE)</f>
        <v>#REF!</v>
      </c>
      <c r="M4" s="371" t="e">
        <f>+K4</f>
        <v>#REF!</v>
      </c>
      <c r="N4" s="708" t="e">
        <f>L4</f>
        <v>#REF!</v>
      </c>
      <c r="O4" s="743" t="s">
        <v>134</v>
      </c>
      <c r="P4" s="744" t="s">
        <v>133</v>
      </c>
      <c r="Q4" s="373" t="s">
        <v>86</v>
      </c>
      <c r="R4" s="705" t="s">
        <v>87</v>
      </c>
      <c r="S4" s="152"/>
      <c r="U4" s="706" t="e">
        <f>C4</f>
        <v>#REF!</v>
      </c>
      <c r="V4" s="707" t="e">
        <f t="shared" ref="V4:AJ4" si="1">D4</f>
        <v>#REF!</v>
      </c>
      <c r="W4" s="707" t="e">
        <f t="shared" si="1"/>
        <v>#REF!</v>
      </c>
      <c r="X4" s="707" t="e">
        <f t="shared" si="1"/>
        <v>#REF!</v>
      </c>
      <c r="Y4" s="707" t="e">
        <f t="shared" si="1"/>
        <v>#REF!</v>
      </c>
      <c r="Z4" s="707" t="e">
        <f t="shared" si="1"/>
        <v>#REF!</v>
      </c>
      <c r="AA4" s="707" t="e">
        <f t="shared" si="1"/>
        <v>#REF!</v>
      </c>
      <c r="AB4" s="707" t="e">
        <f t="shared" si="1"/>
        <v>#REF!</v>
      </c>
      <c r="AC4" s="704" t="e">
        <f t="shared" si="1"/>
        <v>#REF!</v>
      </c>
      <c r="AD4" s="705" t="e">
        <f t="shared" si="1"/>
        <v>#REF!</v>
      </c>
      <c r="AE4" s="704" t="e">
        <f t="shared" si="1"/>
        <v>#REF!</v>
      </c>
      <c r="AF4" s="705" t="e">
        <f t="shared" si="1"/>
        <v>#REF!</v>
      </c>
      <c r="AG4" s="704" t="str">
        <f t="shared" si="1"/>
        <v>Jan-dec 17</v>
      </c>
      <c r="AH4" s="705" t="str">
        <f t="shared" si="1"/>
        <v>Jan-dec 16</v>
      </c>
      <c r="AI4" s="704" t="str">
        <f t="shared" si="1"/>
        <v>EUR</v>
      </c>
      <c r="AJ4" s="705" t="str">
        <f t="shared" si="1"/>
        <v>Lokal</v>
      </c>
    </row>
    <row r="5" spans="1:61" ht="12" customHeight="1">
      <c r="A5" s="52" t="s">
        <v>6</v>
      </c>
      <c r="B5" s="388" t="s">
        <v>55</v>
      </c>
      <c r="C5" s="500">
        <f t="shared" ref="C5:R16" si="2">VLOOKUP($A5,Bus_Banking,C$1,FALSE)</f>
        <v>145</v>
      </c>
      <c r="D5" s="394">
        <f t="shared" si="2"/>
        <v>149</v>
      </c>
      <c r="E5" s="394">
        <f t="shared" si="2"/>
        <v>153</v>
      </c>
      <c r="F5" s="390">
        <f t="shared" si="2"/>
        <v>155</v>
      </c>
      <c r="G5" s="390">
        <f t="shared" si="2"/>
        <v>150</v>
      </c>
      <c r="H5" s="390">
        <f t="shared" si="2"/>
        <v>0</v>
      </c>
      <c r="I5" s="390">
        <f t="shared" si="2"/>
        <v>0</v>
      </c>
      <c r="J5" s="390">
        <f t="shared" si="2"/>
        <v>0</v>
      </c>
      <c r="K5" s="501">
        <f t="shared" si="2"/>
        <v>-2.5166821570654863E-2</v>
      </c>
      <c r="L5" s="477">
        <f t="shared" si="2"/>
        <v>-3.442320699192214E-2</v>
      </c>
      <c r="M5" s="501">
        <f t="shared" si="2"/>
        <v>-2.1618016358371572E-2</v>
      </c>
      <c r="N5" s="477">
        <f t="shared" si="2"/>
        <v>-1.1211313252523891E-2</v>
      </c>
      <c r="O5" s="502">
        <f t="shared" si="2"/>
        <v>145</v>
      </c>
      <c r="P5" s="503">
        <f t="shared" si="2"/>
        <v>150</v>
      </c>
      <c r="Q5" s="392">
        <f t="shared" si="2"/>
        <v>-3.442320699192214E-2</v>
      </c>
      <c r="R5" s="395">
        <f t="shared" si="2"/>
        <v>-1.1211313252523891E-2</v>
      </c>
      <c r="S5" s="152"/>
      <c r="U5" s="348"/>
      <c r="V5" s="259"/>
      <c r="W5" s="260"/>
      <c r="X5" s="260"/>
      <c r="Y5" s="260"/>
      <c r="Z5" s="261"/>
      <c r="AA5" s="261"/>
      <c r="AB5" s="261"/>
      <c r="AC5" s="531"/>
      <c r="AD5" s="544"/>
      <c r="AE5" s="262"/>
      <c r="AF5" s="532"/>
      <c r="AG5" s="348"/>
      <c r="AH5" s="259"/>
      <c r="AI5" s="557"/>
      <c r="AJ5" s="532"/>
      <c r="AL5" s="92">
        <f>C5-U5</f>
        <v>145</v>
      </c>
      <c r="AM5" s="92">
        <f t="shared" ref="AM5:BA20" si="3">D5-V5</f>
        <v>149</v>
      </c>
      <c r="AN5" s="92">
        <f t="shared" si="3"/>
        <v>153</v>
      </c>
      <c r="AO5" s="92">
        <f t="shared" si="3"/>
        <v>155</v>
      </c>
      <c r="AP5" s="92">
        <f t="shared" si="3"/>
        <v>150</v>
      </c>
      <c r="AQ5" s="92">
        <f t="shared" si="3"/>
        <v>0</v>
      </c>
      <c r="AR5" s="92">
        <f t="shared" si="3"/>
        <v>0</v>
      </c>
      <c r="AS5" s="92">
        <f t="shared" si="3"/>
        <v>0</v>
      </c>
      <c r="AT5" s="92">
        <f t="shared" si="3"/>
        <v>-2.5166821570654863E-2</v>
      </c>
      <c r="AU5" s="92">
        <f t="shared" si="3"/>
        <v>-3.442320699192214E-2</v>
      </c>
      <c r="AV5" s="92">
        <f t="shared" si="3"/>
        <v>-2.1618016358371572E-2</v>
      </c>
      <c r="AW5" s="92">
        <f t="shared" si="3"/>
        <v>-1.1211313252523891E-2</v>
      </c>
      <c r="AX5" s="92">
        <f t="shared" si="3"/>
        <v>145</v>
      </c>
      <c r="AY5" s="92">
        <f t="shared" si="3"/>
        <v>150</v>
      </c>
      <c r="AZ5" s="92">
        <f>Q5-AI5</f>
        <v>-3.442320699192214E-2</v>
      </c>
      <c r="BA5" s="92">
        <f>R5-AJ5</f>
        <v>-1.1211313252523891E-2</v>
      </c>
      <c r="BB5" s="92"/>
      <c r="BC5" s="92"/>
      <c r="BD5" s="92"/>
      <c r="BE5" s="92"/>
      <c r="BF5" s="92"/>
      <c r="BG5" s="92"/>
      <c r="BH5" s="92"/>
      <c r="BI5" s="92"/>
    </row>
    <row r="6" spans="1:61" ht="12" customHeight="1">
      <c r="A6" s="52" t="s">
        <v>2</v>
      </c>
      <c r="B6" s="388" t="s">
        <v>44</v>
      </c>
      <c r="C6" s="495">
        <f t="shared" si="2"/>
        <v>72</v>
      </c>
      <c r="D6" s="393">
        <f t="shared" si="2"/>
        <v>79</v>
      </c>
      <c r="E6" s="394">
        <f t="shared" si="2"/>
        <v>70</v>
      </c>
      <c r="F6" s="390">
        <f t="shared" si="2"/>
        <v>73</v>
      </c>
      <c r="G6" s="390">
        <f t="shared" si="2"/>
        <v>72</v>
      </c>
      <c r="H6" s="394">
        <f t="shared" si="2"/>
        <v>0</v>
      </c>
      <c r="I6" s="394">
        <f t="shared" si="2"/>
        <v>0</v>
      </c>
      <c r="J6" s="394">
        <f t="shared" si="2"/>
        <v>0</v>
      </c>
      <c r="K6" s="402">
        <f t="shared" si="2"/>
        <v>-7.9684983216721905E-2</v>
      </c>
      <c r="L6" s="477">
        <f t="shared" si="2"/>
        <v>6.0266531339998597E-3</v>
      </c>
      <c r="M6" s="402">
        <f t="shared" si="2"/>
        <v>-7.4230718593239042E-2</v>
      </c>
      <c r="N6" s="477">
        <f t="shared" si="2"/>
        <v>3.0861586839154853E-2</v>
      </c>
      <c r="O6" s="498">
        <f t="shared" si="2"/>
        <v>72</v>
      </c>
      <c r="P6" s="504">
        <f t="shared" si="2"/>
        <v>72</v>
      </c>
      <c r="Q6" s="392">
        <f t="shared" si="2"/>
        <v>6.0266531339998597E-3</v>
      </c>
      <c r="R6" s="395">
        <f t="shared" si="2"/>
        <v>3.0861586839154853E-2</v>
      </c>
      <c r="S6" s="152"/>
      <c r="T6" s="152"/>
      <c r="U6" s="265"/>
      <c r="V6" s="266"/>
      <c r="W6" s="267"/>
      <c r="X6" s="261"/>
      <c r="Y6" s="261"/>
      <c r="Z6" s="267"/>
      <c r="AA6" s="267"/>
      <c r="AB6" s="267"/>
      <c r="AC6" s="268"/>
      <c r="AD6" s="269"/>
      <c r="AE6" s="262"/>
      <c r="AF6" s="264"/>
      <c r="AG6" s="348"/>
      <c r="AH6" s="259"/>
      <c r="AI6" s="262"/>
      <c r="AJ6" s="264"/>
      <c r="AL6" s="92">
        <f t="shared" ref="AL6:BA30" si="4">C6-U6</f>
        <v>72</v>
      </c>
      <c r="AM6" s="92">
        <f t="shared" si="3"/>
        <v>79</v>
      </c>
      <c r="AN6" s="92">
        <f t="shared" si="3"/>
        <v>70</v>
      </c>
      <c r="AO6" s="92">
        <f t="shared" si="3"/>
        <v>73</v>
      </c>
      <c r="AP6" s="92">
        <f t="shared" si="3"/>
        <v>72</v>
      </c>
      <c r="AQ6" s="92">
        <f t="shared" si="3"/>
        <v>0</v>
      </c>
      <c r="AR6" s="92">
        <f t="shared" si="3"/>
        <v>0</v>
      </c>
      <c r="AS6" s="92">
        <f t="shared" si="3"/>
        <v>0</v>
      </c>
      <c r="AT6" s="92">
        <f t="shared" si="3"/>
        <v>-7.9684983216721905E-2</v>
      </c>
      <c r="AU6" s="92">
        <f t="shared" si="3"/>
        <v>6.0266531339998597E-3</v>
      </c>
      <c r="AV6" s="92">
        <f t="shared" si="3"/>
        <v>-7.4230718593239042E-2</v>
      </c>
      <c r="AW6" s="92">
        <f t="shared" si="3"/>
        <v>3.0861586839154853E-2</v>
      </c>
      <c r="AX6" s="92">
        <f t="shared" si="3"/>
        <v>72</v>
      </c>
      <c r="AY6" s="92">
        <f t="shared" si="3"/>
        <v>72</v>
      </c>
      <c r="AZ6" s="92">
        <f t="shared" si="3"/>
        <v>6.0266531339998597E-3</v>
      </c>
      <c r="BA6" s="92">
        <f t="shared" si="3"/>
        <v>3.0861586839154853E-2</v>
      </c>
      <c r="BB6" s="92"/>
      <c r="BC6" s="92"/>
      <c r="BD6" s="92"/>
      <c r="BE6" s="92"/>
      <c r="BF6" s="92"/>
      <c r="BG6" s="92"/>
      <c r="BH6" s="92"/>
      <c r="BI6" s="92"/>
    </row>
    <row r="7" spans="1:61" ht="12" customHeight="1">
      <c r="A7" s="52" t="s">
        <v>0</v>
      </c>
      <c r="B7" s="388" t="s">
        <v>45</v>
      </c>
      <c r="C7" s="495">
        <f t="shared" si="2"/>
        <v>49</v>
      </c>
      <c r="D7" s="393">
        <f t="shared" si="2"/>
        <v>19</v>
      </c>
      <c r="E7" s="394">
        <f t="shared" si="2"/>
        <v>21</v>
      </c>
      <c r="F7" s="390">
        <f t="shared" si="2"/>
        <v>21</v>
      </c>
      <c r="G7" s="390">
        <f t="shared" si="2"/>
        <v>16</v>
      </c>
      <c r="H7" s="394">
        <f t="shared" si="2"/>
        <v>0</v>
      </c>
      <c r="I7" s="394">
        <f t="shared" si="2"/>
        <v>0</v>
      </c>
      <c r="J7" s="394">
        <f t="shared" si="2"/>
        <v>0</v>
      </c>
      <c r="K7" s="402">
        <f t="shared" si="2"/>
        <v>0</v>
      </c>
      <c r="L7" s="477">
        <f t="shared" si="2"/>
        <v>0</v>
      </c>
      <c r="M7" s="402">
        <f t="shared" si="2"/>
        <v>0</v>
      </c>
      <c r="N7" s="477">
        <f t="shared" si="2"/>
        <v>0</v>
      </c>
      <c r="O7" s="498">
        <f t="shared" si="2"/>
        <v>49</v>
      </c>
      <c r="P7" s="504">
        <f t="shared" si="2"/>
        <v>16</v>
      </c>
      <c r="Q7" s="392">
        <f t="shared" si="2"/>
        <v>0</v>
      </c>
      <c r="R7" s="395">
        <f t="shared" si="2"/>
        <v>0</v>
      </c>
      <c r="S7" s="152"/>
      <c r="T7" s="152"/>
      <c r="U7" s="265"/>
      <c r="V7" s="266"/>
      <c r="W7" s="267"/>
      <c r="X7" s="261"/>
      <c r="Y7" s="261"/>
      <c r="Z7" s="267"/>
      <c r="AA7" s="267"/>
      <c r="AB7" s="267"/>
      <c r="AC7" s="268"/>
      <c r="AD7" s="269"/>
      <c r="AE7" s="262"/>
      <c r="AF7" s="264"/>
      <c r="AG7" s="348"/>
      <c r="AH7" s="259"/>
      <c r="AI7" s="262"/>
      <c r="AJ7" s="264"/>
      <c r="AL7" s="92">
        <f t="shared" si="4"/>
        <v>49</v>
      </c>
      <c r="AM7" s="92">
        <f t="shared" si="3"/>
        <v>19</v>
      </c>
      <c r="AN7" s="92">
        <f t="shared" si="3"/>
        <v>21</v>
      </c>
      <c r="AO7" s="92">
        <f t="shared" si="3"/>
        <v>21</v>
      </c>
      <c r="AP7" s="92">
        <f t="shared" si="3"/>
        <v>16</v>
      </c>
      <c r="AQ7" s="92">
        <f t="shared" si="3"/>
        <v>0</v>
      </c>
      <c r="AR7" s="92">
        <f t="shared" si="3"/>
        <v>0</v>
      </c>
      <c r="AS7" s="92">
        <f t="shared" si="3"/>
        <v>0</v>
      </c>
      <c r="AT7" s="92">
        <f t="shared" si="3"/>
        <v>0</v>
      </c>
      <c r="AU7" s="92">
        <f t="shared" si="3"/>
        <v>0</v>
      </c>
      <c r="AV7" s="92">
        <f t="shared" si="3"/>
        <v>0</v>
      </c>
      <c r="AW7" s="92">
        <f t="shared" si="3"/>
        <v>0</v>
      </c>
      <c r="AX7" s="92">
        <f t="shared" si="3"/>
        <v>49</v>
      </c>
      <c r="AY7" s="92">
        <f t="shared" si="3"/>
        <v>16</v>
      </c>
      <c r="AZ7" s="92">
        <f t="shared" si="3"/>
        <v>0</v>
      </c>
      <c r="BA7" s="92">
        <f t="shared" si="3"/>
        <v>0</v>
      </c>
      <c r="BB7" s="92"/>
      <c r="BC7" s="92"/>
      <c r="BD7" s="92"/>
      <c r="BE7" s="92"/>
      <c r="BF7" s="92"/>
      <c r="BG7" s="92"/>
      <c r="BH7" s="92"/>
      <c r="BI7" s="92"/>
    </row>
    <row r="8" spans="1:61" ht="12" customHeight="1">
      <c r="A8" s="52" t="s">
        <v>16</v>
      </c>
      <c r="B8" s="447" t="s">
        <v>68</v>
      </c>
      <c r="C8" s="495">
        <f t="shared" si="2"/>
        <v>0</v>
      </c>
      <c r="D8" s="393">
        <f t="shared" si="2"/>
        <v>0</v>
      </c>
      <c r="E8" s="394">
        <f t="shared" si="2"/>
        <v>0</v>
      </c>
      <c r="F8" s="390">
        <f t="shared" si="2"/>
        <v>0</v>
      </c>
      <c r="G8" s="390">
        <f t="shared" si="2"/>
        <v>0</v>
      </c>
      <c r="H8" s="394">
        <f t="shared" si="2"/>
        <v>0</v>
      </c>
      <c r="I8" s="394">
        <f t="shared" si="2"/>
        <v>0</v>
      </c>
      <c r="J8" s="394">
        <f t="shared" si="2"/>
        <v>0</v>
      </c>
      <c r="K8" s="402">
        <f t="shared" si="2"/>
        <v>-0.76943558659360956</v>
      </c>
      <c r="L8" s="477">
        <f t="shared" si="2"/>
        <v>-0.84863153806534863</v>
      </c>
      <c r="M8" s="402">
        <f t="shared" si="2"/>
        <v>-0.77395815021235115</v>
      </c>
      <c r="N8" s="477">
        <f t="shared" si="2"/>
        <v>-0.84616785509163039</v>
      </c>
      <c r="O8" s="498">
        <f t="shared" si="2"/>
        <v>0</v>
      </c>
      <c r="P8" s="504">
        <f t="shared" si="2"/>
        <v>0</v>
      </c>
      <c r="Q8" s="392">
        <f t="shared" si="2"/>
        <v>-0.84863153806534863</v>
      </c>
      <c r="R8" s="395">
        <f t="shared" si="2"/>
        <v>-0.84616785509163039</v>
      </c>
      <c r="S8" s="152"/>
      <c r="T8" s="152"/>
      <c r="U8" s="265"/>
      <c r="V8" s="266"/>
      <c r="W8" s="267"/>
      <c r="X8" s="261"/>
      <c r="Y8" s="261"/>
      <c r="Z8" s="267"/>
      <c r="AA8" s="267"/>
      <c r="AB8" s="267"/>
      <c r="AC8" s="268"/>
      <c r="AD8" s="269"/>
      <c r="AE8" s="262"/>
      <c r="AF8" s="264"/>
      <c r="AG8" s="348"/>
      <c r="AH8" s="259"/>
      <c r="AI8" s="262"/>
      <c r="AJ8" s="264"/>
      <c r="AL8" s="92">
        <f t="shared" si="4"/>
        <v>0</v>
      </c>
      <c r="AM8" s="92">
        <f t="shared" si="3"/>
        <v>0</v>
      </c>
      <c r="AN8" s="92">
        <f t="shared" si="3"/>
        <v>0</v>
      </c>
      <c r="AO8" s="92">
        <f t="shared" si="3"/>
        <v>0</v>
      </c>
      <c r="AP8" s="92">
        <f t="shared" si="3"/>
        <v>0</v>
      </c>
      <c r="AQ8" s="92">
        <f t="shared" si="3"/>
        <v>0</v>
      </c>
      <c r="AR8" s="92">
        <f t="shared" si="3"/>
        <v>0</v>
      </c>
      <c r="AS8" s="92">
        <f t="shared" si="3"/>
        <v>0</v>
      </c>
      <c r="AT8" s="92">
        <f t="shared" si="3"/>
        <v>-0.76943558659360956</v>
      </c>
      <c r="AU8" s="92">
        <f t="shared" si="3"/>
        <v>-0.84863153806534863</v>
      </c>
      <c r="AV8" s="92">
        <f t="shared" si="3"/>
        <v>-0.77395815021235115</v>
      </c>
      <c r="AW8" s="92">
        <f t="shared" si="3"/>
        <v>-0.84616785509163039</v>
      </c>
      <c r="AX8" s="92">
        <f t="shared" si="3"/>
        <v>0</v>
      </c>
      <c r="AY8" s="92">
        <f t="shared" si="3"/>
        <v>0</v>
      </c>
      <c r="AZ8" s="92">
        <f t="shared" si="3"/>
        <v>-0.84863153806534863</v>
      </c>
      <c r="BA8" s="92">
        <f t="shared" si="3"/>
        <v>-0.84616785509163039</v>
      </c>
      <c r="BB8" s="92"/>
      <c r="BC8" s="92"/>
      <c r="BD8" s="92"/>
      <c r="BE8" s="92"/>
      <c r="BF8" s="92"/>
      <c r="BG8" s="92"/>
      <c r="BH8" s="92"/>
      <c r="BI8" s="92"/>
    </row>
    <row r="9" spans="1:61" ht="12" customHeight="1">
      <c r="A9" s="58" t="s">
        <v>7</v>
      </c>
      <c r="B9" s="396" t="s">
        <v>56</v>
      </c>
      <c r="C9" s="383">
        <f t="shared" si="2"/>
        <v>266</v>
      </c>
      <c r="D9" s="384">
        <f t="shared" si="2"/>
        <v>247</v>
      </c>
      <c r="E9" s="387">
        <f t="shared" si="2"/>
        <v>244</v>
      </c>
      <c r="F9" s="387">
        <f t="shared" si="2"/>
        <v>249</v>
      </c>
      <c r="G9" s="387">
        <f t="shared" si="2"/>
        <v>238</v>
      </c>
      <c r="H9" s="401">
        <f t="shared" si="2"/>
        <v>0</v>
      </c>
      <c r="I9" s="401">
        <f t="shared" si="2"/>
        <v>0</v>
      </c>
      <c r="J9" s="401">
        <f t="shared" si="2"/>
        <v>0</v>
      </c>
      <c r="K9" s="505">
        <f t="shared" si="2"/>
        <v>8.0132019498568186E-2</v>
      </c>
      <c r="L9" s="506">
        <f t="shared" si="2"/>
        <v>0.11719954761406881</v>
      </c>
      <c r="M9" s="505">
        <f t="shared" si="2"/>
        <v>8.5473186954450053E-2</v>
      </c>
      <c r="N9" s="506">
        <f t="shared" si="2"/>
        <v>0.14588967925778817</v>
      </c>
      <c r="O9" s="507">
        <f t="shared" si="2"/>
        <v>266</v>
      </c>
      <c r="P9" s="508">
        <f t="shared" si="2"/>
        <v>238</v>
      </c>
      <c r="Q9" s="398">
        <f t="shared" si="2"/>
        <v>0.11719954761406881</v>
      </c>
      <c r="R9" s="399">
        <f t="shared" si="2"/>
        <v>0.14588967925778817</v>
      </c>
      <c r="S9" s="152"/>
      <c r="T9" s="152"/>
      <c r="U9" s="349"/>
      <c r="V9" s="270"/>
      <c r="W9" s="270"/>
      <c r="X9" s="270"/>
      <c r="Y9" s="270"/>
      <c r="Z9" s="270"/>
      <c r="AA9" s="270"/>
      <c r="AB9" s="270"/>
      <c r="AC9" s="271"/>
      <c r="AD9" s="272"/>
      <c r="AE9" s="273"/>
      <c r="AF9" s="274"/>
      <c r="AG9" s="349"/>
      <c r="AH9" s="270"/>
      <c r="AI9" s="273"/>
      <c r="AJ9" s="274"/>
      <c r="AL9" s="92">
        <f t="shared" si="4"/>
        <v>266</v>
      </c>
      <c r="AM9" s="92">
        <f t="shared" si="3"/>
        <v>247</v>
      </c>
      <c r="AN9" s="92">
        <f t="shared" si="3"/>
        <v>244</v>
      </c>
      <c r="AO9" s="92">
        <f t="shared" si="3"/>
        <v>249</v>
      </c>
      <c r="AP9" s="92">
        <f t="shared" si="3"/>
        <v>238</v>
      </c>
      <c r="AQ9" s="92">
        <f t="shared" si="3"/>
        <v>0</v>
      </c>
      <c r="AR9" s="92">
        <f t="shared" si="3"/>
        <v>0</v>
      </c>
      <c r="AS9" s="92">
        <f t="shared" si="3"/>
        <v>0</v>
      </c>
      <c r="AT9" s="92">
        <f t="shared" si="3"/>
        <v>8.0132019498568186E-2</v>
      </c>
      <c r="AU9" s="92">
        <f t="shared" si="3"/>
        <v>0.11719954761406881</v>
      </c>
      <c r="AV9" s="92">
        <f t="shared" si="3"/>
        <v>8.5473186954450053E-2</v>
      </c>
      <c r="AW9" s="92">
        <f t="shared" si="3"/>
        <v>0.14588967925778817</v>
      </c>
      <c r="AX9" s="92">
        <f t="shared" si="3"/>
        <v>266</v>
      </c>
      <c r="AY9" s="92">
        <f t="shared" si="3"/>
        <v>238</v>
      </c>
      <c r="AZ9" s="92">
        <f t="shared" si="3"/>
        <v>0.11719954761406881</v>
      </c>
      <c r="BA9" s="92">
        <f t="shared" si="3"/>
        <v>0.14588967925778817</v>
      </c>
      <c r="BB9" s="92"/>
      <c r="BC9" s="92"/>
      <c r="BD9" s="92"/>
      <c r="BE9" s="92"/>
      <c r="BF9" s="92"/>
      <c r="BG9" s="92"/>
      <c r="BH9" s="92"/>
      <c r="BI9" s="92"/>
    </row>
    <row r="10" spans="1:61" ht="12" customHeight="1">
      <c r="A10" s="52" t="s">
        <v>3</v>
      </c>
      <c r="B10" s="388" t="s">
        <v>32</v>
      </c>
      <c r="C10" s="495">
        <f t="shared" si="2"/>
        <v>-38</v>
      </c>
      <c r="D10" s="393">
        <f t="shared" si="2"/>
        <v>-38</v>
      </c>
      <c r="E10" s="394">
        <f t="shared" si="2"/>
        <v>-39</v>
      </c>
      <c r="F10" s="390">
        <f t="shared" si="2"/>
        <v>-39</v>
      </c>
      <c r="G10" s="390">
        <f t="shared" si="2"/>
        <v>-39</v>
      </c>
      <c r="H10" s="394">
        <f t="shared" si="2"/>
        <v>0</v>
      </c>
      <c r="I10" s="394">
        <f t="shared" si="2"/>
        <v>0</v>
      </c>
      <c r="J10" s="394">
        <f t="shared" si="2"/>
        <v>0</v>
      </c>
      <c r="K10" s="402">
        <f t="shared" si="2"/>
        <v>-1.3987793592935449E-2</v>
      </c>
      <c r="L10" s="477">
        <f t="shared" si="2"/>
        <v>-4.5517734713379165E-2</v>
      </c>
      <c r="M10" s="402">
        <f t="shared" si="2"/>
        <v>-8.7380544313248043E-3</v>
      </c>
      <c r="N10" s="477">
        <f t="shared" si="2"/>
        <v>-2.378092018108835E-2</v>
      </c>
      <c r="O10" s="498">
        <f t="shared" si="2"/>
        <v>-38</v>
      </c>
      <c r="P10" s="504">
        <f t="shared" si="2"/>
        <v>-39</v>
      </c>
      <c r="Q10" s="392">
        <f t="shared" si="2"/>
        <v>-4.5517734713379165E-2</v>
      </c>
      <c r="R10" s="395">
        <f t="shared" si="2"/>
        <v>-2.378092018108835E-2</v>
      </c>
      <c r="S10" s="152"/>
      <c r="T10" s="152"/>
      <c r="U10" s="265"/>
      <c r="V10" s="266"/>
      <c r="W10" s="267"/>
      <c r="X10" s="261"/>
      <c r="Y10" s="261"/>
      <c r="Z10" s="267"/>
      <c r="AA10" s="267"/>
      <c r="AB10" s="267"/>
      <c r="AC10" s="268"/>
      <c r="AD10" s="269"/>
      <c r="AE10" s="262"/>
      <c r="AF10" s="264"/>
      <c r="AG10" s="348"/>
      <c r="AH10" s="259"/>
      <c r="AI10" s="262"/>
      <c r="AJ10" s="264"/>
      <c r="AL10" s="92">
        <f t="shared" si="4"/>
        <v>-38</v>
      </c>
      <c r="AM10" s="92">
        <f t="shared" si="3"/>
        <v>-38</v>
      </c>
      <c r="AN10" s="92">
        <f t="shared" si="3"/>
        <v>-39</v>
      </c>
      <c r="AO10" s="92">
        <f t="shared" si="3"/>
        <v>-39</v>
      </c>
      <c r="AP10" s="92">
        <f t="shared" si="3"/>
        <v>-39</v>
      </c>
      <c r="AQ10" s="92">
        <f t="shared" si="3"/>
        <v>0</v>
      </c>
      <c r="AR10" s="92">
        <f t="shared" si="3"/>
        <v>0</v>
      </c>
      <c r="AS10" s="92">
        <f t="shared" si="3"/>
        <v>0</v>
      </c>
      <c r="AT10" s="92">
        <f t="shared" si="3"/>
        <v>-1.3987793592935449E-2</v>
      </c>
      <c r="AU10" s="92">
        <f t="shared" si="3"/>
        <v>-4.5517734713379165E-2</v>
      </c>
      <c r="AV10" s="92">
        <f t="shared" si="3"/>
        <v>-8.7380544313248043E-3</v>
      </c>
      <c r="AW10" s="92">
        <f t="shared" si="3"/>
        <v>-2.378092018108835E-2</v>
      </c>
      <c r="AX10" s="92">
        <f t="shared" si="3"/>
        <v>-38</v>
      </c>
      <c r="AY10" s="92">
        <f t="shared" si="3"/>
        <v>-39</v>
      </c>
      <c r="AZ10" s="92">
        <f t="shared" si="3"/>
        <v>-4.5517734713379165E-2</v>
      </c>
      <c r="BA10" s="92">
        <f t="shared" si="3"/>
        <v>-2.378092018108835E-2</v>
      </c>
      <c r="BB10" s="92"/>
      <c r="BC10" s="92"/>
      <c r="BD10" s="92"/>
      <c r="BE10" s="92"/>
      <c r="BF10" s="92"/>
      <c r="BG10" s="92"/>
      <c r="BH10" s="92"/>
      <c r="BI10" s="92"/>
    </row>
    <row r="11" spans="1:61" ht="12" customHeight="1">
      <c r="A11" s="149" t="s">
        <v>73</v>
      </c>
      <c r="B11" s="509" t="s">
        <v>74</v>
      </c>
      <c r="C11" s="495">
        <f t="shared" si="2"/>
        <v>-106</v>
      </c>
      <c r="D11" s="393">
        <f t="shared" si="2"/>
        <v>-107</v>
      </c>
      <c r="E11" s="394">
        <f t="shared" si="2"/>
        <v>-111</v>
      </c>
      <c r="F11" s="390">
        <f t="shared" si="2"/>
        <v>-114</v>
      </c>
      <c r="G11" s="390">
        <f t="shared" si="2"/>
        <v>-116</v>
      </c>
      <c r="H11" s="394">
        <f t="shared" si="2"/>
        <v>0</v>
      </c>
      <c r="I11" s="394">
        <f t="shared" si="2"/>
        <v>0</v>
      </c>
      <c r="J11" s="394">
        <f t="shared" si="2"/>
        <v>0</v>
      </c>
      <c r="K11" s="402">
        <f t="shared" si="2"/>
        <v>-9.8968966685631932E-3</v>
      </c>
      <c r="L11" s="477">
        <f t="shared" si="2"/>
        <v>-7.9215647790732535E-2</v>
      </c>
      <c r="M11" s="402">
        <f t="shared" si="2"/>
        <v>-4.8011613692819921E-3</v>
      </c>
      <c r="N11" s="477">
        <f t="shared" si="2"/>
        <v>-5.5335504898592958E-2</v>
      </c>
      <c r="O11" s="498">
        <f t="shared" si="2"/>
        <v>-106</v>
      </c>
      <c r="P11" s="504">
        <f t="shared" si="2"/>
        <v>-116</v>
      </c>
      <c r="Q11" s="392">
        <f t="shared" si="2"/>
        <v>-7.9215647790732535E-2</v>
      </c>
      <c r="R11" s="395">
        <f t="shared" si="2"/>
        <v>-5.5335504898592958E-2</v>
      </c>
      <c r="S11" s="152"/>
      <c r="T11" s="152"/>
      <c r="U11" s="265"/>
      <c r="V11" s="266"/>
      <c r="W11" s="267"/>
      <c r="X11" s="261"/>
      <c r="Y11" s="261"/>
      <c r="Z11" s="267"/>
      <c r="AA11" s="267"/>
      <c r="AB11" s="267"/>
      <c r="AC11" s="268"/>
      <c r="AD11" s="269"/>
      <c r="AE11" s="262"/>
      <c r="AF11" s="264"/>
      <c r="AG11" s="348"/>
      <c r="AH11" s="259"/>
      <c r="AI11" s="262"/>
      <c r="AJ11" s="264"/>
      <c r="AL11" s="92">
        <f t="shared" si="4"/>
        <v>-106</v>
      </c>
      <c r="AM11" s="92">
        <f t="shared" si="3"/>
        <v>-107</v>
      </c>
      <c r="AN11" s="92">
        <f t="shared" si="3"/>
        <v>-111</v>
      </c>
      <c r="AO11" s="92">
        <f t="shared" si="3"/>
        <v>-114</v>
      </c>
      <c r="AP11" s="92">
        <f t="shared" si="3"/>
        <v>-116</v>
      </c>
      <c r="AQ11" s="92">
        <f t="shared" si="3"/>
        <v>0</v>
      </c>
      <c r="AR11" s="92">
        <f t="shared" si="3"/>
        <v>0</v>
      </c>
      <c r="AS11" s="92">
        <f t="shared" si="3"/>
        <v>0</v>
      </c>
      <c r="AT11" s="92">
        <f t="shared" si="3"/>
        <v>-9.8968966685631932E-3</v>
      </c>
      <c r="AU11" s="92">
        <f t="shared" si="3"/>
        <v>-7.9215647790732535E-2</v>
      </c>
      <c r="AV11" s="92">
        <f t="shared" si="3"/>
        <v>-4.8011613692819921E-3</v>
      </c>
      <c r="AW11" s="92">
        <f t="shared" si="3"/>
        <v>-5.5335504898592958E-2</v>
      </c>
      <c r="AX11" s="92">
        <f t="shared" si="3"/>
        <v>-106</v>
      </c>
      <c r="AY11" s="92">
        <f t="shared" si="3"/>
        <v>-116</v>
      </c>
      <c r="AZ11" s="92">
        <f t="shared" si="3"/>
        <v>-7.9215647790732535E-2</v>
      </c>
      <c r="BA11" s="92">
        <f t="shared" si="3"/>
        <v>-5.5335504898592958E-2</v>
      </c>
      <c r="BB11" s="92"/>
      <c r="BC11" s="92"/>
      <c r="BD11" s="92"/>
      <c r="BE11" s="92"/>
      <c r="BF11" s="92"/>
      <c r="BG11" s="92"/>
      <c r="BH11" s="92"/>
      <c r="BI11" s="92"/>
    </row>
    <row r="12" spans="1:61" ht="12" customHeight="1">
      <c r="A12" s="58" t="s">
        <v>22</v>
      </c>
      <c r="B12" s="396" t="s">
        <v>57</v>
      </c>
      <c r="C12" s="496">
        <f t="shared" si="2"/>
        <v>-145</v>
      </c>
      <c r="D12" s="400">
        <f t="shared" si="2"/>
        <v>-147</v>
      </c>
      <c r="E12" s="401">
        <f t="shared" si="2"/>
        <v>-152</v>
      </c>
      <c r="F12" s="387">
        <f t="shared" si="2"/>
        <v>-154</v>
      </c>
      <c r="G12" s="387">
        <f t="shared" si="2"/>
        <v>-156</v>
      </c>
      <c r="H12" s="401">
        <f t="shared" si="2"/>
        <v>0</v>
      </c>
      <c r="I12" s="401">
        <f t="shared" si="2"/>
        <v>0</v>
      </c>
      <c r="J12" s="401">
        <f t="shared" si="2"/>
        <v>0</v>
      </c>
      <c r="K12" s="505">
        <f t="shared" si="2"/>
        <v>-1.0767270504417503E-2</v>
      </c>
      <c r="L12" s="506">
        <f t="shared" si="2"/>
        <v>-6.9812283877728643E-2</v>
      </c>
      <c r="M12" s="505">
        <f t="shared" si="2"/>
        <v>-5.6545121226403428E-3</v>
      </c>
      <c r="N12" s="506">
        <f t="shared" si="2"/>
        <v>-4.654106084750731E-2</v>
      </c>
      <c r="O12" s="507">
        <f t="shared" si="2"/>
        <v>-145</v>
      </c>
      <c r="P12" s="508">
        <f t="shared" si="2"/>
        <v>-156</v>
      </c>
      <c r="Q12" s="398">
        <f t="shared" si="2"/>
        <v>-6.9812283877728643E-2</v>
      </c>
      <c r="R12" s="399">
        <f t="shared" si="2"/>
        <v>-4.654106084750731E-2</v>
      </c>
      <c r="S12" s="152"/>
      <c r="T12" s="152"/>
      <c r="U12" s="276"/>
      <c r="V12" s="277"/>
      <c r="W12" s="278"/>
      <c r="X12" s="270"/>
      <c r="Y12" s="270"/>
      <c r="Z12" s="278"/>
      <c r="AA12" s="278"/>
      <c r="AB12" s="278"/>
      <c r="AC12" s="271"/>
      <c r="AD12" s="272"/>
      <c r="AE12" s="273"/>
      <c r="AF12" s="274"/>
      <c r="AG12" s="558"/>
      <c r="AH12" s="559"/>
      <c r="AI12" s="273"/>
      <c r="AJ12" s="274"/>
      <c r="AL12" s="92">
        <f t="shared" si="4"/>
        <v>-145</v>
      </c>
      <c r="AM12" s="92">
        <f t="shared" si="3"/>
        <v>-147</v>
      </c>
      <c r="AN12" s="92">
        <f t="shared" si="3"/>
        <v>-152</v>
      </c>
      <c r="AO12" s="92">
        <f t="shared" si="3"/>
        <v>-154</v>
      </c>
      <c r="AP12" s="92">
        <f t="shared" si="3"/>
        <v>-156</v>
      </c>
      <c r="AQ12" s="92">
        <f t="shared" si="3"/>
        <v>0</v>
      </c>
      <c r="AR12" s="92">
        <f t="shared" si="3"/>
        <v>0</v>
      </c>
      <c r="AS12" s="92">
        <f t="shared" si="3"/>
        <v>0</v>
      </c>
      <c r="AT12" s="92">
        <f t="shared" si="3"/>
        <v>-1.0767270504417503E-2</v>
      </c>
      <c r="AU12" s="92">
        <f t="shared" si="3"/>
        <v>-6.9812283877728643E-2</v>
      </c>
      <c r="AV12" s="92">
        <f t="shared" si="3"/>
        <v>-5.6545121226403428E-3</v>
      </c>
      <c r="AW12" s="92">
        <f t="shared" si="3"/>
        <v>-4.654106084750731E-2</v>
      </c>
      <c r="AX12" s="92">
        <f t="shared" si="3"/>
        <v>-145</v>
      </c>
      <c r="AY12" s="92">
        <f t="shared" si="3"/>
        <v>-156</v>
      </c>
      <c r="AZ12" s="92">
        <f t="shared" si="3"/>
        <v>-6.9812283877728643E-2</v>
      </c>
      <c r="BA12" s="92">
        <f t="shared" si="3"/>
        <v>-4.654106084750731E-2</v>
      </c>
      <c r="BB12" s="92"/>
      <c r="BC12" s="92"/>
      <c r="BD12" s="92"/>
      <c r="BE12" s="92"/>
      <c r="BF12" s="92"/>
      <c r="BG12" s="92"/>
      <c r="BH12" s="92"/>
      <c r="BI12" s="92"/>
    </row>
    <row r="13" spans="1:61" ht="12" customHeight="1">
      <c r="A13" s="58" t="s">
        <v>11</v>
      </c>
      <c r="B13" s="396" t="s">
        <v>58</v>
      </c>
      <c r="C13" s="496">
        <f t="shared" si="2"/>
        <v>121</v>
      </c>
      <c r="D13" s="400">
        <f t="shared" si="2"/>
        <v>100</v>
      </c>
      <c r="E13" s="401">
        <f t="shared" si="2"/>
        <v>92</v>
      </c>
      <c r="F13" s="401">
        <f t="shared" si="2"/>
        <v>95</v>
      </c>
      <c r="G13" s="401">
        <f t="shared" si="2"/>
        <v>82</v>
      </c>
      <c r="H13" s="401">
        <f t="shared" si="2"/>
        <v>0</v>
      </c>
      <c r="I13" s="401">
        <f t="shared" si="2"/>
        <v>0</v>
      </c>
      <c r="J13" s="401">
        <f t="shared" si="2"/>
        <v>0</v>
      </c>
      <c r="K13" s="505">
        <f t="shared" si="2"/>
        <v>0.2135990565842516</v>
      </c>
      <c r="L13" s="506">
        <f t="shared" si="2"/>
        <v>0.47120338955606766</v>
      </c>
      <c r="M13" s="505">
        <f t="shared" si="2"/>
        <v>0.21940621922326153</v>
      </c>
      <c r="N13" s="506">
        <f t="shared" si="2"/>
        <v>0.51148707288218009</v>
      </c>
      <c r="O13" s="507">
        <f t="shared" si="2"/>
        <v>121</v>
      </c>
      <c r="P13" s="508">
        <f t="shared" si="2"/>
        <v>82</v>
      </c>
      <c r="Q13" s="398">
        <f t="shared" si="2"/>
        <v>0.47120338955606766</v>
      </c>
      <c r="R13" s="399">
        <f t="shared" si="2"/>
        <v>0.51148707288218009</v>
      </c>
      <c r="S13" s="152"/>
      <c r="T13" s="152"/>
      <c r="U13" s="276"/>
      <c r="V13" s="277"/>
      <c r="W13" s="278"/>
      <c r="X13" s="278"/>
      <c r="Y13" s="278"/>
      <c r="Z13" s="278"/>
      <c r="AA13" s="278"/>
      <c r="AB13" s="278"/>
      <c r="AC13" s="271"/>
      <c r="AD13" s="272"/>
      <c r="AE13" s="273"/>
      <c r="AF13" s="274"/>
      <c r="AG13" s="558"/>
      <c r="AH13" s="559"/>
      <c r="AI13" s="273"/>
      <c r="AJ13" s="274"/>
      <c r="AL13" s="92">
        <f t="shared" si="4"/>
        <v>121</v>
      </c>
      <c r="AM13" s="92">
        <f t="shared" si="3"/>
        <v>100</v>
      </c>
      <c r="AN13" s="92">
        <f t="shared" si="3"/>
        <v>92</v>
      </c>
      <c r="AO13" s="92">
        <f t="shared" si="3"/>
        <v>95</v>
      </c>
      <c r="AP13" s="92">
        <f t="shared" si="3"/>
        <v>82</v>
      </c>
      <c r="AQ13" s="92">
        <f t="shared" si="3"/>
        <v>0</v>
      </c>
      <c r="AR13" s="92">
        <f t="shared" si="3"/>
        <v>0</v>
      </c>
      <c r="AS13" s="92">
        <f t="shared" si="3"/>
        <v>0</v>
      </c>
      <c r="AT13" s="92">
        <f t="shared" si="3"/>
        <v>0.2135990565842516</v>
      </c>
      <c r="AU13" s="92">
        <f t="shared" si="3"/>
        <v>0.47120338955606766</v>
      </c>
      <c r="AV13" s="92">
        <f t="shared" si="3"/>
        <v>0.21940621922326153</v>
      </c>
      <c r="AW13" s="92">
        <f t="shared" si="3"/>
        <v>0.51148707288218009</v>
      </c>
      <c r="AX13" s="92">
        <f t="shared" si="3"/>
        <v>121</v>
      </c>
      <c r="AY13" s="92">
        <f t="shared" si="3"/>
        <v>82</v>
      </c>
      <c r="AZ13" s="92">
        <f t="shared" si="3"/>
        <v>0.47120338955606766</v>
      </c>
      <c r="BA13" s="92">
        <f t="shared" si="3"/>
        <v>0.51148707288218009</v>
      </c>
      <c r="BB13" s="92"/>
      <c r="BC13" s="92"/>
      <c r="BD13" s="92"/>
      <c r="BE13" s="92"/>
      <c r="BF13" s="92"/>
      <c r="BG13" s="92"/>
      <c r="BH13" s="92"/>
      <c r="BI13" s="92"/>
    </row>
    <row r="14" spans="1:61" ht="12" customHeight="1">
      <c r="A14" s="52" t="s">
        <v>21</v>
      </c>
      <c r="B14" s="388" t="s">
        <v>46</v>
      </c>
      <c r="C14" s="510">
        <f t="shared" si="2"/>
        <v>-9</v>
      </c>
      <c r="D14" s="393">
        <f t="shared" si="2"/>
        <v>0</v>
      </c>
      <c r="E14" s="394">
        <f t="shared" si="2"/>
        <v>-1</v>
      </c>
      <c r="F14" s="389">
        <f t="shared" si="2"/>
        <v>-2</v>
      </c>
      <c r="G14" s="389">
        <f t="shared" si="2"/>
        <v>11</v>
      </c>
      <c r="H14" s="394">
        <f t="shared" si="2"/>
        <v>0</v>
      </c>
      <c r="I14" s="394">
        <f t="shared" si="2"/>
        <v>0</v>
      </c>
      <c r="J14" s="394">
        <f t="shared" si="2"/>
        <v>0</v>
      </c>
      <c r="K14" s="402">
        <f t="shared" si="2"/>
        <v>0</v>
      </c>
      <c r="L14" s="477">
        <f t="shared" si="2"/>
        <v>0</v>
      </c>
      <c r="M14" s="402">
        <f t="shared" si="2"/>
        <v>0</v>
      </c>
      <c r="N14" s="477">
        <f t="shared" si="2"/>
        <v>0</v>
      </c>
      <c r="O14" s="498">
        <f t="shared" si="2"/>
        <v>-9</v>
      </c>
      <c r="P14" s="504">
        <f t="shared" si="2"/>
        <v>11</v>
      </c>
      <c r="Q14" s="392">
        <f t="shared" si="2"/>
        <v>0</v>
      </c>
      <c r="R14" s="395">
        <f t="shared" si="2"/>
        <v>0</v>
      </c>
      <c r="S14" s="152"/>
      <c r="T14" s="152"/>
      <c r="U14" s="265"/>
      <c r="V14" s="266"/>
      <c r="W14" s="267"/>
      <c r="X14" s="260"/>
      <c r="Y14" s="260"/>
      <c r="Z14" s="267"/>
      <c r="AA14" s="267"/>
      <c r="AB14" s="267"/>
      <c r="AC14" s="268"/>
      <c r="AD14" s="269"/>
      <c r="AE14" s="279"/>
      <c r="AF14" s="264"/>
      <c r="AG14" s="348"/>
      <c r="AH14" s="259"/>
      <c r="AI14" s="262"/>
      <c r="AJ14" s="264"/>
      <c r="AL14" s="92">
        <f t="shared" si="4"/>
        <v>-9</v>
      </c>
      <c r="AM14" s="92">
        <f t="shared" si="3"/>
        <v>0</v>
      </c>
      <c r="AN14" s="92">
        <f t="shared" si="3"/>
        <v>-1</v>
      </c>
      <c r="AO14" s="92">
        <f t="shared" si="3"/>
        <v>-2</v>
      </c>
      <c r="AP14" s="92">
        <f t="shared" si="3"/>
        <v>11</v>
      </c>
      <c r="AQ14" s="92">
        <f t="shared" si="3"/>
        <v>0</v>
      </c>
      <c r="AR14" s="92">
        <f t="shared" si="3"/>
        <v>0</v>
      </c>
      <c r="AS14" s="92">
        <f t="shared" si="3"/>
        <v>0</v>
      </c>
      <c r="AT14" s="92">
        <f t="shared" si="3"/>
        <v>0</v>
      </c>
      <c r="AU14" s="92">
        <f t="shared" si="3"/>
        <v>0</v>
      </c>
      <c r="AV14" s="92">
        <f t="shared" si="3"/>
        <v>0</v>
      </c>
      <c r="AW14" s="92">
        <f t="shared" si="3"/>
        <v>0</v>
      </c>
      <c r="AX14" s="92">
        <f t="shared" si="3"/>
        <v>-9</v>
      </c>
      <c r="AY14" s="92">
        <f t="shared" si="3"/>
        <v>11</v>
      </c>
      <c r="AZ14" s="92">
        <f t="shared" si="3"/>
        <v>0</v>
      </c>
      <c r="BA14" s="92">
        <f t="shared" si="3"/>
        <v>0</v>
      </c>
      <c r="BB14" s="92"/>
      <c r="BC14" s="92"/>
      <c r="BD14" s="92"/>
      <c r="BE14" s="92"/>
      <c r="BF14" s="92"/>
      <c r="BG14" s="92"/>
      <c r="BH14" s="92"/>
      <c r="BI14" s="92"/>
    </row>
    <row r="15" spans="1:61" ht="12" hidden="1" customHeight="1" outlineLevel="1">
      <c r="A15" s="52" t="s">
        <v>101</v>
      </c>
      <c r="B15" s="388" t="s">
        <v>102</v>
      </c>
      <c r="C15" s="510" t="e">
        <f t="shared" si="2"/>
        <v>#N/A</v>
      </c>
      <c r="D15" s="393" t="e">
        <f t="shared" si="2"/>
        <v>#N/A</v>
      </c>
      <c r="E15" s="394" t="e">
        <f t="shared" si="2"/>
        <v>#N/A</v>
      </c>
      <c r="F15" s="389" t="e">
        <f t="shared" si="2"/>
        <v>#N/A</v>
      </c>
      <c r="G15" s="389" t="e">
        <f t="shared" si="2"/>
        <v>#N/A</v>
      </c>
      <c r="H15" s="394">
        <f t="shared" si="2"/>
        <v>0</v>
      </c>
      <c r="I15" s="394">
        <f t="shared" si="2"/>
        <v>0</v>
      </c>
      <c r="J15" s="394">
        <f t="shared" si="2"/>
        <v>0</v>
      </c>
      <c r="K15" s="402" t="e">
        <f t="shared" si="2"/>
        <v>#N/A</v>
      </c>
      <c r="L15" s="477" t="e">
        <f t="shared" si="2"/>
        <v>#N/A</v>
      </c>
      <c r="M15" s="402" t="e">
        <f t="shared" si="2"/>
        <v>#N/A</v>
      </c>
      <c r="N15" s="477" t="e">
        <f t="shared" si="2"/>
        <v>#N/A</v>
      </c>
      <c r="O15" s="498" t="e">
        <f t="shared" si="2"/>
        <v>#N/A</v>
      </c>
      <c r="P15" s="504" t="e">
        <f t="shared" si="2"/>
        <v>#N/A</v>
      </c>
      <c r="Q15" s="392" t="e">
        <f t="shared" si="2"/>
        <v>#N/A</v>
      </c>
      <c r="R15" s="395" t="e">
        <f t="shared" si="2"/>
        <v>#N/A</v>
      </c>
      <c r="S15" s="152"/>
      <c r="T15" s="152"/>
      <c r="U15" s="265"/>
      <c r="V15" s="266"/>
      <c r="W15" s="267"/>
      <c r="X15" s="260"/>
      <c r="Y15" s="260"/>
      <c r="Z15" s="267"/>
      <c r="AA15" s="267"/>
      <c r="AB15" s="267"/>
      <c r="AC15" s="268"/>
      <c r="AD15" s="269"/>
      <c r="AE15" s="279"/>
      <c r="AF15" s="264"/>
      <c r="AG15" s="348"/>
      <c r="AH15" s="259"/>
      <c r="AI15" s="262"/>
      <c r="AJ15" s="264"/>
      <c r="AL15" s="92" t="e">
        <f t="shared" si="4"/>
        <v>#N/A</v>
      </c>
      <c r="AM15" s="92" t="e">
        <f t="shared" si="3"/>
        <v>#N/A</v>
      </c>
      <c r="AN15" s="92" t="e">
        <f t="shared" si="3"/>
        <v>#N/A</v>
      </c>
      <c r="AO15" s="92" t="e">
        <f t="shared" si="3"/>
        <v>#N/A</v>
      </c>
      <c r="AP15" s="92" t="e">
        <f t="shared" si="3"/>
        <v>#N/A</v>
      </c>
      <c r="AQ15" s="92">
        <f t="shared" si="3"/>
        <v>0</v>
      </c>
      <c r="AR15" s="92">
        <f t="shared" si="3"/>
        <v>0</v>
      </c>
      <c r="AS15" s="92">
        <f t="shared" si="3"/>
        <v>0</v>
      </c>
      <c r="AT15" s="92" t="e">
        <f t="shared" si="3"/>
        <v>#N/A</v>
      </c>
      <c r="AU15" s="92" t="e">
        <f t="shared" si="3"/>
        <v>#N/A</v>
      </c>
      <c r="AV15" s="92" t="e">
        <f t="shared" si="3"/>
        <v>#N/A</v>
      </c>
      <c r="AW15" s="92" t="e">
        <f t="shared" si="3"/>
        <v>#N/A</v>
      </c>
      <c r="AX15" s="92" t="e">
        <f t="shared" si="3"/>
        <v>#N/A</v>
      </c>
      <c r="AY15" s="92" t="e">
        <f t="shared" si="3"/>
        <v>#N/A</v>
      </c>
      <c r="AZ15" s="92" t="e">
        <f t="shared" si="3"/>
        <v>#N/A</v>
      </c>
      <c r="BA15" s="92" t="e">
        <f t="shared" si="3"/>
        <v>#N/A</v>
      </c>
      <c r="BB15" s="92"/>
      <c r="BC15" s="92"/>
      <c r="BD15" s="92"/>
      <c r="BE15" s="92"/>
      <c r="BF15" s="92"/>
      <c r="BG15" s="92"/>
      <c r="BH15" s="92"/>
      <c r="BI15" s="92"/>
    </row>
    <row r="16" spans="1:61" ht="12" customHeight="1" collapsed="1">
      <c r="A16" s="58" t="s">
        <v>4</v>
      </c>
      <c r="B16" s="403" t="s">
        <v>42</v>
      </c>
      <c r="C16" s="511">
        <f t="shared" si="2"/>
        <v>112</v>
      </c>
      <c r="D16" s="405">
        <f t="shared" si="2"/>
        <v>100</v>
      </c>
      <c r="E16" s="406">
        <f t="shared" si="2"/>
        <v>91</v>
      </c>
      <c r="F16" s="407">
        <f t="shared" si="2"/>
        <v>93</v>
      </c>
      <c r="G16" s="407">
        <f t="shared" si="2"/>
        <v>93</v>
      </c>
      <c r="H16" s="406">
        <f t="shared" si="2"/>
        <v>0</v>
      </c>
      <c r="I16" s="406">
        <f t="shared" si="2"/>
        <v>0</v>
      </c>
      <c r="J16" s="406">
        <f t="shared" si="2"/>
        <v>0</v>
      </c>
      <c r="K16" s="512">
        <f t="shared" si="2"/>
        <v>0.12588309890739735</v>
      </c>
      <c r="L16" s="410">
        <f t="shared" si="2"/>
        <v>0.19529855545585861</v>
      </c>
      <c r="M16" s="512">
        <f t="shared" si="2"/>
        <v>0.12890405296892915</v>
      </c>
      <c r="N16" s="410">
        <f t="shared" si="2"/>
        <v>0.22318486292406448</v>
      </c>
      <c r="O16" s="513">
        <f t="shared" si="2"/>
        <v>112</v>
      </c>
      <c r="P16" s="514">
        <f t="shared" si="2"/>
        <v>93</v>
      </c>
      <c r="Q16" s="409">
        <f t="shared" si="2"/>
        <v>0.19529855545585861</v>
      </c>
      <c r="R16" s="411">
        <f t="shared" si="2"/>
        <v>0.22318486292406448</v>
      </c>
      <c r="S16" s="152"/>
      <c r="T16" s="152"/>
      <c r="U16" s="280"/>
      <c r="V16" s="281"/>
      <c r="W16" s="250"/>
      <c r="X16" s="282"/>
      <c r="Y16" s="282"/>
      <c r="Z16" s="250"/>
      <c r="AA16" s="250"/>
      <c r="AB16" s="250"/>
      <c r="AC16" s="283"/>
      <c r="AD16" s="555"/>
      <c r="AE16" s="284"/>
      <c r="AF16" s="285"/>
      <c r="AG16" s="560"/>
      <c r="AH16" s="561"/>
      <c r="AI16" s="284"/>
      <c r="AJ16" s="303"/>
      <c r="AL16" s="92">
        <f t="shared" si="4"/>
        <v>112</v>
      </c>
      <c r="AM16" s="92">
        <f t="shared" si="3"/>
        <v>100</v>
      </c>
      <c r="AN16" s="92">
        <f t="shared" si="3"/>
        <v>91</v>
      </c>
      <c r="AO16" s="92">
        <f t="shared" si="3"/>
        <v>93</v>
      </c>
      <c r="AP16" s="92">
        <f t="shared" si="3"/>
        <v>93</v>
      </c>
      <c r="AQ16" s="92">
        <f t="shared" si="3"/>
        <v>0</v>
      </c>
      <c r="AR16" s="92">
        <f t="shared" si="3"/>
        <v>0</v>
      </c>
      <c r="AS16" s="92">
        <f t="shared" si="3"/>
        <v>0</v>
      </c>
      <c r="AT16" s="92">
        <f t="shared" si="3"/>
        <v>0.12588309890739735</v>
      </c>
      <c r="AU16" s="92">
        <f t="shared" si="3"/>
        <v>0.19529855545585861</v>
      </c>
      <c r="AV16" s="92">
        <f t="shared" si="3"/>
        <v>0.12890405296892915</v>
      </c>
      <c r="AW16" s="92">
        <f t="shared" si="3"/>
        <v>0.22318486292406448</v>
      </c>
      <c r="AX16" s="92">
        <f t="shared" si="3"/>
        <v>112</v>
      </c>
      <c r="AY16" s="92">
        <f t="shared" si="3"/>
        <v>93</v>
      </c>
      <c r="AZ16" s="92">
        <f t="shared" si="3"/>
        <v>0.19529855545585861</v>
      </c>
      <c r="BA16" s="92">
        <f t="shared" si="3"/>
        <v>0.22318486292406448</v>
      </c>
      <c r="BB16" s="92"/>
      <c r="BC16" s="92"/>
      <c r="BD16" s="92"/>
      <c r="BE16" s="92"/>
      <c r="BF16" s="92"/>
      <c r="BG16" s="92"/>
      <c r="BH16" s="92"/>
      <c r="BI16" s="92"/>
    </row>
    <row r="17" spans="1:61" ht="12" customHeight="1">
      <c r="A17" s="52" t="s">
        <v>8</v>
      </c>
      <c r="B17" s="388" t="s">
        <v>40</v>
      </c>
      <c r="C17" s="412">
        <f t="shared" ref="C17:J22" si="5">VLOOKUP($A17,Bus_Banking,C$1,FALSE)</f>
        <v>54.5</v>
      </c>
      <c r="D17" s="390">
        <f t="shared" si="5"/>
        <v>59.5</v>
      </c>
      <c r="E17" s="390">
        <f t="shared" si="5"/>
        <v>62.3</v>
      </c>
      <c r="F17" s="390">
        <f t="shared" si="5"/>
        <v>61.8</v>
      </c>
      <c r="G17" s="390">
        <f t="shared" si="5"/>
        <v>65.5</v>
      </c>
      <c r="H17" s="390">
        <f t="shared" si="5"/>
        <v>0</v>
      </c>
      <c r="I17" s="390">
        <f t="shared" si="5"/>
        <v>0</v>
      </c>
      <c r="J17" s="390">
        <f t="shared" si="5"/>
        <v>0</v>
      </c>
      <c r="K17" s="402"/>
      <c r="L17" s="477"/>
      <c r="M17" s="402"/>
      <c r="N17" s="477"/>
      <c r="O17" s="498">
        <f t="shared" ref="O17:P22" si="6">VLOOKUP($A17,Bus_Banking,O$1,FALSE)</f>
        <v>54.5</v>
      </c>
      <c r="P17" s="504">
        <f t="shared" si="6"/>
        <v>65.5</v>
      </c>
      <c r="Q17" s="392"/>
      <c r="R17" s="395"/>
      <c r="S17" s="152"/>
      <c r="T17" s="152"/>
      <c r="U17" s="287"/>
      <c r="V17" s="261"/>
      <c r="W17" s="261"/>
      <c r="X17" s="261"/>
      <c r="Y17" s="261"/>
      <c r="Z17" s="261"/>
      <c r="AA17" s="261"/>
      <c r="AB17" s="261"/>
      <c r="AC17" s="262"/>
      <c r="AD17" s="264"/>
      <c r="AE17" s="262"/>
      <c r="AF17" s="264"/>
      <c r="AG17" s="287"/>
      <c r="AH17" s="261"/>
      <c r="AI17" s="262"/>
      <c r="AJ17" s="290"/>
      <c r="AL17" s="92">
        <f t="shared" si="4"/>
        <v>54.5</v>
      </c>
      <c r="AM17" s="92">
        <f t="shared" si="3"/>
        <v>59.5</v>
      </c>
      <c r="AN17" s="92">
        <f t="shared" si="3"/>
        <v>62.3</v>
      </c>
      <c r="AO17" s="92">
        <f t="shared" si="3"/>
        <v>61.8</v>
      </c>
      <c r="AP17" s="92">
        <f t="shared" si="3"/>
        <v>65.5</v>
      </c>
      <c r="AQ17" s="92">
        <f t="shared" si="3"/>
        <v>0</v>
      </c>
      <c r="AR17" s="92">
        <f t="shared" si="3"/>
        <v>0</v>
      </c>
      <c r="AS17" s="92">
        <f t="shared" si="3"/>
        <v>0</v>
      </c>
      <c r="AT17" s="92">
        <f t="shared" si="3"/>
        <v>0</v>
      </c>
      <c r="AU17" s="92">
        <f t="shared" si="3"/>
        <v>0</v>
      </c>
      <c r="AV17" s="92">
        <f t="shared" si="3"/>
        <v>0</v>
      </c>
      <c r="AW17" s="92">
        <f t="shared" si="3"/>
        <v>0</v>
      </c>
      <c r="AX17" s="92">
        <f t="shared" si="3"/>
        <v>54.5</v>
      </c>
      <c r="AY17" s="92">
        <f t="shared" si="3"/>
        <v>65.5</v>
      </c>
      <c r="AZ17" s="92">
        <f t="shared" si="3"/>
        <v>0</v>
      </c>
      <c r="BA17" s="92">
        <f t="shared" si="3"/>
        <v>0</v>
      </c>
      <c r="BB17" s="92"/>
      <c r="BC17" s="92"/>
      <c r="BD17" s="92"/>
      <c r="BE17" s="92"/>
      <c r="BF17" s="92"/>
      <c r="BG17" s="92"/>
      <c r="BH17" s="92"/>
      <c r="BI17" s="92"/>
    </row>
    <row r="18" spans="1:61" ht="12" customHeight="1">
      <c r="A18" s="52" t="s">
        <v>5</v>
      </c>
      <c r="B18" s="388" t="s">
        <v>92</v>
      </c>
      <c r="C18" s="412">
        <f t="shared" si="5"/>
        <v>14.166295764699303</v>
      </c>
      <c r="D18" s="390">
        <f t="shared" si="5"/>
        <v>12.899339916216658</v>
      </c>
      <c r="E18" s="390">
        <f t="shared" si="5"/>
        <v>11.581051648019736</v>
      </c>
      <c r="F18" s="390">
        <f t="shared" si="5"/>
        <v>11.541253205333589</v>
      </c>
      <c r="G18" s="390">
        <f t="shared" si="5"/>
        <v>11.577656177120563</v>
      </c>
      <c r="H18" s="390">
        <f t="shared" si="5"/>
        <v>0</v>
      </c>
      <c r="I18" s="390">
        <f t="shared" si="5"/>
        <v>0</v>
      </c>
      <c r="J18" s="390">
        <f t="shared" si="5"/>
        <v>0</v>
      </c>
      <c r="K18" s="402"/>
      <c r="L18" s="477"/>
      <c r="M18" s="402"/>
      <c r="N18" s="477"/>
      <c r="O18" s="498">
        <f t="shared" si="6"/>
        <v>13.833916166699629</v>
      </c>
      <c r="P18" s="504">
        <f t="shared" si="6"/>
        <v>11.60972990806302</v>
      </c>
      <c r="Q18" s="392"/>
      <c r="R18" s="395"/>
      <c r="S18" s="152"/>
      <c r="T18" s="152"/>
      <c r="U18" s="297"/>
      <c r="V18" s="298"/>
      <c r="W18" s="298"/>
      <c r="X18" s="298"/>
      <c r="Y18" s="298"/>
      <c r="Z18" s="261"/>
      <c r="AA18" s="261"/>
      <c r="AB18" s="261"/>
      <c r="AC18" s="262"/>
      <c r="AD18" s="264"/>
      <c r="AE18" s="262"/>
      <c r="AF18" s="264"/>
      <c r="AG18" s="297"/>
      <c r="AH18" s="298"/>
      <c r="AI18" s="262"/>
      <c r="AJ18" s="290"/>
      <c r="AL18" s="92">
        <f>C18-U18</f>
        <v>14.166295764699303</v>
      </c>
      <c r="AM18" s="92">
        <f t="shared" si="3"/>
        <v>12.899339916216658</v>
      </c>
      <c r="AN18" s="92">
        <f t="shared" si="3"/>
        <v>11.581051648019736</v>
      </c>
      <c r="AO18" s="92">
        <f t="shared" si="3"/>
        <v>11.541253205333589</v>
      </c>
      <c r="AP18" s="92">
        <f t="shared" si="3"/>
        <v>11.577656177120563</v>
      </c>
      <c r="AQ18" s="92">
        <f t="shared" si="3"/>
        <v>0</v>
      </c>
      <c r="AR18" s="92">
        <f t="shared" si="3"/>
        <v>0</v>
      </c>
      <c r="AS18" s="92">
        <f t="shared" si="3"/>
        <v>0</v>
      </c>
      <c r="AT18" s="92">
        <f t="shared" si="3"/>
        <v>0</v>
      </c>
      <c r="AU18" s="92">
        <f t="shared" si="3"/>
        <v>0</v>
      </c>
      <c r="AV18" s="92">
        <f t="shared" si="3"/>
        <v>0</v>
      </c>
      <c r="AW18" s="92">
        <f t="shared" si="3"/>
        <v>0</v>
      </c>
      <c r="AX18" s="92">
        <f t="shared" si="3"/>
        <v>13.833916166699629</v>
      </c>
      <c r="AY18" s="92">
        <f t="shared" si="3"/>
        <v>11.60972990806302</v>
      </c>
      <c r="AZ18" s="92">
        <f t="shared" si="3"/>
        <v>0</v>
      </c>
      <c r="BA18" s="92">
        <f t="shared" si="3"/>
        <v>0</v>
      </c>
      <c r="BB18" s="92"/>
      <c r="BC18" s="92"/>
      <c r="BD18" s="92"/>
      <c r="BE18" s="92"/>
      <c r="BF18" s="92"/>
      <c r="BG18" s="92"/>
      <c r="BH18" s="92"/>
      <c r="BI18" s="92"/>
    </row>
    <row r="19" spans="1:61" ht="12" hidden="1" customHeight="1" outlineLevel="1">
      <c r="A19" s="52" t="s">
        <v>5</v>
      </c>
      <c r="B19" s="388" t="s">
        <v>5</v>
      </c>
      <c r="C19" s="412">
        <f t="shared" si="5"/>
        <v>14.166295764699303</v>
      </c>
      <c r="D19" s="390">
        <f t="shared" si="5"/>
        <v>12.899339916216658</v>
      </c>
      <c r="E19" s="390">
        <f t="shared" si="5"/>
        <v>11.581051648019736</v>
      </c>
      <c r="F19" s="390">
        <f t="shared" si="5"/>
        <v>11.541253205333589</v>
      </c>
      <c r="G19" s="390">
        <f t="shared" si="5"/>
        <v>11.577656177120563</v>
      </c>
      <c r="H19" s="390">
        <f t="shared" si="5"/>
        <v>0</v>
      </c>
      <c r="I19" s="390">
        <f t="shared" si="5"/>
        <v>0</v>
      </c>
      <c r="J19" s="390">
        <f t="shared" si="5"/>
        <v>0</v>
      </c>
      <c r="K19" s="402"/>
      <c r="L19" s="477"/>
      <c r="M19" s="402"/>
      <c r="N19" s="477"/>
      <c r="O19" s="498">
        <f t="shared" si="6"/>
        <v>13.833916166699629</v>
      </c>
      <c r="P19" s="504">
        <f t="shared" si="6"/>
        <v>11.60972990806302</v>
      </c>
      <c r="Q19" s="392"/>
      <c r="R19" s="395"/>
      <c r="S19" s="152"/>
      <c r="T19" s="152"/>
      <c r="U19" s="297"/>
      <c r="V19" s="298"/>
      <c r="W19" s="298"/>
      <c r="X19" s="298"/>
      <c r="Y19" s="298"/>
      <c r="Z19" s="261"/>
      <c r="AA19" s="261"/>
      <c r="AB19" s="261"/>
      <c r="AC19" s="262"/>
      <c r="AD19" s="264"/>
      <c r="AE19" s="262"/>
      <c r="AF19" s="264"/>
      <c r="AG19" s="297"/>
      <c r="AH19" s="298"/>
      <c r="AI19" s="262"/>
      <c r="AJ19" s="290"/>
      <c r="AL19" s="92">
        <f t="shared" si="4"/>
        <v>14.166295764699303</v>
      </c>
      <c r="AM19" s="92">
        <f t="shared" si="3"/>
        <v>12.899339916216658</v>
      </c>
      <c r="AN19" s="92">
        <f t="shared" si="3"/>
        <v>11.581051648019736</v>
      </c>
      <c r="AO19" s="92">
        <f t="shared" si="3"/>
        <v>11.541253205333589</v>
      </c>
      <c r="AP19" s="92">
        <f t="shared" si="3"/>
        <v>11.577656177120563</v>
      </c>
      <c r="AQ19" s="92">
        <f t="shared" si="3"/>
        <v>0</v>
      </c>
      <c r="AR19" s="92">
        <f t="shared" si="3"/>
        <v>0</v>
      </c>
      <c r="AS19" s="92">
        <f t="shared" si="3"/>
        <v>0</v>
      </c>
      <c r="AT19" s="92">
        <f t="shared" si="3"/>
        <v>0</v>
      </c>
      <c r="AU19" s="92">
        <f t="shared" si="3"/>
        <v>0</v>
      </c>
      <c r="AV19" s="92">
        <f t="shared" si="3"/>
        <v>0</v>
      </c>
      <c r="AW19" s="92">
        <f t="shared" si="3"/>
        <v>0</v>
      </c>
      <c r="AX19" s="92">
        <f t="shared" si="3"/>
        <v>13.833916166699629</v>
      </c>
      <c r="AY19" s="92">
        <f t="shared" si="3"/>
        <v>11.60972990806302</v>
      </c>
      <c r="AZ19" s="92">
        <f t="shared" si="3"/>
        <v>0</v>
      </c>
      <c r="BA19" s="92">
        <f t="shared" si="3"/>
        <v>0</v>
      </c>
      <c r="BB19" s="92"/>
      <c r="BC19" s="92"/>
      <c r="BD19" s="92"/>
      <c r="BE19" s="92"/>
      <c r="BF19" s="92"/>
      <c r="BG19" s="92"/>
      <c r="BH19" s="92"/>
      <c r="BI19" s="92"/>
    </row>
    <row r="20" spans="1:61" ht="12" customHeight="1" collapsed="1">
      <c r="A20" s="52" t="s">
        <v>26</v>
      </c>
      <c r="B20" s="388" t="s">
        <v>41</v>
      </c>
      <c r="C20" s="381">
        <f t="shared" si="5"/>
        <v>2464</v>
      </c>
      <c r="D20" s="389">
        <f t="shared" si="5"/>
        <v>2349</v>
      </c>
      <c r="E20" s="389">
        <f t="shared" si="5"/>
        <v>2346</v>
      </c>
      <c r="F20" s="389">
        <f t="shared" si="5"/>
        <v>2445</v>
      </c>
      <c r="G20" s="389">
        <f t="shared" si="5"/>
        <v>2457</v>
      </c>
      <c r="H20" s="389">
        <f t="shared" si="5"/>
        <v>0</v>
      </c>
      <c r="I20" s="389">
        <f t="shared" si="5"/>
        <v>0</v>
      </c>
      <c r="J20" s="389">
        <f t="shared" si="5"/>
        <v>0</v>
      </c>
      <c r="K20" s="402">
        <f t="shared" ref="K20:N22" si="7">VLOOKUP($A20,Bus_Banking,K$1,FALSE)</f>
        <v>4.9235817909824675E-2</v>
      </c>
      <c r="L20" s="477">
        <f t="shared" si="7"/>
        <v>3.1211134374742322E-3</v>
      </c>
      <c r="M20" s="402">
        <f t="shared" si="7"/>
        <v>5.3458349139428707E-2</v>
      </c>
      <c r="N20" s="477">
        <f t="shared" si="7"/>
        <v>-2.0078993776917353E-2</v>
      </c>
      <c r="O20" s="498">
        <f t="shared" si="6"/>
        <v>2464</v>
      </c>
      <c r="P20" s="504">
        <f t="shared" si="6"/>
        <v>2457</v>
      </c>
      <c r="Q20" s="392">
        <f t="shared" ref="Q20:R22" si="8">VLOOKUP($A20,Bus_Banking,Q$1,FALSE)</f>
        <v>3.1211134374742322E-3</v>
      </c>
      <c r="R20" s="395">
        <f t="shared" si="8"/>
        <v>-2.0078993776917353E-2</v>
      </c>
      <c r="S20" s="152"/>
      <c r="T20" s="152"/>
      <c r="U20" s="289"/>
      <c r="V20" s="260"/>
      <c r="W20" s="260"/>
      <c r="X20" s="260"/>
      <c r="Y20" s="260"/>
      <c r="Z20" s="260"/>
      <c r="AA20" s="260"/>
      <c r="AB20" s="260"/>
      <c r="AC20" s="268"/>
      <c r="AD20" s="269"/>
      <c r="AE20" s="262"/>
      <c r="AF20" s="264"/>
      <c r="AG20" s="289"/>
      <c r="AH20" s="260"/>
      <c r="AI20" s="262"/>
      <c r="AJ20" s="264"/>
      <c r="AL20" s="92">
        <f t="shared" si="4"/>
        <v>2464</v>
      </c>
      <c r="AM20" s="92">
        <f t="shared" si="3"/>
        <v>2349</v>
      </c>
      <c r="AN20" s="92">
        <f t="shared" si="3"/>
        <v>2346</v>
      </c>
      <c r="AO20" s="92">
        <f t="shared" si="3"/>
        <v>2445</v>
      </c>
      <c r="AP20" s="92">
        <f t="shared" si="3"/>
        <v>2457</v>
      </c>
      <c r="AQ20" s="92">
        <f t="shared" si="3"/>
        <v>0</v>
      </c>
      <c r="AR20" s="92">
        <f t="shared" si="3"/>
        <v>0</v>
      </c>
      <c r="AS20" s="92">
        <f t="shared" si="3"/>
        <v>0</v>
      </c>
      <c r="AT20" s="92">
        <f t="shared" si="3"/>
        <v>4.9235817909824675E-2</v>
      </c>
      <c r="AU20" s="92">
        <f t="shared" si="3"/>
        <v>3.1211134374742322E-3</v>
      </c>
      <c r="AV20" s="92">
        <f t="shared" si="3"/>
        <v>5.3458349139428707E-2</v>
      </c>
      <c r="AW20" s="92">
        <f t="shared" si="3"/>
        <v>-2.0078993776917353E-2</v>
      </c>
      <c r="AX20" s="92">
        <f t="shared" si="3"/>
        <v>2464</v>
      </c>
      <c r="AY20" s="92">
        <f t="shared" si="3"/>
        <v>2457</v>
      </c>
      <c r="AZ20" s="92">
        <f t="shared" si="3"/>
        <v>3.1211134374742322E-3</v>
      </c>
      <c r="BA20" s="92">
        <f t="shared" si="3"/>
        <v>-2.0078993776917353E-2</v>
      </c>
      <c r="BB20" s="92"/>
      <c r="BC20" s="92"/>
      <c r="BD20" s="92"/>
      <c r="BE20" s="92"/>
      <c r="BF20" s="92"/>
      <c r="BG20" s="92"/>
      <c r="BH20" s="92"/>
      <c r="BI20" s="92"/>
    </row>
    <row r="21" spans="1:61" ht="12" customHeight="1">
      <c r="A21" s="52" t="s">
        <v>25</v>
      </c>
      <c r="B21" s="388" t="s">
        <v>81</v>
      </c>
      <c r="C21" s="381">
        <f t="shared" si="5"/>
        <v>13703</v>
      </c>
      <c r="D21" s="389">
        <f t="shared" si="5"/>
        <v>13273</v>
      </c>
      <c r="E21" s="389">
        <f t="shared" si="5"/>
        <v>13534</v>
      </c>
      <c r="F21" s="389">
        <f t="shared" si="5"/>
        <v>13490</v>
      </c>
      <c r="G21" s="389">
        <f t="shared" si="5"/>
        <v>13601</v>
      </c>
      <c r="H21" s="389">
        <f t="shared" si="5"/>
        <v>0</v>
      </c>
      <c r="I21" s="389">
        <f t="shared" si="5"/>
        <v>0</v>
      </c>
      <c r="J21" s="389">
        <f t="shared" si="5"/>
        <v>0</v>
      </c>
      <c r="K21" s="402">
        <f t="shared" si="7"/>
        <v>3.2353076764141564E-2</v>
      </c>
      <c r="L21" s="477">
        <f t="shared" si="7"/>
        <v>7.4896702844022833E-3</v>
      </c>
      <c r="M21" s="402">
        <f t="shared" si="7"/>
        <v>3.5906645250062708E-2</v>
      </c>
      <c r="N21" s="477">
        <f t="shared" si="7"/>
        <v>2.7517671937064447E-2</v>
      </c>
      <c r="O21" s="498">
        <f t="shared" si="6"/>
        <v>13703</v>
      </c>
      <c r="P21" s="504">
        <f t="shared" si="6"/>
        <v>13601</v>
      </c>
      <c r="Q21" s="392">
        <f t="shared" si="8"/>
        <v>7.4896702844022833E-3</v>
      </c>
      <c r="R21" s="395">
        <f t="shared" si="8"/>
        <v>2.7517671937064447E-2</v>
      </c>
      <c r="S21" s="152"/>
      <c r="T21" s="152"/>
      <c r="U21" s="289"/>
      <c r="V21" s="260"/>
      <c r="W21" s="260"/>
      <c r="X21" s="260"/>
      <c r="Y21" s="260"/>
      <c r="Z21" s="260"/>
      <c r="AA21" s="260"/>
      <c r="AB21" s="260"/>
      <c r="AC21" s="268"/>
      <c r="AD21" s="269"/>
      <c r="AE21" s="262"/>
      <c r="AF21" s="264"/>
      <c r="AG21" s="289"/>
      <c r="AH21" s="260"/>
      <c r="AI21" s="262"/>
      <c r="AJ21" s="264"/>
      <c r="AL21" s="92">
        <f t="shared" si="4"/>
        <v>13703</v>
      </c>
      <c r="AM21" s="92">
        <f t="shared" si="4"/>
        <v>13273</v>
      </c>
      <c r="AN21" s="92">
        <f t="shared" si="4"/>
        <v>13534</v>
      </c>
      <c r="AO21" s="92">
        <f t="shared" si="4"/>
        <v>13490</v>
      </c>
      <c r="AP21" s="92">
        <f t="shared" si="4"/>
        <v>13601</v>
      </c>
      <c r="AQ21" s="92">
        <f t="shared" si="4"/>
        <v>0</v>
      </c>
      <c r="AR21" s="92">
        <f t="shared" si="4"/>
        <v>0</v>
      </c>
      <c r="AS21" s="92">
        <f t="shared" si="4"/>
        <v>0</v>
      </c>
      <c r="AT21" s="92">
        <f t="shared" si="4"/>
        <v>3.2353076764141564E-2</v>
      </c>
      <c r="AU21" s="92">
        <f t="shared" si="4"/>
        <v>7.4896702844022833E-3</v>
      </c>
      <c r="AV21" s="92">
        <f t="shared" si="4"/>
        <v>3.5906645250062708E-2</v>
      </c>
      <c r="AW21" s="92">
        <f t="shared" si="4"/>
        <v>2.7517671937064447E-2</v>
      </c>
      <c r="AX21" s="92">
        <f t="shared" si="4"/>
        <v>13703</v>
      </c>
      <c r="AY21" s="92">
        <f t="shared" si="4"/>
        <v>13601</v>
      </c>
      <c r="AZ21" s="92">
        <f t="shared" si="4"/>
        <v>7.4896702844022833E-3</v>
      </c>
      <c r="BA21" s="92">
        <f t="shared" si="4"/>
        <v>2.7517671937064447E-2</v>
      </c>
      <c r="BB21" s="92"/>
      <c r="BC21" s="92"/>
      <c r="BD21" s="92"/>
      <c r="BE21" s="92"/>
      <c r="BF21" s="92"/>
      <c r="BG21" s="92"/>
      <c r="BH21" s="92"/>
      <c r="BI21" s="92"/>
    </row>
    <row r="22" spans="1:61" ht="12" customHeight="1">
      <c r="A22" s="52" t="s">
        <v>12</v>
      </c>
      <c r="B22" s="416" t="s">
        <v>33</v>
      </c>
      <c r="C22" s="417">
        <f t="shared" si="5"/>
        <v>1720</v>
      </c>
      <c r="D22" s="418">
        <f t="shared" si="5"/>
        <v>1804</v>
      </c>
      <c r="E22" s="418">
        <f t="shared" si="5"/>
        <v>1822</v>
      </c>
      <c r="F22" s="418">
        <f t="shared" si="5"/>
        <v>1776</v>
      </c>
      <c r="G22" s="418">
        <f t="shared" si="5"/>
        <v>1796</v>
      </c>
      <c r="H22" s="418">
        <f t="shared" si="5"/>
        <v>0</v>
      </c>
      <c r="I22" s="418">
        <f t="shared" si="5"/>
        <v>0</v>
      </c>
      <c r="J22" s="418">
        <f t="shared" si="5"/>
        <v>0</v>
      </c>
      <c r="K22" s="515">
        <f t="shared" si="7"/>
        <v>-4.6837239208034953E-2</v>
      </c>
      <c r="L22" s="516">
        <f t="shared" si="7"/>
        <v>-4.237321171013142E-2</v>
      </c>
      <c r="M22" s="515">
        <f t="shared" si="7"/>
        <v>-4.6837239208034953E-2</v>
      </c>
      <c r="N22" s="516">
        <f t="shared" si="7"/>
        <v>-4.237321171013142E-2</v>
      </c>
      <c r="O22" s="499">
        <f t="shared" si="6"/>
        <v>1720</v>
      </c>
      <c r="P22" s="517">
        <f t="shared" si="6"/>
        <v>1796</v>
      </c>
      <c r="Q22" s="392">
        <f t="shared" si="8"/>
        <v>-4.237321171013142E-2</v>
      </c>
      <c r="R22" s="395">
        <f t="shared" si="8"/>
        <v>-4.237321171013142E-2</v>
      </c>
      <c r="S22" s="152"/>
      <c r="T22" s="152"/>
      <c r="U22" s="292"/>
      <c r="V22" s="293"/>
      <c r="W22" s="293"/>
      <c r="X22" s="293"/>
      <c r="Y22" s="293"/>
      <c r="Z22" s="293"/>
      <c r="AA22" s="293"/>
      <c r="AB22" s="293"/>
      <c r="AC22" s="551"/>
      <c r="AD22" s="552"/>
      <c r="AE22" s="294"/>
      <c r="AF22" s="295"/>
      <c r="AG22" s="292"/>
      <c r="AH22" s="293"/>
      <c r="AI22" s="294"/>
      <c r="AJ22" s="562"/>
      <c r="AL22" s="92">
        <f t="shared" si="4"/>
        <v>1720</v>
      </c>
      <c r="AM22" s="92">
        <f t="shared" si="4"/>
        <v>1804</v>
      </c>
      <c r="AN22" s="92">
        <f t="shared" si="4"/>
        <v>1822</v>
      </c>
      <c r="AO22" s="92">
        <f t="shared" si="4"/>
        <v>1776</v>
      </c>
      <c r="AP22" s="92">
        <f t="shared" si="4"/>
        <v>1796</v>
      </c>
      <c r="AQ22" s="92">
        <f t="shared" si="4"/>
        <v>0</v>
      </c>
      <c r="AR22" s="92">
        <f t="shared" si="4"/>
        <v>0</v>
      </c>
      <c r="AS22" s="92">
        <f t="shared" si="4"/>
        <v>0</v>
      </c>
      <c r="AT22" s="92">
        <f t="shared" si="4"/>
        <v>-4.6837239208034953E-2</v>
      </c>
      <c r="AU22" s="92">
        <f t="shared" si="4"/>
        <v>-4.237321171013142E-2</v>
      </c>
      <c r="AV22" s="92">
        <f t="shared" si="4"/>
        <v>-4.6837239208034953E-2</v>
      </c>
      <c r="AW22" s="92">
        <f t="shared" si="4"/>
        <v>-4.237321171013142E-2</v>
      </c>
      <c r="AX22" s="92">
        <f t="shared" si="4"/>
        <v>1720</v>
      </c>
      <c r="AY22" s="92">
        <f t="shared" si="4"/>
        <v>1796</v>
      </c>
      <c r="AZ22" s="92">
        <f t="shared" si="4"/>
        <v>-4.237321171013142E-2</v>
      </c>
      <c r="BA22" s="92">
        <f t="shared" si="4"/>
        <v>-4.237321171013142E-2</v>
      </c>
      <c r="BB22" s="92"/>
      <c r="BC22" s="92"/>
      <c r="BD22" s="92"/>
      <c r="BE22" s="92"/>
      <c r="BF22" s="92"/>
      <c r="BG22" s="92"/>
      <c r="BH22" s="92"/>
      <c r="BI22" s="92"/>
    </row>
    <row r="23" spans="1:61" ht="12" customHeight="1">
      <c r="A23" s="58" t="s">
        <v>20</v>
      </c>
      <c r="B23" s="396" t="s">
        <v>47</v>
      </c>
      <c r="C23" s="419"/>
      <c r="D23" s="394"/>
      <c r="E23" s="394"/>
      <c r="F23" s="394"/>
      <c r="G23" s="394"/>
      <c r="H23" s="394"/>
      <c r="I23" s="394"/>
      <c r="J23" s="394"/>
      <c r="K23" s="402"/>
      <c r="L23" s="477"/>
      <c r="M23" s="518"/>
      <c r="N23" s="519"/>
      <c r="O23" s="388"/>
      <c r="P23" s="413"/>
      <c r="Q23" s="520"/>
      <c r="R23" s="521"/>
      <c r="S23" s="152"/>
      <c r="T23" s="152"/>
      <c r="U23" s="355"/>
      <c r="V23" s="267"/>
      <c r="W23" s="267"/>
      <c r="X23" s="267"/>
      <c r="Y23" s="267"/>
      <c r="Z23" s="267"/>
      <c r="AA23" s="267"/>
      <c r="AB23" s="267"/>
      <c r="AC23" s="262"/>
      <c r="AD23" s="264"/>
      <c r="AE23" s="262"/>
      <c r="AF23" s="264"/>
      <c r="AG23" s="355"/>
      <c r="AH23" s="267"/>
      <c r="AI23" s="258"/>
      <c r="AJ23" s="290"/>
      <c r="AL23" s="92">
        <f t="shared" si="4"/>
        <v>0</v>
      </c>
      <c r="AM23" s="92">
        <f t="shared" si="4"/>
        <v>0</v>
      </c>
      <c r="AN23" s="92">
        <f t="shared" si="4"/>
        <v>0</v>
      </c>
      <c r="AO23" s="92">
        <f t="shared" si="4"/>
        <v>0</v>
      </c>
      <c r="AP23" s="92">
        <f t="shared" si="4"/>
        <v>0</v>
      </c>
      <c r="AQ23" s="92">
        <f t="shared" si="4"/>
        <v>0</v>
      </c>
      <c r="AR23" s="92">
        <f t="shared" si="4"/>
        <v>0</v>
      </c>
      <c r="AS23" s="92">
        <f t="shared" si="4"/>
        <v>0</v>
      </c>
      <c r="AT23" s="92">
        <f t="shared" si="4"/>
        <v>0</v>
      </c>
      <c r="AU23" s="92">
        <f t="shared" si="4"/>
        <v>0</v>
      </c>
      <c r="AV23" s="92">
        <f t="shared" si="4"/>
        <v>0</v>
      </c>
      <c r="AW23" s="92">
        <f t="shared" si="4"/>
        <v>0</v>
      </c>
      <c r="AX23" s="92">
        <f t="shared" si="4"/>
        <v>0</v>
      </c>
      <c r="AY23" s="92">
        <f t="shared" si="4"/>
        <v>0</v>
      </c>
      <c r="AZ23" s="92">
        <f t="shared" si="4"/>
        <v>0</v>
      </c>
      <c r="BA23" s="92">
        <f t="shared" si="4"/>
        <v>0</v>
      </c>
      <c r="BB23" s="92"/>
      <c r="BC23" s="92"/>
      <c r="BD23" s="92"/>
      <c r="BE23" s="92"/>
      <c r="BF23" s="92"/>
      <c r="BG23" s="92"/>
      <c r="BH23" s="92"/>
      <c r="BI23" s="92"/>
    </row>
    <row r="24" spans="1:61" ht="12" customHeight="1">
      <c r="A24" s="52" t="s">
        <v>17</v>
      </c>
      <c r="B24" s="388" t="s">
        <v>48</v>
      </c>
      <c r="C24" s="414">
        <f t="shared" ref="C24:R30" si="9">VLOOKUP($A24,Bus_Banking,C$1,FALSE)</f>
        <v>28.6</v>
      </c>
      <c r="D24" s="415">
        <f t="shared" si="9"/>
        <v>28.1</v>
      </c>
      <c r="E24" s="415">
        <f t="shared" si="9"/>
        <v>28.4</v>
      </c>
      <c r="F24" s="415">
        <f t="shared" si="9"/>
        <v>28</v>
      </c>
      <c r="G24" s="415">
        <f t="shared" si="9"/>
        <v>26.699999999999996</v>
      </c>
      <c r="H24" s="415">
        <f t="shared" si="9"/>
        <v>0</v>
      </c>
      <c r="I24" s="415">
        <f t="shared" si="9"/>
        <v>0</v>
      </c>
      <c r="J24" s="415">
        <f t="shared" si="9"/>
        <v>0</v>
      </c>
      <c r="K24" s="402">
        <f t="shared" si="9"/>
        <v>1.9998554136062108E-2</v>
      </c>
      <c r="L24" s="477">
        <f t="shared" si="9"/>
        <v>7.0415379167124925E-2</v>
      </c>
      <c r="M24" s="402">
        <f t="shared" si="9"/>
        <v>3.0920150040538052E-2</v>
      </c>
      <c r="N24" s="477">
        <f t="shared" si="9"/>
        <v>0.10289302611370488</v>
      </c>
      <c r="O24" s="414">
        <f t="shared" si="9"/>
        <v>28.6</v>
      </c>
      <c r="P24" s="415">
        <f t="shared" si="9"/>
        <v>26.699999999999996</v>
      </c>
      <c r="Q24" s="392">
        <f t="shared" si="9"/>
        <v>7.0415379167124925E-2</v>
      </c>
      <c r="R24" s="395">
        <f t="shared" si="9"/>
        <v>0.10289302611370488</v>
      </c>
      <c r="S24" s="152"/>
      <c r="T24" s="152"/>
      <c r="U24" s="297"/>
      <c r="V24" s="298"/>
      <c r="W24" s="298"/>
      <c r="X24" s="298"/>
      <c r="Y24" s="298"/>
      <c r="Z24" s="298"/>
      <c r="AA24" s="298"/>
      <c r="AB24" s="298"/>
      <c r="AC24" s="268"/>
      <c r="AD24" s="269"/>
      <c r="AE24" s="262"/>
      <c r="AF24" s="264"/>
      <c r="AG24" s="297"/>
      <c r="AH24" s="298"/>
      <c r="AI24" s="262"/>
      <c r="AJ24" s="264"/>
      <c r="AL24" s="92">
        <f t="shared" si="4"/>
        <v>28.6</v>
      </c>
      <c r="AM24" s="92">
        <f t="shared" si="4"/>
        <v>28.1</v>
      </c>
      <c r="AN24" s="92">
        <f t="shared" si="4"/>
        <v>28.4</v>
      </c>
      <c r="AO24" s="92">
        <f t="shared" si="4"/>
        <v>28</v>
      </c>
      <c r="AP24" s="92">
        <f t="shared" si="4"/>
        <v>26.699999999999996</v>
      </c>
      <c r="AQ24" s="92">
        <f t="shared" si="4"/>
        <v>0</v>
      </c>
      <c r="AR24" s="92">
        <f t="shared" si="4"/>
        <v>0</v>
      </c>
      <c r="AS24" s="92">
        <f t="shared" si="4"/>
        <v>0</v>
      </c>
      <c r="AT24" s="92">
        <f t="shared" si="4"/>
        <v>1.9998554136062108E-2</v>
      </c>
      <c r="AU24" s="92">
        <f t="shared" si="4"/>
        <v>7.0415379167124925E-2</v>
      </c>
      <c r="AV24" s="92">
        <f t="shared" si="4"/>
        <v>3.0920150040538052E-2</v>
      </c>
      <c r="AW24" s="92">
        <f t="shared" si="4"/>
        <v>0.10289302611370488</v>
      </c>
      <c r="AX24" s="92">
        <f t="shared" si="4"/>
        <v>28.6</v>
      </c>
      <c r="AY24" s="92">
        <f t="shared" si="4"/>
        <v>26.699999999999996</v>
      </c>
      <c r="AZ24" s="92">
        <f t="shared" si="4"/>
        <v>7.0415379167124925E-2</v>
      </c>
      <c r="BA24" s="92">
        <f t="shared" si="4"/>
        <v>0.10289302611370488</v>
      </c>
      <c r="BB24" s="92"/>
      <c r="BC24" s="92"/>
      <c r="BD24" s="92"/>
      <c r="BE24" s="92"/>
      <c r="BF24" s="92"/>
      <c r="BG24" s="92"/>
      <c r="BH24" s="92"/>
      <c r="BI24" s="92"/>
    </row>
    <row r="25" spans="1:61" ht="12" customHeight="1">
      <c r="A25" s="52" t="s">
        <v>18</v>
      </c>
      <c r="B25" s="388" t="s">
        <v>49</v>
      </c>
      <c r="C25" s="414">
        <f t="shared" si="9"/>
        <v>6.9</v>
      </c>
      <c r="D25" s="415">
        <f t="shared" si="9"/>
        <v>6.9</v>
      </c>
      <c r="E25" s="415">
        <f t="shared" si="9"/>
        <v>6.9</v>
      </c>
      <c r="F25" s="415">
        <f t="shared" si="9"/>
        <v>7</v>
      </c>
      <c r="G25" s="415">
        <f t="shared" si="9"/>
        <v>7.1</v>
      </c>
      <c r="H25" s="415">
        <f t="shared" si="9"/>
        <v>0</v>
      </c>
      <c r="I25" s="415">
        <f t="shared" si="9"/>
        <v>0</v>
      </c>
      <c r="J25" s="415">
        <f t="shared" si="9"/>
        <v>0</v>
      </c>
      <c r="K25" s="402">
        <f t="shared" si="9"/>
        <v>-9.5320546514436888E-3</v>
      </c>
      <c r="L25" s="477">
        <f t="shared" si="9"/>
        <v>-3.0803216682901868E-2</v>
      </c>
      <c r="M25" s="402">
        <f t="shared" si="9"/>
        <v>5.9696982879664517E-5</v>
      </c>
      <c r="N25" s="477">
        <f t="shared" si="9"/>
        <v>-1.4072247971327223E-2</v>
      </c>
      <c r="O25" s="414">
        <f t="shared" si="9"/>
        <v>6.9</v>
      </c>
      <c r="P25" s="415">
        <f t="shared" si="9"/>
        <v>7.1</v>
      </c>
      <c r="Q25" s="392">
        <f t="shared" si="9"/>
        <v>-3.0803216682901868E-2</v>
      </c>
      <c r="R25" s="395">
        <f t="shared" si="9"/>
        <v>-1.4072247971327223E-2</v>
      </c>
      <c r="S25" s="152"/>
      <c r="T25" s="152"/>
      <c r="U25" s="297"/>
      <c r="V25" s="298"/>
      <c r="W25" s="298"/>
      <c r="X25" s="298"/>
      <c r="Y25" s="298"/>
      <c r="Z25" s="298"/>
      <c r="AA25" s="298"/>
      <c r="AB25" s="298"/>
      <c r="AC25" s="268"/>
      <c r="AD25" s="269"/>
      <c r="AE25" s="262"/>
      <c r="AF25" s="264"/>
      <c r="AG25" s="297"/>
      <c r="AH25" s="298"/>
      <c r="AI25" s="262"/>
      <c r="AJ25" s="264"/>
      <c r="AL25" s="92">
        <f t="shared" si="4"/>
        <v>6.9</v>
      </c>
      <c r="AM25" s="92">
        <f t="shared" si="4"/>
        <v>6.9</v>
      </c>
      <c r="AN25" s="92">
        <f t="shared" si="4"/>
        <v>6.9</v>
      </c>
      <c r="AO25" s="92">
        <f t="shared" si="4"/>
        <v>7</v>
      </c>
      <c r="AP25" s="92">
        <f t="shared" si="4"/>
        <v>7.1</v>
      </c>
      <c r="AQ25" s="92">
        <f t="shared" si="4"/>
        <v>0</v>
      </c>
      <c r="AR25" s="92">
        <f t="shared" si="4"/>
        <v>0</v>
      </c>
      <c r="AS25" s="92">
        <f t="shared" si="4"/>
        <v>0</v>
      </c>
      <c r="AT25" s="92">
        <f t="shared" si="4"/>
        <v>-9.5320546514436888E-3</v>
      </c>
      <c r="AU25" s="92">
        <f t="shared" si="4"/>
        <v>-3.0803216682901868E-2</v>
      </c>
      <c r="AV25" s="92">
        <f t="shared" si="4"/>
        <v>5.9696982879664517E-5</v>
      </c>
      <c r="AW25" s="92">
        <f t="shared" si="4"/>
        <v>-1.4072247971327223E-2</v>
      </c>
      <c r="AX25" s="92">
        <f t="shared" si="4"/>
        <v>6.9</v>
      </c>
      <c r="AY25" s="92">
        <f t="shared" si="4"/>
        <v>7.1</v>
      </c>
      <c r="AZ25" s="92">
        <f t="shared" si="4"/>
        <v>-3.0803216682901868E-2</v>
      </c>
      <c r="BA25" s="92">
        <f t="shared" si="4"/>
        <v>-1.4072247971327223E-2</v>
      </c>
      <c r="BB25" s="92"/>
      <c r="BC25" s="92"/>
      <c r="BD25" s="92"/>
      <c r="BE25" s="92"/>
      <c r="BF25" s="92"/>
      <c r="BG25" s="92"/>
      <c r="BH25" s="92"/>
      <c r="BI25" s="92"/>
    </row>
    <row r="26" spans="1:61" ht="12" customHeight="1">
      <c r="A26" s="52" t="s">
        <v>19</v>
      </c>
      <c r="B26" s="388" t="s">
        <v>50</v>
      </c>
      <c r="C26" s="414">
        <f t="shared" si="9"/>
        <v>1.5</v>
      </c>
      <c r="D26" s="415">
        <f t="shared" si="9"/>
        <v>1.6</v>
      </c>
      <c r="E26" s="415">
        <f t="shared" si="9"/>
        <v>1.6</v>
      </c>
      <c r="F26" s="415">
        <f t="shared" si="9"/>
        <v>1.6</v>
      </c>
      <c r="G26" s="415">
        <f t="shared" si="9"/>
        <v>1.7</v>
      </c>
      <c r="H26" s="415">
        <f t="shared" si="9"/>
        <v>0</v>
      </c>
      <c r="I26" s="415">
        <f t="shared" si="9"/>
        <v>0</v>
      </c>
      <c r="J26" s="415">
        <f t="shared" si="9"/>
        <v>0</v>
      </c>
      <c r="K26" s="402">
        <f t="shared" si="9"/>
        <v>-2.1796368003777156E-2</v>
      </c>
      <c r="L26" s="477">
        <f t="shared" si="9"/>
        <v>-8.3225437483875897E-2</v>
      </c>
      <c r="M26" s="402">
        <f t="shared" si="9"/>
        <v>-1.6186471560590832E-2</v>
      </c>
      <c r="N26" s="477">
        <f t="shared" si="9"/>
        <v>-7.3677967873543415E-2</v>
      </c>
      <c r="O26" s="414">
        <f t="shared" si="9"/>
        <v>1.5</v>
      </c>
      <c r="P26" s="415">
        <f t="shared" si="9"/>
        <v>1.7</v>
      </c>
      <c r="Q26" s="392">
        <f t="shared" si="9"/>
        <v>-8.3225437483875897E-2</v>
      </c>
      <c r="R26" s="395">
        <f t="shared" si="9"/>
        <v>-7.3677967873543415E-2</v>
      </c>
      <c r="S26" s="152"/>
      <c r="T26" s="152"/>
      <c r="U26" s="297"/>
      <c r="V26" s="298"/>
      <c r="W26" s="298"/>
      <c r="X26" s="298"/>
      <c r="Y26" s="298"/>
      <c r="Z26" s="298"/>
      <c r="AA26" s="298"/>
      <c r="AB26" s="298"/>
      <c r="AC26" s="268"/>
      <c r="AD26" s="269"/>
      <c r="AE26" s="262"/>
      <c r="AF26" s="264"/>
      <c r="AG26" s="297"/>
      <c r="AH26" s="298"/>
      <c r="AI26" s="262"/>
      <c r="AJ26" s="264"/>
      <c r="AL26" s="92">
        <f t="shared" si="4"/>
        <v>1.5</v>
      </c>
      <c r="AM26" s="92">
        <f t="shared" si="4"/>
        <v>1.6</v>
      </c>
      <c r="AN26" s="92">
        <f t="shared" si="4"/>
        <v>1.6</v>
      </c>
      <c r="AO26" s="92">
        <f t="shared" si="4"/>
        <v>1.6</v>
      </c>
      <c r="AP26" s="92">
        <f t="shared" si="4"/>
        <v>1.7</v>
      </c>
      <c r="AQ26" s="92">
        <f t="shared" si="4"/>
        <v>0</v>
      </c>
      <c r="AR26" s="92">
        <f t="shared" si="4"/>
        <v>0</v>
      </c>
      <c r="AS26" s="92">
        <f t="shared" si="4"/>
        <v>0</v>
      </c>
      <c r="AT26" s="92">
        <f t="shared" si="4"/>
        <v>-2.1796368003777156E-2</v>
      </c>
      <c r="AU26" s="92">
        <f t="shared" si="4"/>
        <v>-8.3225437483875897E-2</v>
      </c>
      <c r="AV26" s="92">
        <f t="shared" si="4"/>
        <v>-1.6186471560590832E-2</v>
      </c>
      <c r="AW26" s="92">
        <f t="shared" si="4"/>
        <v>-7.3677967873543415E-2</v>
      </c>
      <c r="AX26" s="92">
        <f t="shared" si="4"/>
        <v>1.5</v>
      </c>
      <c r="AY26" s="92">
        <f t="shared" si="4"/>
        <v>1.7</v>
      </c>
      <c r="AZ26" s="92">
        <f t="shared" si="4"/>
        <v>-8.3225437483875897E-2</v>
      </c>
      <c r="BA26" s="92">
        <f t="shared" si="4"/>
        <v>-7.3677967873543415E-2</v>
      </c>
      <c r="BB26" s="92"/>
      <c r="BC26" s="92"/>
      <c r="BD26" s="92"/>
      <c r="BE26" s="92"/>
      <c r="BF26" s="92"/>
      <c r="BG26" s="92"/>
      <c r="BH26" s="92"/>
      <c r="BI26" s="92"/>
    </row>
    <row r="27" spans="1:61" ht="12" customHeight="1">
      <c r="A27" s="58" t="s">
        <v>23</v>
      </c>
      <c r="B27" s="396" t="s">
        <v>51</v>
      </c>
      <c r="C27" s="420">
        <f t="shared" si="9"/>
        <v>37</v>
      </c>
      <c r="D27" s="421">
        <f t="shared" si="9"/>
        <v>36.6</v>
      </c>
      <c r="E27" s="421">
        <f t="shared" si="9"/>
        <v>36.9</v>
      </c>
      <c r="F27" s="421">
        <f t="shared" si="9"/>
        <v>36.6</v>
      </c>
      <c r="G27" s="421">
        <f t="shared" si="9"/>
        <v>35.5</v>
      </c>
      <c r="H27" s="421">
        <f t="shared" si="9"/>
        <v>0</v>
      </c>
      <c r="I27" s="421">
        <f t="shared" si="9"/>
        <v>0</v>
      </c>
      <c r="J27" s="421">
        <f t="shared" si="9"/>
        <v>0</v>
      </c>
      <c r="K27" s="505">
        <f t="shared" si="9"/>
        <v>1.2626405118592032E-2</v>
      </c>
      <c r="L27" s="506">
        <f t="shared" si="9"/>
        <v>4.3044082829188479E-2</v>
      </c>
      <c r="M27" s="505">
        <f t="shared" si="9"/>
        <v>2.3066885638375556E-2</v>
      </c>
      <c r="N27" s="506">
        <f t="shared" si="9"/>
        <v>7.0998770366421216E-2</v>
      </c>
      <c r="O27" s="420">
        <f t="shared" si="9"/>
        <v>37</v>
      </c>
      <c r="P27" s="421">
        <f t="shared" si="9"/>
        <v>35.5</v>
      </c>
      <c r="Q27" s="398">
        <f t="shared" si="9"/>
        <v>4.3044082829188479E-2</v>
      </c>
      <c r="R27" s="399">
        <f t="shared" si="9"/>
        <v>7.0998770366421216E-2</v>
      </c>
      <c r="S27" s="152"/>
      <c r="T27" s="152"/>
      <c r="U27" s="299"/>
      <c r="V27" s="300"/>
      <c r="W27" s="300"/>
      <c r="X27" s="300"/>
      <c r="Y27" s="300"/>
      <c r="Z27" s="300"/>
      <c r="AA27" s="300"/>
      <c r="AB27" s="300"/>
      <c r="AC27" s="271"/>
      <c r="AD27" s="272"/>
      <c r="AE27" s="273"/>
      <c r="AF27" s="274"/>
      <c r="AG27" s="299"/>
      <c r="AH27" s="300"/>
      <c r="AI27" s="273"/>
      <c r="AJ27" s="264"/>
      <c r="AL27" s="92">
        <f t="shared" si="4"/>
        <v>37</v>
      </c>
      <c r="AM27" s="92">
        <f t="shared" si="4"/>
        <v>36.6</v>
      </c>
      <c r="AN27" s="92">
        <f t="shared" si="4"/>
        <v>36.9</v>
      </c>
      <c r="AO27" s="92">
        <f t="shared" si="4"/>
        <v>36.6</v>
      </c>
      <c r="AP27" s="92">
        <f t="shared" si="4"/>
        <v>35.5</v>
      </c>
      <c r="AQ27" s="92">
        <f t="shared" si="4"/>
        <v>0</v>
      </c>
      <c r="AR27" s="92">
        <f t="shared" si="4"/>
        <v>0</v>
      </c>
      <c r="AS27" s="92">
        <f t="shared" si="4"/>
        <v>0</v>
      </c>
      <c r="AT27" s="92">
        <f t="shared" si="4"/>
        <v>1.2626405118592032E-2</v>
      </c>
      <c r="AU27" s="92">
        <f t="shared" si="4"/>
        <v>4.3044082829188479E-2</v>
      </c>
      <c r="AV27" s="92">
        <f t="shared" si="4"/>
        <v>2.3066885638375556E-2</v>
      </c>
      <c r="AW27" s="92">
        <f t="shared" si="4"/>
        <v>7.0998770366421216E-2</v>
      </c>
      <c r="AX27" s="92">
        <f t="shared" si="4"/>
        <v>37</v>
      </c>
      <c r="AY27" s="92">
        <f t="shared" si="4"/>
        <v>35.5</v>
      </c>
      <c r="AZ27" s="92">
        <f t="shared" si="4"/>
        <v>4.3044082829188479E-2</v>
      </c>
      <c r="BA27" s="92">
        <f t="shared" si="4"/>
        <v>7.0998770366421216E-2</v>
      </c>
      <c r="BB27" s="92"/>
      <c r="BC27" s="92"/>
      <c r="BD27" s="92"/>
      <c r="BE27" s="92"/>
      <c r="BF27" s="92"/>
      <c r="BG27" s="92"/>
      <c r="BH27" s="92"/>
      <c r="BI27" s="92"/>
    </row>
    <row r="28" spans="1:61" ht="12" customHeight="1">
      <c r="A28" s="52" t="s">
        <v>15</v>
      </c>
      <c r="B28" s="388" t="s">
        <v>52</v>
      </c>
      <c r="C28" s="440">
        <f t="shared" si="9"/>
        <v>19</v>
      </c>
      <c r="D28" s="415">
        <f t="shared" si="9"/>
        <v>19.400000000000002</v>
      </c>
      <c r="E28" s="415">
        <f t="shared" si="9"/>
        <v>19</v>
      </c>
      <c r="F28" s="415">
        <f t="shared" si="9"/>
        <v>19.5</v>
      </c>
      <c r="G28" s="415">
        <f t="shared" si="9"/>
        <v>17.7</v>
      </c>
      <c r="H28" s="415">
        <f t="shared" si="9"/>
        <v>0</v>
      </c>
      <c r="I28" s="415">
        <f t="shared" si="9"/>
        <v>0</v>
      </c>
      <c r="J28" s="415">
        <f t="shared" si="9"/>
        <v>0</v>
      </c>
      <c r="K28" s="402">
        <f t="shared" si="9"/>
        <v>-2.2645238662490352E-2</v>
      </c>
      <c r="L28" s="477">
        <f t="shared" si="9"/>
        <v>6.8555618024013665E-2</v>
      </c>
      <c r="M28" s="402">
        <f t="shared" si="9"/>
        <v>-1.3282281391996165E-2</v>
      </c>
      <c r="N28" s="477">
        <f t="shared" si="9"/>
        <v>0.10470914672451737</v>
      </c>
      <c r="O28" s="440">
        <f t="shared" si="9"/>
        <v>19</v>
      </c>
      <c r="P28" s="415">
        <f t="shared" si="9"/>
        <v>17.7</v>
      </c>
      <c r="Q28" s="392">
        <f t="shared" si="9"/>
        <v>6.8555618024013665E-2</v>
      </c>
      <c r="R28" s="395">
        <f t="shared" si="9"/>
        <v>0.10470914672451737</v>
      </c>
      <c r="S28" s="152"/>
      <c r="T28" s="152"/>
      <c r="U28" s="297"/>
      <c r="V28" s="298"/>
      <c r="W28" s="298"/>
      <c r="X28" s="298"/>
      <c r="Y28" s="298"/>
      <c r="Z28" s="298"/>
      <c r="AA28" s="298"/>
      <c r="AB28" s="298"/>
      <c r="AC28" s="268"/>
      <c r="AD28" s="269"/>
      <c r="AE28" s="262"/>
      <c r="AF28" s="264"/>
      <c r="AG28" s="297"/>
      <c r="AH28" s="298"/>
      <c r="AI28" s="262"/>
      <c r="AJ28" s="264"/>
      <c r="AL28" s="92">
        <f t="shared" si="4"/>
        <v>19</v>
      </c>
      <c r="AM28" s="92">
        <f t="shared" si="4"/>
        <v>19.400000000000002</v>
      </c>
      <c r="AN28" s="92">
        <f t="shared" si="4"/>
        <v>19</v>
      </c>
      <c r="AO28" s="92">
        <f t="shared" si="4"/>
        <v>19.5</v>
      </c>
      <c r="AP28" s="92">
        <f t="shared" si="4"/>
        <v>17.7</v>
      </c>
      <c r="AQ28" s="92">
        <f t="shared" si="4"/>
        <v>0</v>
      </c>
      <c r="AR28" s="92">
        <f t="shared" si="4"/>
        <v>0</v>
      </c>
      <c r="AS28" s="92">
        <f t="shared" si="4"/>
        <v>0</v>
      </c>
      <c r="AT28" s="92">
        <f t="shared" si="4"/>
        <v>-2.2645238662490352E-2</v>
      </c>
      <c r="AU28" s="92">
        <f t="shared" si="4"/>
        <v>6.8555618024013665E-2</v>
      </c>
      <c r="AV28" s="92">
        <f t="shared" si="4"/>
        <v>-1.3282281391996165E-2</v>
      </c>
      <c r="AW28" s="92">
        <f t="shared" si="4"/>
        <v>0.10470914672451737</v>
      </c>
      <c r="AX28" s="92">
        <f t="shared" si="4"/>
        <v>19</v>
      </c>
      <c r="AY28" s="92">
        <f t="shared" si="4"/>
        <v>17.7</v>
      </c>
      <c r="AZ28" s="92">
        <f t="shared" si="4"/>
        <v>6.8555618024013665E-2</v>
      </c>
      <c r="BA28" s="92">
        <f t="shared" si="4"/>
        <v>0.10470914672451737</v>
      </c>
      <c r="BB28" s="92"/>
      <c r="BC28" s="92"/>
      <c r="BD28" s="92"/>
      <c r="BE28" s="92"/>
      <c r="BF28" s="92"/>
      <c r="BG28" s="92"/>
      <c r="BH28" s="92"/>
      <c r="BI28" s="92"/>
    </row>
    <row r="29" spans="1:61" ht="12" customHeight="1">
      <c r="A29" s="52" t="s">
        <v>14</v>
      </c>
      <c r="B29" s="388" t="s">
        <v>53</v>
      </c>
      <c r="C29" s="414">
        <f t="shared" si="9"/>
        <v>2.8</v>
      </c>
      <c r="D29" s="415">
        <f t="shared" si="9"/>
        <v>2.9</v>
      </c>
      <c r="E29" s="415">
        <f t="shared" si="9"/>
        <v>2.9</v>
      </c>
      <c r="F29" s="415">
        <f t="shared" si="9"/>
        <v>2.9</v>
      </c>
      <c r="G29" s="415">
        <f t="shared" si="9"/>
        <v>3</v>
      </c>
      <c r="H29" s="415">
        <f t="shared" si="9"/>
        <v>0</v>
      </c>
      <c r="I29" s="415">
        <f t="shared" si="9"/>
        <v>0</v>
      </c>
      <c r="J29" s="415">
        <f t="shared" si="9"/>
        <v>0</v>
      </c>
      <c r="K29" s="402">
        <f t="shared" si="9"/>
        <v>-3.8533356226909343E-2</v>
      </c>
      <c r="L29" s="477">
        <f t="shared" si="9"/>
        <v>-5.6184902222832345E-2</v>
      </c>
      <c r="M29" s="402">
        <f t="shared" si="9"/>
        <v>-3.1130773772667264E-2</v>
      </c>
      <c r="N29" s="477">
        <f t="shared" si="9"/>
        <v>-4.2927475991264119E-2</v>
      </c>
      <c r="O29" s="414">
        <f t="shared" si="9"/>
        <v>2.8</v>
      </c>
      <c r="P29" s="415">
        <f t="shared" si="9"/>
        <v>3</v>
      </c>
      <c r="Q29" s="392">
        <f t="shared" si="9"/>
        <v>-5.6184902222832345E-2</v>
      </c>
      <c r="R29" s="395">
        <f t="shared" si="9"/>
        <v>-4.2927475991264119E-2</v>
      </c>
      <c r="S29" s="152"/>
      <c r="T29" s="152"/>
      <c r="U29" s="297"/>
      <c r="V29" s="298"/>
      <c r="W29" s="298"/>
      <c r="X29" s="298"/>
      <c r="Y29" s="298"/>
      <c r="Z29" s="298"/>
      <c r="AA29" s="298"/>
      <c r="AB29" s="298"/>
      <c r="AC29" s="268"/>
      <c r="AD29" s="269"/>
      <c r="AE29" s="262"/>
      <c r="AF29" s="264"/>
      <c r="AG29" s="297"/>
      <c r="AH29" s="298"/>
      <c r="AI29" s="262"/>
      <c r="AJ29" s="264"/>
      <c r="AL29" s="92">
        <f t="shared" si="4"/>
        <v>2.8</v>
      </c>
      <c r="AM29" s="92">
        <f t="shared" si="4"/>
        <v>2.9</v>
      </c>
      <c r="AN29" s="92">
        <f t="shared" si="4"/>
        <v>2.9</v>
      </c>
      <c r="AO29" s="92">
        <f t="shared" si="4"/>
        <v>2.9</v>
      </c>
      <c r="AP29" s="92">
        <f t="shared" si="4"/>
        <v>3</v>
      </c>
      <c r="AQ29" s="92">
        <f t="shared" si="4"/>
        <v>0</v>
      </c>
      <c r="AR29" s="92">
        <f t="shared" si="4"/>
        <v>0</v>
      </c>
      <c r="AS29" s="92">
        <f t="shared" si="4"/>
        <v>0</v>
      </c>
      <c r="AT29" s="92">
        <f t="shared" si="4"/>
        <v>-3.8533356226909343E-2</v>
      </c>
      <c r="AU29" s="92">
        <f t="shared" si="4"/>
        <v>-5.6184902222832345E-2</v>
      </c>
      <c r="AV29" s="92">
        <f t="shared" si="4"/>
        <v>-3.1130773772667264E-2</v>
      </c>
      <c r="AW29" s="92">
        <f t="shared" si="4"/>
        <v>-4.2927475991264119E-2</v>
      </c>
      <c r="AX29" s="92">
        <f t="shared" si="4"/>
        <v>2.8</v>
      </c>
      <c r="AY29" s="92">
        <f t="shared" si="4"/>
        <v>3</v>
      </c>
      <c r="AZ29" s="92">
        <f t="shared" si="4"/>
        <v>-5.6184902222832345E-2</v>
      </c>
      <c r="BA29" s="92">
        <f t="shared" si="4"/>
        <v>-4.2927475991264119E-2</v>
      </c>
      <c r="BB29" s="92"/>
      <c r="BC29" s="92"/>
      <c r="BD29" s="92"/>
      <c r="BE29" s="92"/>
      <c r="BF29" s="92"/>
      <c r="BG29" s="92"/>
      <c r="BH29" s="92"/>
      <c r="BI29" s="92"/>
    </row>
    <row r="30" spans="1:61" ht="12" customHeight="1">
      <c r="A30" s="58" t="s">
        <v>13</v>
      </c>
      <c r="B30" s="403" t="s">
        <v>54</v>
      </c>
      <c r="C30" s="422">
        <f t="shared" si="9"/>
        <v>21.8</v>
      </c>
      <c r="D30" s="423">
        <f t="shared" si="9"/>
        <v>22.3</v>
      </c>
      <c r="E30" s="423">
        <f t="shared" si="9"/>
        <v>21.9</v>
      </c>
      <c r="F30" s="423">
        <f t="shared" si="9"/>
        <v>22.4</v>
      </c>
      <c r="G30" s="423">
        <f t="shared" si="9"/>
        <v>20.7</v>
      </c>
      <c r="H30" s="423">
        <f t="shared" si="9"/>
        <v>0</v>
      </c>
      <c r="I30" s="423">
        <f t="shared" si="9"/>
        <v>0</v>
      </c>
      <c r="J30" s="423">
        <f t="shared" si="9"/>
        <v>0</v>
      </c>
      <c r="K30" s="512">
        <f t="shared" si="9"/>
        <v>-2.4717402344230033E-2</v>
      </c>
      <c r="L30" s="410">
        <f t="shared" si="9"/>
        <v>5.0700815151713874E-2</v>
      </c>
      <c r="M30" s="512">
        <f t="shared" si="9"/>
        <v>-1.5609952048549758E-2</v>
      </c>
      <c r="N30" s="410">
        <f t="shared" si="9"/>
        <v>8.3260490045982349E-2</v>
      </c>
      <c r="O30" s="522">
        <f t="shared" si="9"/>
        <v>21.8</v>
      </c>
      <c r="P30" s="523">
        <f t="shared" si="9"/>
        <v>20.7</v>
      </c>
      <c r="Q30" s="409">
        <f t="shared" si="9"/>
        <v>5.0700815151713874E-2</v>
      </c>
      <c r="R30" s="411">
        <f t="shared" si="9"/>
        <v>8.3260490045982349E-2</v>
      </c>
      <c r="S30" s="152"/>
      <c r="T30" s="152"/>
      <c r="U30" s="301"/>
      <c r="V30" s="302"/>
      <c r="W30" s="302"/>
      <c r="X30" s="302"/>
      <c r="Y30" s="302"/>
      <c r="Z30" s="302"/>
      <c r="AA30" s="302"/>
      <c r="AB30" s="302"/>
      <c r="AC30" s="283"/>
      <c r="AD30" s="555"/>
      <c r="AE30" s="284"/>
      <c r="AF30" s="303"/>
      <c r="AG30" s="301"/>
      <c r="AH30" s="302"/>
      <c r="AI30" s="284"/>
      <c r="AJ30" s="295"/>
      <c r="AL30" s="92">
        <f t="shared" si="4"/>
        <v>21.8</v>
      </c>
      <c r="AM30" s="92">
        <f t="shared" si="4"/>
        <v>22.3</v>
      </c>
      <c r="AN30" s="92">
        <f t="shared" si="4"/>
        <v>21.9</v>
      </c>
      <c r="AO30" s="92">
        <f t="shared" si="4"/>
        <v>22.4</v>
      </c>
      <c r="AP30" s="92">
        <f t="shared" si="4"/>
        <v>20.7</v>
      </c>
      <c r="AQ30" s="92">
        <f t="shared" si="4"/>
        <v>0</v>
      </c>
      <c r="AR30" s="92">
        <f t="shared" si="4"/>
        <v>0</v>
      </c>
      <c r="AS30" s="92">
        <f t="shared" si="4"/>
        <v>0</v>
      </c>
      <c r="AT30" s="92">
        <f t="shared" si="4"/>
        <v>-2.4717402344230033E-2</v>
      </c>
      <c r="AU30" s="92">
        <f t="shared" si="4"/>
        <v>5.0700815151713874E-2</v>
      </c>
      <c r="AV30" s="92">
        <f t="shared" si="4"/>
        <v>-1.5609952048549758E-2</v>
      </c>
      <c r="AW30" s="92">
        <f t="shared" si="4"/>
        <v>8.3260490045982349E-2</v>
      </c>
      <c r="AX30" s="92">
        <f t="shared" si="4"/>
        <v>21.8</v>
      </c>
      <c r="AY30" s="92">
        <f t="shared" si="4"/>
        <v>20.7</v>
      </c>
      <c r="AZ30" s="92">
        <f t="shared" si="4"/>
        <v>5.0700815151713874E-2</v>
      </c>
      <c r="BA30" s="92">
        <f t="shared" si="4"/>
        <v>8.3260490045982349E-2</v>
      </c>
      <c r="BB30" s="92"/>
      <c r="BC30" s="92"/>
      <c r="BD30" s="92"/>
      <c r="BE30" s="92"/>
      <c r="BF30" s="92"/>
      <c r="BG30" s="92"/>
      <c r="BH30" s="92"/>
      <c r="BI30" s="92"/>
    </row>
    <row r="31" spans="1:61" s="165" customFormat="1" ht="12.75">
      <c r="A31" s="169" t="str">
        <f>+"FXRetailTot"&amp;$A$1</f>
        <v>FXRetailTotSWE</v>
      </c>
      <c r="B31" s="973" t="s">
        <v>120</v>
      </c>
      <c r="C31" s="973"/>
      <c r="D31" s="973"/>
      <c r="E31" s="973"/>
      <c r="F31" s="973"/>
      <c r="G31" s="973"/>
      <c r="H31" s="973"/>
      <c r="I31" s="973"/>
      <c r="J31" s="973"/>
      <c r="K31" s="973"/>
      <c r="L31" s="973"/>
      <c r="M31" s="973"/>
      <c r="N31" s="973"/>
      <c r="O31" s="973"/>
      <c r="P31" s="973"/>
      <c r="Q31" s="973"/>
      <c r="R31" s="973"/>
    </row>
    <row r="32" spans="1:61" s="5" customFormat="1">
      <c r="A32" s="141"/>
      <c r="B32" s="974"/>
      <c r="C32" s="974"/>
      <c r="D32" s="974"/>
      <c r="E32" s="974"/>
      <c r="F32" s="974"/>
      <c r="G32" s="974"/>
      <c r="H32" s="974"/>
      <c r="I32" s="974"/>
      <c r="J32" s="974"/>
      <c r="K32" s="974"/>
      <c r="L32" s="974"/>
      <c r="M32" s="974"/>
      <c r="N32" s="974"/>
      <c r="O32" s="974"/>
      <c r="P32" s="974"/>
      <c r="Q32" s="343"/>
      <c r="R32" s="340"/>
      <c r="S32" s="100"/>
      <c r="T32" s="101"/>
    </row>
    <row r="33" spans="1:20" s="5" customFormat="1">
      <c r="A33" s="140"/>
      <c r="B33" s="968"/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N33" s="102"/>
      <c r="Q33" s="102"/>
      <c r="T33" s="102"/>
    </row>
    <row r="34" spans="1:20" s="49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3"/>
      <c r="L34" s="153"/>
      <c r="M34" s="11"/>
    </row>
    <row r="35" spans="1:20" s="49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3"/>
      <c r="L35" s="153"/>
      <c r="M35" s="11"/>
    </row>
    <row r="36" spans="1:20" s="49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3"/>
      <c r="L36" s="153"/>
      <c r="M36" s="11"/>
    </row>
    <row r="37" spans="1:20" s="49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3"/>
      <c r="L37" s="153"/>
      <c r="M37" s="11"/>
    </row>
    <row r="38" spans="1:20" s="49" customFormat="1">
      <c r="A38" s="9"/>
      <c r="B38" s="11"/>
      <c r="C38" s="17"/>
      <c r="D38" s="17"/>
      <c r="E38" s="17"/>
      <c r="F38" s="93"/>
      <c r="G38" s="13"/>
      <c r="H38" s="7"/>
      <c r="I38" s="7"/>
      <c r="J38" s="7"/>
      <c r="K38" s="153"/>
      <c r="L38" s="153"/>
      <c r="M38" s="11"/>
    </row>
    <row r="39" spans="1:20" s="49" customFormat="1">
      <c r="A39" s="9"/>
      <c r="B39" s="11"/>
      <c r="C39" s="22"/>
      <c r="D39" s="22"/>
      <c r="E39" s="22"/>
      <c r="F39" s="94"/>
      <c r="G39" s="94"/>
      <c r="H39" s="10"/>
      <c r="I39" s="10"/>
      <c r="J39" s="10"/>
      <c r="K39" s="153"/>
      <c r="L39" s="153"/>
      <c r="M39" s="11"/>
    </row>
    <row r="40" spans="1:20" s="49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3"/>
      <c r="L40" s="153"/>
      <c r="M40" s="11"/>
    </row>
    <row r="41" spans="1:20" s="49" customFormat="1">
      <c r="A41" s="9"/>
      <c r="B41" s="11"/>
      <c r="C41" s="22"/>
      <c r="D41" s="22"/>
      <c r="E41" s="10"/>
      <c r="F41" s="94"/>
      <c r="G41" s="94"/>
      <c r="H41" s="10"/>
      <c r="I41" s="10"/>
      <c r="J41" s="10"/>
      <c r="K41" s="153"/>
      <c r="L41" s="153"/>
      <c r="M41" s="11"/>
    </row>
    <row r="42" spans="1:20" s="49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3"/>
      <c r="L42" s="153"/>
      <c r="M42" s="11"/>
    </row>
    <row r="43" spans="1:20" s="49" customFormat="1">
      <c r="A43" s="9"/>
      <c r="B43" s="11"/>
      <c r="C43" s="17"/>
      <c r="D43" s="17"/>
      <c r="E43" s="7"/>
      <c r="F43" s="95"/>
      <c r="G43" s="95"/>
      <c r="H43" s="7"/>
      <c r="I43" s="7"/>
      <c r="J43" s="7"/>
      <c r="K43" s="153"/>
      <c r="L43" s="153"/>
      <c r="M43" s="11"/>
    </row>
    <row r="44" spans="1:20" s="49" customFormat="1">
      <c r="A44" s="9"/>
      <c r="B44" s="11"/>
      <c r="C44" s="22"/>
      <c r="D44" s="22"/>
      <c r="E44" s="10"/>
      <c r="F44" s="94"/>
      <c r="G44" s="94"/>
      <c r="H44" s="10"/>
      <c r="I44" s="10"/>
      <c r="J44" s="10"/>
      <c r="K44" s="153"/>
      <c r="L44" s="153"/>
      <c r="M44" s="11"/>
    </row>
    <row r="45" spans="1:20" s="49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3"/>
      <c r="L45" s="153"/>
      <c r="M45" s="11"/>
    </row>
    <row r="46" spans="1:20" s="49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3"/>
      <c r="L46" s="153"/>
      <c r="M46" s="11"/>
    </row>
    <row r="47" spans="1:20" s="49" customFormat="1">
      <c r="A47" s="9"/>
      <c r="B47" s="11"/>
      <c r="C47" s="95"/>
      <c r="D47" s="95"/>
      <c r="E47" s="95"/>
      <c r="F47" s="95"/>
      <c r="G47" s="95"/>
      <c r="H47" s="95"/>
      <c r="I47" s="95"/>
      <c r="J47" s="95"/>
      <c r="K47" s="153"/>
      <c r="L47" s="153"/>
      <c r="M47" s="11"/>
    </row>
    <row r="48" spans="1:20" s="49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3"/>
      <c r="L48" s="153"/>
      <c r="M48" s="11"/>
    </row>
    <row r="49" spans="1:13" s="49" customFormat="1">
      <c r="A49" s="9"/>
      <c r="B49" s="11"/>
      <c r="C49" s="96"/>
      <c r="D49" s="96"/>
      <c r="E49" s="96"/>
      <c r="F49" s="96"/>
      <c r="G49" s="96"/>
      <c r="H49" s="96"/>
      <c r="I49" s="96"/>
      <c r="J49" s="96"/>
      <c r="K49" s="153"/>
      <c r="L49" s="153"/>
      <c r="M49" s="11"/>
    </row>
    <row r="50" spans="1:13" s="49" customFormat="1">
      <c r="A50" s="9"/>
      <c r="B50" s="11"/>
      <c r="C50" s="96"/>
      <c r="D50" s="96"/>
      <c r="E50" s="96"/>
      <c r="F50" s="96"/>
      <c r="G50" s="96"/>
      <c r="H50" s="96"/>
      <c r="I50" s="96"/>
      <c r="J50" s="96"/>
      <c r="K50" s="153"/>
      <c r="L50" s="153"/>
      <c r="M50" s="11"/>
    </row>
    <row r="51" spans="1:13" s="49" customFormat="1">
      <c r="A51" s="9"/>
      <c r="B51" s="11"/>
      <c r="C51" s="97"/>
      <c r="D51" s="97"/>
      <c r="E51" s="97"/>
      <c r="F51" s="97"/>
      <c r="G51" s="97"/>
      <c r="H51" s="97"/>
      <c r="I51" s="97"/>
      <c r="J51" s="97"/>
      <c r="K51" s="153"/>
      <c r="L51" s="153"/>
      <c r="M51" s="11"/>
    </row>
    <row r="52" spans="1:13" s="49" customFormat="1">
      <c r="A52" s="9"/>
      <c r="B52" s="11"/>
      <c r="C52" s="96"/>
      <c r="D52" s="96"/>
      <c r="E52" s="96"/>
      <c r="F52" s="96"/>
      <c r="G52" s="96"/>
      <c r="H52" s="96"/>
      <c r="I52" s="96"/>
      <c r="J52" s="96"/>
      <c r="K52" s="153"/>
      <c r="L52" s="153"/>
      <c r="M52" s="11"/>
    </row>
    <row r="53" spans="1:13" s="49" customFormat="1">
      <c r="A53" s="9"/>
      <c r="B53" s="11"/>
      <c r="C53" s="96"/>
      <c r="D53" s="96"/>
      <c r="E53" s="96"/>
      <c r="F53" s="96"/>
      <c r="G53" s="96"/>
      <c r="H53" s="96"/>
      <c r="I53" s="96"/>
      <c r="J53" s="96"/>
      <c r="K53" s="153"/>
      <c r="L53" s="153"/>
      <c r="M53" s="11"/>
    </row>
    <row r="54" spans="1:13" s="49" customFormat="1">
      <c r="A54" s="9"/>
      <c r="B54" s="11"/>
      <c r="C54" s="97"/>
      <c r="D54" s="97"/>
      <c r="E54" s="97"/>
      <c r="F54" s="97"/>
      <c r="G54" s="97"/>
      <c r="H54" s="97"/>
      <c r="I54" s="97"/>
      <c r="J54" s="97"/>
      <c r="K54" s="153"/>
      <c r="L54" s="153"/>
      <c r="M54" s="11"/>
    </row>
    <row r="55" spans="1:13" s="49" customFormat="1">
      <c r="A55" s="9"/>
      <c r="B55" s="11"/>
      <c r="C55" s="96"/>
      <c r="D55" s="96"/>
      <c r="E55" s="7"/>
      <c r="F55" s="7"/>
      <c r="G55" s="7"/>
      <c r="H55" s="10"/>
      <c r="I55" s="10"/>
      <c r="J55" s="10"/>
      <c r="K55" s="153"/>
      <c r="L55" s="153"/>
      <c r="M55" s="11"/>
    </row>
    <row r="56" spans="1:13" s="49" customFormat="1">
      <c r="A56" s="9"/>
      <c r="B56" s="11"/>
      <c r="C56" s="98"/>
      <c r="D56" s="98"/>
      <c r="E56" s="98"/>
      <c r="F56" s="98"/>
      <c r="G56" s="98"/>
      <c r="H56" s="98"/>
      <c r="I56" s="98"/>
      <c r="J56" s="98"/>
      <c r="K56" s="153"/>
      <c r="L56" s="153"/>
      <c r="M56" s="11"/>
    </row>
    <row r="57" spans="1:13" s="49" customFormat="1">
      <c r="A57" s="9"/>
      <c r="B57" s="11"/>
      <c r="C57" s="98"/>
      <c r="D57" s="98"/>
      <c r="E57" s="98"/>
      <c r="F57" s="98"/>
      <c r="G57" s="98"/>
      <c r="H57" s="98"/>
      <c r="I57" s="98"/>
      <c r="J57" s="98"/>
      <c r="K57" s="153"/>
      <c r="L57" s="153"/>
      <c r="M57" s="11"/>
    </row>
    <row r="58" spans="1:13" s="49" customFormat="1">
      <c r="A58" s="9"/>
      <c r="B58" s="11"/>
      <c r="C58" s="98"/>
      <c r="D58" s="98"/>
      <c r="E58" s="98"/>
      <c r="F58" s="98"/>
      <c r="G58" s="98"/>
      <c r="H58" s="98"/>
      <c r="I58" s="98"/>
      <c r="J58" s="98"/>
      <c r="K58" s="153"/>
      <c r="L58" s="153"/>
      <c r="M58" s="11"/>
    </row>
    <row r="59" spans="1:13" s="49" customFormat="1">
      <c r="A59" s="9"/>
      <c r="B59" s="11"/>
      <c r="C59" s="99"/>
      <c r="D59" s="99"/>
      <c r="E59" s="99"/>
      <c r="F59" s="99"/>
      <c r="G59" s="99"/>
      <c r="H59" s="99"/>
      <c r="I59" s="99"/>
      <c r="J59" s="99"/>
      <c r="K59" s="153"/>
      <c r="L59" s="153"/>
      <c r="M59" s="11"/>
    </row>
    <row r="60" spans="1:13" s="49" customFormat="1">
      <c r="A60" s="9"/>
      <c r="B60" s="11"/>
      <c r="C60" s="98"/>
      <c r="D60" s="98"/>
      <c r="E60" s="98"/>
      <c r="F60" s="98"/>
      <c r="G60" s="98"/>
      <c r="H60" s="98"/>
      <c r="I60" s="98"/>
      <c r="J60" s="98"/>
      <c r="K60" s="153"/>
      <c r="L60" s="153"/>
      <c r="M60" s="11"/>
    </row>
    <row r="61" spans="1:13" s="49" customFormat="1">
      <c r="A61" s="9"/>
      <c r="B61" s="11"/>
      <c r="C61" s="98"/>
      <c r="D61" s="98"/>
      <c r="E61" s="98"/>
      <c r="F61" s="98"/>
      <c r="G61" s="98"/>
      <c r="H61" s="98"/>
      <c r="I61" s="98"/>
      <c r="J61" s="98"/>
      <c r="K61" s="153"/>
      <c r="L61" s="153"/>
      <c r="M61" s="11"/>
    </row>
    <row r="62" spans="1:13" s="49" customFormat="1">
      <c r="A62" s="9"/>
      <c r="B62" s="11"/>
      <c r="C62" s="99"/>
      <c r="D62" s="99"/>
      <c r="E62" s="99"/>
      <c r="F62" s="99"/>
      <c r="G62" s="99"/>
      <c r="H62" s="99"/>
      <c r="I62" s="99"/>
      <c r="J62" s="99"/>
      <c r="K62" s="153"/>
      <c r="L62" s="153"/>
      <c r="M62" s="11"/>
    </row>
    <row r="63" spans="1:13" s="49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3"/>
      <c r="L63" s="153"/>
      <c r="M63" s="11"/>
    </row>
    <row r="64" spans="1:13" s="49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3"/>
      <c r="L64" s="153"/>
      <c r="M64" s="11"/>
    </row>
    <row r="65" spans="1:13" s="49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3"/>
      <c r="L65" s="153"/>
      <c r="M65" s="11"/>
    </row>
    <row r="66" spans="1:13" s="49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3"/>
      <c r="L66" s="153"/>
      <c r="M66" s="11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5" style="49" bestFit="1" customWidth="1"/>
    <col min="8" max="10" width="6.6640625" style="49" hidden="1" customWidth="1"/>
    <col min="11" max="12" width="7.5" style="152" customWidth="1"/>
    <col min="13" max="16" width="8.5" style="49" customWidth="1"/>
    <col min="17" max="18" width="7.5" style="49" customWidth="1"/>
    <col min="19" max="20" width="9.33203125" style="49"/>
    <col min="21" max="22" width="7" style="152" customWidth="1"/>
    <col min="23" max="16384" width="9.33203125" style="49"/>
  </cols>
  <sheetData>
    <row r="1" spans="1:61">
      <c r="A1" s="139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50">
        <f>1+K1</f>
        <v>12</v>
      </c>
      <c r="M1" s="47">
        <f t="shared" si="0"/>
        <v>13</v>
      </c>
      <c r="N1" s="47">
        <f t="shared" si="0"/>
        <v>14</v>
      </c>
      <c r="O1" s="151">
        <f>+N1+1</f>
        <v>15</v>
      </c>
      <c r="P1" s="151">
        <f>+O1+1</f>
        <v>16</v>
      </c>
      <c r="Q1" s="151">
        <f>+P1+1</f>
        <v>17</v>
      </c>
      <c r="R1" s="151">
        <f>+Q1+1</f>
        <v>18</v>
      </c>
      <c r="S1" s="48"/>
      <c r="T1" s="48"/>
    </row>
    <row r="2" spans="1:61">
      <c r="B2" s="334" t="s">
        <v>123</v>
      </c>
      <c r="C2" s="328"/>
      <c r="D2" s="328"/>
      <c r="E2" s="328"/>
      <c r="F2" s="328"/>
      <c r="G2" s="328"/>
      <c r="H2" s="328"/>
      <c r="I2" s="328"/>
      <c r="J2" s="328"/>
      <c r="K2" s="369"/>
      <c r="L2" s="266"/>
      <c r="M2" s="253"/>
      <c r="N2" s="310"/>
      <c r="O2" s="310"/>
      <c r="P2" s="254"/>
      <c r="Q2" s="310"/>
      <c r="R2" s="310"/>
      <c r="U2" s="579" t="s">
        <v>111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51" t="s">
        <v>94</v>
      </c>
      <c r="N3" s="952"/>
      <c r="O3" s="969"/>
      <c r="P3" s="970"/>
      <c r="Q3" s="971" t="s">
        <v>131</v>
      </c>
      <c r="R3" s="97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06" t="e">
        <f>+VLOOKUP($A4,#REF!,C$1+1,FALSE)</f>
        <v>#REF!</v>
      </c>
      <c r="D4" s="707" t="e">
        <f>+VLOOKUP($A4,#REF!,D$1+1,FALSE)</f>
        <v>#REF!</v>
      </c>
      <c r="E4" s="707" t="e">
        <f>+VLOOKUP($A4,#REF!,E$1+1,FALSE)</f>
        <v>#REF!</v>
      </c>
      <c r="F4" s="707" t="e">
        <f>+VLOOKUP($A4,#REF!,F$1+1,FALSE)</f>
        <v>#REF!</v>
      </c>
      <c r="G4" s="708" t="e">
        <f>+VLOOKUP($A4,#REF!,G$1+1,FALSE)</f>
        <v>#REF!</v>
      </c>
      <c r="H4" s="707" t="e">
        <f>+VLOOKUP($A4,#REF!,H$1+1,FALSE)</f>
        <v>#REF!</v>
      </c>
      <c r="I4" s="707" t="e">
        <f>+VLOOKUP($A4,#REF!,I$1+1,FALSE)</f>
        <v>#REF!</v>
      </c>
      <c r="J4" s="707" t="e">
        <f>+VLOOKUP($A4,#REF!,J$1+1,FALSE)</f>
        <v>#REF!</v>
      </c>
      <c r="K4" s="704" t="e">
        <f>+VLOOKUP($A4,#REF!,K$1+1,FALSE)</f>
        <v>#REF!</v>
      </c>
      <c r="L4" s="708" t="e">
        <f>+VLOOKUP($A4,#REF!,L$1+1,FALSE)</f>
        <v>#REF!</v>
      </c>
      <c r="M4" s="371" t="e">
        <f>+K4</f>
        <v>#REF!</v>
      </c>
      <c r="N4" s="708" t="e">
        <f>L4</f>
        <v>#REF!</v>
      </c>
      <c r="O4" s="743" t="s">
        <v>134</v>
      </c>
      <c r="P4" s="744" t="s">
        <v>133</v>
      </c>
      <c r="Q4" s="373" t="s">
        <v>86</v>
      </c>
      <c r="R4" s="705" t="s">
        <v>87</v>
      </c>
      <c r="S4" s="152"/>
      <c r="U4" s="706" t="e">
        <f>C4</f>
        <v>#REF!</v>
      </c>
      <c r="V4" s="707" t="e">
        <f t="shared" ref="V4:AJ4" si="1">D4</f>
        <v>#REF!</v>
      </c>
      <c r="W4" s="707" t="e">
        <f t="shared" si="1"/>
        <v>#REF!</v>
      </c>
      <c r="X4" s="707" t="e">
        <f t="shared" si="1"/>
        <v>#REF!</v>
      </c>
      <c r="Y4" s="707" t="e">
        <f t="shared" si="1"/>
        <v>#REF!</v>
      </c>
      <c r="Z4" s="707" t="e">
        <f t="shared" si="1"/>
        <v>#REF!</v>
      </c>
      <c r="AA4" s="707" t="e">
        <f t="shared" si="1"/>
        <v>#REF!</v>
      </c>
      <c r="AB4" s="707" t="e">
        <f t="shared" si="1"/>
        <v>#REF!</v>
      </c>
      <c r="AC4" s="704" t="e">
        <f t="shared" si="1"/>
        <v>#REF!</v>
      </c>
      <c r="AD4" s="705" t="e">
        <f t="shared" si="1"/>
        <v>#REF!</v>
      </c>
      <c r="AE4" s="704" t="e">
        <f t="shared" si="1"/>
        <v>#REF!</v>
      </c>
      <c r="AF4" s="705" t="e">
        <f t="shared" si="1"/>
        <v>#REF!</v>
      </c>
      <c r="AG4" s="704" t="str">
        <f t="shared" si="1"/>
        <v>Jan-dec 17</v>
      </c>
      <c r="AH4" s="705" t="str">
        <f t="shared" si="1"/>
        <v>Jan-dec 16</v>
      </c>
      <c r="AI4" s="704" t="str">
        <f t="shared" si="1"/>
        <v>EUR</v>
      </c>
      <c r="AJ4" s="705" t="str">
        <f t="shared" si="1"/>
        <v>Lokal</v>
      </c>
    </row>
    <row r="5" spans="1:61" ht="12" customHeight="1">
      <c r="A5" s="52" t="s">
        <v>6</v>
      </c>
      <c r="B5" s="388" t="s">
        <v>55</v>
      </c>
      <c r="C5" s="500">
        <f t="shared" ref="C5:R16" si="2">VLOOKUP($A5,CBB_Other,C$1,FALSE)</f>
        <v>5</v>
      </c>
      <c r="D5" s="394">
        <f t="shared" si="2"/>
        <v>2</v>
      </c>
      <c r="E5" s="394">
        <f t="shared" si="2"/>
        <v>2</v>
      </c>
      <c r="F5" s="390">
        <f t="shared" si="2"/>
        <v>4</v>
      </c>
      <c r="G5" s="390">
        <f t="shared" si="2"/>
        <v>4</v>
      </c>
      <c r="H5" s="390">
        <f t="shared" si="2"/>
        <v>0</v>
      </c>
      <c r="I5" s="390">
        <f t="shared" si="2"/>
        <v>0</v>
      </c>
      <c r="J5" s="390">
        <f t="shared" si="2"/>
        <v>0</v>
      </c>
      <c r="K5" s="501">
        <f t="shared" si="2"/>
        <v>1.5859727688939977</v>
      </c>
      <c r="L5" s="477">
        <f t="shared" si="2"/>
        <v>0.36660622676236509</v>
      </c>
      <c r="M5" s="501">
        <f t="shared" si="2"/>
        <v>1.6712611195366605</v>
      </c>
      <c r="N5" s="477">
        <f t="shared" si="2"/>
        <v>0.49518641545091935</v>
      </c>
      <c r="O5" s="502">
        <f t="shared" si="2"/>
        <v>5</v>
      </c>
      <c r="P5" s="503">
        <f t="shared" si="2"/>
        <v>4</v>
      </c>
      <c r="Q5" s="392">
        <f t="shared" si="2"/>
        <v>-0.70585465205428055</v>
      </c>
      <c r="R5" s="395">
        <f t="shared" si="2"/>
        <v>0.49518641545091935</v>
      </c>
      <c r="S5" s="152"/>
      <c r="U5" s="348"/>
      <c r="V5" s="259"/>
      <c r="W5" s="260"/>
      <c r="X5" s="260"/>
      <c r="Y5" s="260"/>
      <c r="Z5" s="261"/>
      <c r="AA5" s="261"/>
      <c r="AB5" s="261"/>
      <c r="AC5" s="531"/>
      <c r="AD5" s="544"/>
      <c r="AE5" s="262"/>
      <c r="AF5" s="532"/>
      <c r="AG5" s="348"/>
      <c r="AH5" s="259"/>
      <c r="AI5" s="557"/>
      <c r="AJ5" s="532"/>
      <c r="AL5" s="92">
        <f>C5-U5</f>
        <v>5</v>
      </c>
      <c r="AM5" s="92">
        <f t="shared" ref="AM5:BA20" si="3">D5-V5</f>
        <v>2</v>
      </c>
      <c r="AN5" s="92">
        <f t="shared" si="3"/>
        <v>2</v>
      </c>
      <c r="AO5" s="92">
        <f t="shared" si="3"/>
        <v>4</v>
      </c>
      <c r="AP5" s="92">
        <f t="shared" si="3"/>
        <v>4</v>
      </c>
      <c r="AQ5" s="92">
        <f t="shared" si="3"/>
        <v>0</v>
      </c>
      <c r="AR5" s="92">
        <f t="shared" si="3"/>
        <v>0</v>
      </c>
      <c r="AS5" s="92">
        <f t="shared" si="3"/>
        <v>0</v>
      </c>
      <c r="AT5" s="92">
        <f t="shared" si="3"/>
        <v>1.5859727688939977</v>
      </c>
      <c r="AU5" s="92">
        <f t="shared" si="3"/>
        <v>0.36660622676236509</v>
      </c>
      <c r="AV5" s="92">
        <f t="shared" si="3"/>
        <v>1.6712611195366605</v>
      </c>
      <c r="AW5" s="92">
        <f t="shared" si="3"/>
        <v>0.49518641545091935</v>
      </c>
      <c r="AX5" s="92">
        <f t="shared" si="3"/>
        <v>5</v>
      </c>
      <c r="AY5" s="92">
        <f t="shared" si="3"/>
        <v>4</v>
      </c>
      <c r="AZ5" s="92">
        <f>Q5-AI5</f>
        <v>-0.70585465205428055</v>
      </c>
      <c r="BA5" s="92">
        <f>R5-AJ5</f>
        <v>0.49518641545091935</v>
      </c>
      <c r="BB5" s="92"/>
      <c r="BC5" s="92"/>
      <c r="BD5" s="92"/>
      <c r="BE5" s="92"/>
      <c r="BF5" s="92"/>
      <c r="BG5" s="92"/>
      <c r="BH5" s="92"/>
      <c r="BI5" s="92"/>
    </row>
    <row r="6" spans="1:61" ht="12" customHeight="1">
      <c r="A6" s="52" t="s">
        <v>2</v>
      </c>
      <c r="B6" s="388" t="s">
        <v>44</v>
      </c>
      <c r="C6" s="495">
        <f t="shared" si="2"/>
        <v>-13</v>
      </c>
      <c r="D6" s="393">
        <f t="shared" si="2"/>
        <v>-14</v>
      </c>
      <c r="E6" s="394">
        <f t="shared" si="2"/>
        <v>-14</v>
      </c>
      <c r="F6" s="390">
        <f t="shared" si="2"/>
        <v>-6</v>
      </c>
      <c r="G6" s="390">
        <f t="shared" si="2"/>
        <v>-16</v>
      </c>
      <c r="H6" s="394">
        <f t="shared" si="2"/>
        <v>0</v>
      </c>
      <c r="I6" s="394">
        <f t="shared" si="2"/>
        <v>0</v>
      </c>
      <c r="J6" s="394">
        <f t="shared" si="2"/>
        <v>0</v>
      </c>
      <c r="K6" s="402">
        <f t="shared" si="2"/>
        <v>-4.6846166153746371E-2</v>
      </c>
      <c r="L6" s="477">
        <f t="shared" si="2"/>
        <v>-0.15114014190629321</v>
      </c>
      <c r="M6" s="402">
        <f t="shared" si="2"/>
        <v>-4.4062526118710421E-2</v>
      </c>
      <c r="N6" s="477">
        <f t="shared" si="2"/>
        <v>-0.10762401450210968</v>
      </c>
      <c r="O6" s="498">
        <f t="shared" si="2"/>
        <v>-13</v>
      </c>
      <c r="P6" s="504">
        <f t="shared" si="2"/>
        <v>-16</v>
      </c>
      <c r="Q6" s="392">
        <f t="shared" si="2"/>
        <v>-9.9226747598223586E-2</v>
      </c>
      <c r="R6" s="395">
        <f t="shared" si="2"/>
        <v>-0.10762401450210968</v>
      </c>
      <c r="S6" s="152"/>
      <c r="T6" s="152"/>
      <c r="U6" s="265"/>
      <c r="V6" s="266"/>
      <c r="W6" s="267"/>
      <c r="X6" s="261"/>
      <c r="Y6" s="261"/>
      <c r="Z6" s="267"/>
      <c r="AA6" s="267"/>
      <c r="AB6" s="267"/>
      <c r="AC6" s="268"/>
      <c r="AD6" s="269"/>
      <c r="AE6" s="262"/>
      <c r="AF6" s="264"/>
      <c r="AG6" s="348"/>
      <c r="AH6" s="259"/>
      <c r="AI6" s="262"/>
      <c r="AJ6" s="264"/>
      <c r="AL6" s="92">
        <f t="shared" ref="AL6:BA30" si="4">C6-U6</f>
        <v>-13</v>
      </c>
      <c r="AM6" s="92">
        <f t="shared" si="3"/>
        <v>-14</v>
      </c>
      <c r="AN6" s="92">
        <f t="shared" si="3"/>
        <v>-14</v>
      </c>
      <c r="AO6" s="92">
        <f t="shared" si="3"/>
        <v>-6</v>
      </c>
      <c r="AP6" s="92">
        <f t="shared" si="3"/>
        <v>-16</v>
      </c>
      <c r="AQ6" s="92">
        <f t="shared" si="3"/>
        <v>0</v>
      </c>
      <c r="AR6" s="92">
        <f t="shared" si="3"/>
        <v>0</v>
      </c>
      <c r="AS6" s="92">
        <f t="shared" si="3"/>
        <v>0</v>
      </c>
      <c r="AT6" s="92">
        <f t="shared" si="3"/>
        <v>-4.6846166153746371E-2</v>
      </c>
      <c r="AU6" s="92">
        <f t="shared" si="3"/>
        <v>-0.15114014190629321</v>
      </c>
      <c r="AV6" s="92">
        <f t="shared" si="3"/>
        <v>-4.4062526118710421E-2</v>
      </c>
      <c r="AW6" s="92">
        <f t="shared" si="3"/>
        <v>-0.10762401450210968</v>
      </c>
      <c r="AX6" s="92">
        <f t="shared" si="3"/>
        <v>-13</v>
      </c>
      <c r="AY6" s="92">
        <f t="shared" si="3"/>
        <v>-16</v>
      </c>
      <c r="AZ6" s="92">
        <f t="shared" si="3"/>
        <v>-9.9226747598223586E-2</v>
      </c>
      <c r="BA6" s="92">
        <f t="shared" si="3"/>
        <v>-0.10762401450210968</v>
      </c>
      <c r="BB6" s="92"/>
      <c r="BC6" s="92"/>
      <c r="BD6" s="92"/>
      <c r="BE6" s="92"/>
      <c r="BF6" s="92"/>
      <c r="BG6" s="92"/>
      <c r="BH6" s="92"/>
      <c r="BI6" s="92"/>
    </row>
    <row r="7" spans="1:61" ht="12" customHeight="1">
      <c r="A7" s="52" t="s">
        <v>0</v>
      </c>
      <c r="B7" s="388" t="s">
        <v>45</v>
      </c>
      <c r="C7" s="495">
        <f t="shared" si="2"/>
        <v>-4</v>
      </c>
      <c r="D7" s="393">
        <f t="shared" si="2"/>
        <v>-3</v>
      </c>
      <c r="E7" s="394">
        <f t="shared" si="2"/>
        <v>-3</v>
      </c>
      <c r="F7" s="390">
        <f t="shared" si="2"/>
        <v>-4</v>
      </c>
      <c r="G7" s="390">
        <f t="shared" si="2"/>
        <v>-4</v>
      </c>
      <c r="H7" s="394">
        <f t="shared" si="2"/>
        <v>0</v>
      </c>
      <c r="I7" s="394">
        <f t="shared" si="2"/>
        <v>0</v>
      </c>
      <c r="J7" s="394">
        <f t="shared" si="2"/>
        <v>0</v>
      </c>
      <c r="K7" s="402">
        <f t="shared" si="2"/>
        <v>0.24967464439512255</v>
      </c>
      <c r="L7" s="477">
        <f t="shared" si="2"/>
        <v>6.8650817406135101E-3</v>
      </c>
      <c r="M7" s="402">
        <f t="shared" si="2"/>
        <v>0.27456892443018344</v>
      </c>
      <c r="N7" s="477">
        <f t="shared" si="2"/>
        <v>5.1012093998489272E-2</v>
      </c>
      <c r="O7" s="498">
        <f t="shared" si="2"/>
        <v>-4</v>
      </c>
      <c r="P7" s="504">
        <f t="shared" si="2"/>
        <v>-4</v>
      </c>
      <c r="Q7" s="392">
        <f t="shared" si="2"/>
        <v>1.8137972644993807</v>
      </c>
      <c r="R7" s="395">
        <f t="shared" si="2"/>
        <v>5.1012093998489272E-2</v>
      </c>
      <c r="S7" s="152"/>
      <c r="T7" s="152"/>
      <c r="U7" s="265"/>
      <c r="V7" s="266"/>
      <c r="W7" s="267"/>
      <c r="X7" s="261"/>
      <c r="Y7" s="261"/>
      <c r="Z7" s="267"/>
      <c r="AA7" s="267"/>
      <c r="AB7" s="267"/>
      <c r="AC7" s="268"/>
      <c r="AD7" s="269"/>
      <c r="AE7" s="262"/>
      <c r="AF7" s="264"/>
      <c r="AG7" s="348"/>
      <c r="AH7" s="259"/>
      <c r="AI7" s="262"/>
      <c r="AJ7" s="264"/>
      <c r="AL7" s="92">
        <f t="shared" si="4"/>
        <v>-4</v>
      </c>
      <c r="AM7" s="92">
        <f t="shared" si="3"/>
        <v>-3</v>
      </c>
      <c r="AN7" s="92">
        <f t="shared" si="3"/>
        <v>-3</v>
      </c>
      <c r="AO7" s="92">
        <f t="shared" si="3"/>
        <v>-4</v>
      </c>
      <c r="AP7" s="92">
        <f t="shared" si="3"/>
        <v>-4</v>
      </c>
      <c r="AQ7" s="92">
        <f t="shared" si="3"/>
        <v>0</v>
      </c>
      <c r="AR7" s="92">
        <f t="shared" si="3"/>
        <v>0</v>
      </c>
      <c r="AS7" s="92">
        <f t="shared" si="3"/>
        <v>0</v>
      </c>
      <c r="AT7" s="92">
        <f t="shared" si="3"/>
        <v>0.24967464439512255</v>
      </c>
      <c r="AU7" s="92">
        <f t="shared" si="3"/>
        <v>6.8650817406135101E-3</v>
      </c>
      <c r="AV7" s="92">
        <f t="shared" si="3"/>
        <v>0.27456892443018344</v>
      </c>
      <c r="AW7" s="92">
        <f t="shared" si="3"/>
        <v>5.1012093998489272E-2</v>
      </c>
      <c r="AX7" s="92">
        <f t="shared" si="3"/>
        <v>-4</v>
      </c>
      <c r="AY7" s="92">
        <f t="shared" si="3"/>
        <v>-4</v>
      </c>
      <c r="AZ7" s="92">
        <f t="shared" si="3"/>
        <v>1.8137972644993807</v>
      </c>
      <c r="BA7" s="92">
        <f t="shared" si="3"/>
        <v>5.1012093998489272E-2</v>
      </c>
      <c r="BB7" s="92"/>
      <c r="BC7" s="92"/>
      <c r="BD7" s="92"/>
      <c r="BE7" s="92"/>
      <c r="BF7" s="92"/>
      <c r="BG7" s="92"/>
      <c r="BH7" s="92"/>
      <c r="BI7" s="92"/>
    </row>
    <row r="8" spans="1:61" ht="12" customHeight="1">
      <c r="A8" s="52" t="s">
        <v>16</v>
      </c>
      <c r="B8" s="447" t="s">
        <v>68</v>
      </c>
      <c r="C8" s="495">
        <f t="shared" si="2"/>
        <v>5</v>
      </c>
      <c r="D8" s="393">
        <f t="shared" si="2"/>
        <v>7</v>
      </c>
      <c r="E8" s="394">
        <f t="shared" si="2"/>
        <v>5</v>
      </c>
      <c r="F8" s="390">
        <f t="shared" si="2"/>
        <v>6</v>
      </c>
      <c r="G8" s="390">
        <f t="shared" si="2"/>
        <v>6</v>
      </c>
      <c r="H8" s="394">
        <f t="shared" si="2"/>
        <v>0</v>
      </c>
      <c r="I8" s="394">
        <f t="shared" si="2"/>
        <v>0</v>
      </c>
      <c r="J8" s="394">
        <f t="shared" si="2"/>
        <v>0</v>
      </c>
      <c r="K8" s="402">
        <f t="shared" si="2"/>
        <v>-0.25432821464075206</v>
      </c>
      <c r="L8" s="477">
        <f t="shared" si="2"/>
        <v>-7.5985129338609236E-2</v>
      </c>
      <c r="M8" s="402">
        <f t="shared" si="2"/>
        <v>-0.24860099415063153</v>
      </c>
      <c r="N8" s="477">
        <f t="shared" si="2"/>
        <v>-4.7998308944828705E-2</v>
      </c>
      <c r="O8" s="498">
        <f t="shared" si="2"/>
        <v>5</v>
      </c>
      <c r="P8" s="504">
        <f t="shared" si="2"/>
        <v>6</v>
      </c>
      <c r="Q8" s="392">
        <f t="shared" si="2"/>
        <v>2.6088785183747243E-2</v>
      </c>
      <c r="R8" s="395">
        <f t="shared" si="2"/>
        <v>-4.7998308944828705E-2</v>
      </c>
      <c r="S8" s="152"/>
      <c r="T8" s="152"/>
      <c r="U8" s="265"/>
      <c r="V8" s="266"/>
      <c r="W8" s="267"/>
      <c r="X8" s="261"/>
      <c r="Y8" s="261"/>
      <c r="Z8" s="267"/>
      <c r="AA8" s="267"/>
      <c r="AB8" s="267"/>
      <c r="AC8" s="268"/>
      <c r="AD8" s="269"/>
      <c r="AE8" s="262"/>
      <c r="AF8" s="264"/>
      <c r="AG8" s="348"/>
      <c r="AH8" s="259"/>
      <c r="AI8" s="262"/>
      <c r="AJ8" s="264"/>
      <c r="AL8" s="92">
        <f t="shared" si="4"/>
        <v>5</v>
      </c>
      <c r="AM8" s="92">
        <f t="shared" si="3"/>
        <v>7</v>
      </c>
      <c r="AN8" s="92">
        <f t="shared" si="3"/>
        <v>5</v>
      </c>
      <c r="AO8" s="92">
        <f t="shared" si="3"/>
        <v>6</v>
      </c>
      <c r="AP8" s="92">
        <f t="shared" si="3"/>
        <v>6</v>
      </c>
      <c r="AQ8" s="92">
        <f t="shared" si="3"/>
        <v>0</v>
      </c>
      <c r="AR8" s="92">
        <f t="shared" si="3"/>
        <v>0</v>
      </c>
      <c r="AS8" s="92">
        <f t="shared" si="3"/>
        <v>0</v>
      </c>
      <c r="AT8" s="92">
        <f t="shared" si="3"/>
        <v>-0.25432821464075206</v>
      </c>
      <c r="AU8" s="92">
        <f t="shared" si="3"/>
        <v>-7.5985129338609236E-2</v>
      </c>
      <c r="AV8" s="92">
        <f t="shared" si="3"/>
        <v>-0.24860099415063153</v>
      </c>
      <c r="AW8" s="92">
        <f t="shared" si="3"/>
        <v>-4.7998308944828705E-2</v>
      </c>
      <c r="AX8" s="92">
        <f t="shared" si="3"/>
        <v>5</v>
      </c>
      <c r="AY8" s="92">
        <f t="shared" si="3"/>
        <v>6</v>
      </c>
      <c r="AZ8" s="92">
        <f t="shared" si="3"/>
        <v>2.6088785183747243E-2</v>
      </c>
      <c r="BA8" s="92">
        <f t="shared" si="3"/>
        <v>-4.7998308944828705E-2</v>
      </c>
      <c r="BB8" s="92"/>
      <c r="BC8" s="92"/>
      <c r="BD8" s="92"/>
      <c r="BE8" s="92"/>
      <c r="BF8" s="92"/>
      <c r="BG8" s="92"/>
      <c r="BH8" s="92"/>
      <c r="BI8" s="92"/>
    </row>
    <row r="9" spans="1:61" ht="12" customHeight="1">
      <c r="A9" s="58" t="s">
        <v>7</v>
      </c>
      <c r="B9" s="396" t="s">
        <v>56</v>
      </c>
      <c r="C9" s="383">
        <f t="shared" si="2"/>
        <v>-7</v>
      </c>
      <c r="D9" s="384">
        <f t="shared" si="2"/>
        <v>-8</v>
      </c>
      <c r="E9" s="387">
        <f t="shared" si="2"/>
        <v>-10</v>
      </c>
      <c r="F9" s="387">
        <f t="shared" si="2"/>
        <v>0</v>
      </c>
      <c r="G9" s="387">
        <f t="shared" si="2"/>
        <v>-10</v>
      </c>
      <c r="H9" s="401">
        <f t="shared" si="2"/>
        <v>0</v>
      </c>
      <c r="I9" s="401">
        <f t="shared" si="2"/>
        <v>0</v>
      </c>
      <c r="J9" s="401">
        <f t="shared" si="2"/>
        <v>0</v>
      </c>
      <c r="K9" s="505">
        <f t="shared" si="2"/>
        <v>-9.1899745193658289E-2</v>
      </c>
      <c r="L9" s="506">
        <f t="shared" si="2"/>
        <v>-0.29890230740193868</v>
      </c>
      <c r="M9" s="505">
        <f t="shared" si="2"/>
        <v>-9.727142073621009E-2</v>
      </c>
      <c r="N9" s="506">
        <f t="shared" si="2"/>
        <v>-0.26735184160909897</v>
      </c>
      <c r="O9" s="507">
        <f t="shared" si="2"/>
        <v>-7</v>
      </c>
      <c r="P9" s="508">
        <f t="shared" si="2"/>
        <v>-10</v>
      </c>
      <c r="Q9" s="398">
        <f t="shared" si="2"/>
        <v>0</v>
      </c>
      <c r="R9" s="399">
        <f t="shared" si="2"/>
        <v>-0.26735184160909897</v>
      </c>
      <c r="S9" s="152"/>
      <c r="T9" s="152"/>
      <c r="U9" s="349"/>
      <c r="V9" s="270"/>
      <c r="W9" s="270"/>
      <c r="X9" s="270"/>
      <c r="Y9" s="270"/>
      <c r="Z9" s="270"/>
      <c r="AA9" s="270"/>
      <c r="AB9" s="270"/>
      <c r="AC9" s="271"/>
      <c r="AD9" s="272"/>
      <c r="AE9" s="273"/>
      <c r="AF9" s="274"/>
      <c r="AG9" s="349"/>
      <c r="AH9" s="270"/>
      <c r="AI9" s="273"/>
      <c r="AJ9" s="274"/>
      <c r="AL9" s="92">
        <f t="shared" si="4"/>
        <v>-7</v>
      </c>
      <c r="AM9" s="92">
        <f t="shared" si="3"/>
        <v>-8</v>
      </c>
      <c r="AN9" s="92">
        <f t="shared" si="3"/>
        <v>-10</v>
      </c>
      <c r="AO9" s="92">
        <f t="shared" si="3"/>
        <v>0</v>
      </c>
      <c r="AP9" s="92">
        <f t="shared" si="3"/>
        <v>-10</v>
      </c>
      <c r="AQ9" s="92">
        <f t="shared" si="3"/>
        <v>0</v>
      </c>
      <c r="AR9" s="92">
        <f t="shared" si="3"/>
        <v>0</v>
      </c>
      <c r="AS9" s="92">
        <f t="shared" si="3"/>
        <v>0</v>
      </c>
      <c r="AT9" s="92">
        <f t="shared" si="3"/>
        <v>-9.1899745193658289E-2</v>
      </c>
      <c r="AU9" s="92">
        <f t="shared" si="3"/>
        <v>-0.29890230740193868</v>
      </c>
      <c r="AV9" s="92">
        <f t="shared" si="3"/>
        <v>-9.727142073621009E-2</v>
      </c>
      <c r="AW9" s="92">
        <f t="shared" si="3"/>
        <v>-0.26735184160909897</v>
      </c>
      <c r="AX9" s="92">
        <f t="shared" si="3"/>
        <v>-7</v>
      </c>
      <c r="AY9" s="92">
        <f t="shared" si="3"/>
        <v>-10</v>
      </c>
      <c r="AZ9" s="92">
        <f t="shared" si="3"/>
        <v>0</v>
      </c>
      <c r="BA9" s="92">
        <f t="shared" si="3"/>
        <v>-0.26735184160909897</v>
      </c>
      <c r="BB9" s="92"/>
      <c r="BC9" s="92"/>
      <c r="BD9" s="92"/>
      <c r="BE9" s="92"/>
      <c r="BF9" s="92"/>
      <c r="BG9" s="92"/>
      <c r="BH9" s="92"/>
      <c r="BI9" s="92"/>
    </row>
    <row r="10" spans="1:61" ht="12" customHeight="1">
      <c r="A10" s="52" t="s">
        <v>3</v>
      </c>
      <c r="B10" s="388" t="s">
        <v>32</v>
      </c>
      <c r="C10" s="495">
        <f t="shared" si="2"/>
        <v>-57</v>
      </c>
      <c r="D10" s="393">
        <f t="shared" si="2"/>
        <v>-96</v>
      </c>
      <c r="E10" s="394">
        <f t="shared" si="2"/>
        <v>-55</v>
      </c>
      <c r="F10" s="390">
        <f t="shared" si="2"/>
        <v>-58</v>
      </c>
      <c r="G10" s="390">
        <f t="shared" si="2"/>
        <v>-54</v>
      </c>
      <c r="H10" s="394">
        <f t="shared" si="2"/>
        <v>0</v>
      </c>
      <c r="I10" s="394">
        <f t="shared" si="2"/>
        <v>0</v>
      </c>
      <c r="J10" s="394">
        <f t="shared" si="2"/>
        <v>0</v>
      </c>
      <c r="K10" s="402">
        <f t="shared" si="2"/>
        <v>-0.4032021090718666</v>
      </c>
      <c r="L10" s="477">
        <f t="shared" si="2"/>
        <v>5.4431963063390265E-2</v>
      </c>
      <c r="M10" s="402">
        <f t="shared" si="2"/>
        <v>-0.39598177753203612</v>
      </c>
      <c r="N10" s="477">
        <f t="shared" si="2"/>
        <v>8.408047094263571E-2</v>
      </c>
      <c r="O10" s="498">
        <f t="shared" si="2"/>
        <v>-57</v>
      </c>
      <c r="P10" s="504">
        <f t="shared" si="2"/>
        <v>-54</v>
      </c>
      <c r="Q10" s="392">
        <f t="shared" si="2"/>
        <v>0.25977010432390335</v>
      </c>
      <c r="R10" s="395">
        <f t="shared" si="2"/>
        <v>8.408047094263571E-2</v>
      </c>
      <c r="S10" s="152"/>
      <c r="T10" s="152"/>
      <c r="U10" s="265"/>
      <c r="V10" s="266"/>
      <c r="W10" s="267"/>
      <c r="X10" s="261"/>
      <c r="Y10" s="261"/>
      <c r="Z10" s="267"/>
      <c r="AA10" s="267"/>
      <c r="AB10" s="267"/>
      <c r="AC10" s="268"/>
      <c r="AD10" s="269"/>
      <c r="AE10" s="262"/>
      <c r="AF10" s="264"/>
      <c r="AG10" s="348"/>
      <c r="AH10" s="259"/>
      <c r="AI10" s="262"/>
      <c r="AJ10" s="264"/>
      <c r="AL10" s="92">
        <f t="shared" si="4"/>
        <v>-57</v>
      </c>
      <c r="AM10" s="92">
        <f t="shared" si="3"/>
        <v>-96</v>
      </c>
      <c r="AN10" s="92">
        <f t="shared" si="3"/>
        <v>-55</v>
      </c>
      <c r="AO10" s="92">
        <f t="shared" si="3"/>
        <v>-58</v>
      </c>
      <c r="AP10" s="92">
        <f t="shared" si="3"/>
        <v>-54</v>
      </c>
      <c r="AQ10" s="92">
        <f t="shared" si="3"/>
        <v>0</v>
      </c>
      <c r="AR10" s="92">
        <f t="shared" si="3"/>
        <v>0</v>
      </c>
      <c r="AS10" s="92">
        <f t="shared" si="3"/>
        <v>0</v>
      </c>
      <c r="AT10" s="92">
        <f t="shared" si="3"/>
        <v>-0.4032021090718666</v>
      </c>
      <c r="AU10" s="92">
        <f t="shared" si="3"/>
        <v>5.4431963063390265E-2</v>
      </c>
      <c r="AV10" s="92">
        <f t="shared" si="3"/>
        <v>-0.39598177753203612</v>
      </c>
      <c r="AW10" s="92">
        <f t="shared" si="3"/>
        <v>8.408047094263571E-2</v>
      </c>
      <c r="AX10" s="92">
        <f t="shared" si="3"/>
        <v>-57</v>
      </c>
      <c r="AY10" s="92">
        <f t="shared" si="3"/>
        <v>-54</v>
      </c>
      <c r="AZ10" s="92">
        <f t="shared" si="3"/>
        <v>0.25977010432390335</v>
      </c>
      <c r="BA10" s="92">
        <f t="shared" si="3"/>
        <v>8.408047094263571E-2</v>
      </c>
      <c r="BB10" s="92"/>
      <c r="BC10" s="92"/>
      <c r="BD10" s="92"/>
      <c r="BE10" s="92"/>
      <c r="BF10" s="92"/>
      <c r="BG10" s="92"/>
      <c r="BH10" s="92"/>
      <c r="BI10" s="92"/>
    </row>
    <row r="11" spans="1:61" ht="12" customHeight="1">
      <c r="A11" s="149" t="s">
        <v>73</v>
      </c>
      <c r="B11" s="509" t="s">
        <v>74</v>
      </c>
      <c r="C11" s="495">
        <f t="shared" si="2"/>
        <v>44</v>
      </c>
      <c r="D11" s="393">
        <f t="shared" si="2"/>
        <v>26</v>
      </c>
      <c r="E11" s="394">
        <f t="shared" si="2"/>
        <v>52</v>
      </c>
      <c r="F11" s="390">
        <f t="shared" si="2"/>
        <v>52</v>
      </c>
      <c r="G11" s="390">
        <f t="shared" si="2"/>
        <v>55</v>
      </c>
      <c r="H11" s="394">
        <f t="shared" si="2"/>
        <v>0</v>
      </c>
      <c r="I11" s="394">
        <f t="shared" si="2"/>
        <v>0</v>
      </c>
      <c r="J11" s="394">
        <f t="shared" si="2"/>
        <v>0</v>
      </c>
      <c r="K11" s="402">
        <f t="shared" si="2"/>
        <v>0.65764978166311061</v>
      </c>
      <c r="L11" s="477">
        <f t="shared" si="2"/>
        <v>-0.20499140501933455</v>
      </c>
      <c r="M11" s="402">
        <f t="shared" si="2"/>
        <v>0.64112861689603173</v>
      </c>
      <c r="N11" s="477">
        <f t="shared" si="2"/>
        <v>-0.18189607582842293</v>
      </c>
      <c r="O11" s="498">
        <f t="shared" si="2"/>
        <v>44</v>
      </c>
      <c r="P11" s="504">
        <f t="shared" si="2"/>
        <v>55</v>
      </c>
      <c r="Q11" s="392">
        <f t="shared" si="2"/>
        <v>2.1880347554734891E-2</v>
      </c>
      <c r="R11" s="395">
        <f t="shared" si="2"/>
        <v>-0.18189607582842293</v>
      </c>
      <c r="S11" s="152"/>
      <c r="T11" s="152"/>
      <c r="U11" s="265"/>
      <c r="V11" s="266"/>
      <c r="W11" s="267"/>
      <c r="X11" s="261"/>
      <c r="Y11" s="261"/>
      <c r="Z11" s="267"/>
      <c r="AA11" s="267"/>
      <c r="AB11" s="267"/>
      <c r="AC11" s="268"/>
      <c r="AD11" s="269"/>
      <c r="AE11" s="262"/>
      <c r="AF11" s="264"/>
      <c r="AG11" s="348"/>
      <c r="AH11" s="259"/>
      <c r="AI11" s="262"/>
      <c r="AJ11" s="264"/>
      <c r="AL11" s="92">
        <f t="shared" si="4"/>
        <v>44</v>
      </c>
      <c r="AM11" s="92">
        <f t="shared" si="3"/>
        <v>26</v>
      </c>
      <c r="AN11" s="92">
        <f t="shared" si="3"/>
        <v>52</v>
      </c>
      <c r="AO11" s="92">
        <f t="shared" si="3"/>
        <v>52</v>
      </c>
      <c r="AP11" s="92">
        <f t="shared" si="3"/>
        <v>55</v>
      </c>
      <c r="AQ11" s="92">
        <f t="shared" si="3"/>
        <v>0</v>
      </c>
      <c r="AR11" s="92">
        <f t="shared" si="3"/>
        <v>0</v>
      </c>
      <c r="AS11" s="92">
        <f t="shared" si="3"/>
        <v>0</v>
      </c>
      <c r="AT11" s="92">
        <f t="shared" si="3"/>
        <v>0.65764978166311061</v>
      </c>
      <c r="AU11" s="92">
        <f t="shared" si="3"/>
        <v>-0.20499140501933455</v>
      </c>
      <c r="AV11" s="92">
        <f t="shared" si="3"/>
        <v>0.64112861689603173</v>
      </c>
      <c r="AW11" s="92">
        <f t="shared" si="3"/>
        <v>-0.18189607582842293</v>
      </c>
      <c r="AX11" s="92">
        <f t="shared" si="3"/>
        <v>44</v>
      </c>
      <c r="AY11" s="92">
        <f t="shared" si="3"/>
        <v>55</v>
      </c>
      <c r="AZ11" s="92">
        <f t="shared" si="3"/>
        <v>2.1880347554734891E-2</v>
      </c>
      <c r="BA11" s="92">
        <f t="shared" si="3"/>
        <v>-0.18189607582842293</v>
      </c>
      <c r="BB11" s="92"/>
      <c r="BC11" s="92"/>
      <c r="BD11" s="92"/>
      <c r="BE11" s="92"/>
      <c r="BF11" s="92"/>
      <c r="BG11" s="92"/>
      <c r="BH11" s="92"/>
      <c r="BI11" s="92"/>
    </row>
    <row r="12" spans="1:61" ht="12" customHeight="1">
      <c r="A12" s="58" t="s">
        <v>22</v>
      </c>
      <c r="B12" s="396" t="s">
        <v>57</v>
      </c>
      <c r="C12" s="496">
        <f t="shared" si="2"/>
        <v>-15</v>
      </c>
      <c r="D12" s="400">
        <f t="shared" si="2"/>
        <v>-72</v>
      </c>
      <c r="E12" s="401">
        <f t="shared" si="2"/>
        <v>-5</v>
      </c>
      <c r="F12" s="387">
        <f t="shared" si="2"/>
        <v>-7</v>
      </c>
      <c r="G12" s="387">
        <f t="shared" si="2"/>
        <v>-1</v>
      </c>
      <c r="H12" s="401">
        <f t="shared" si="2"/>
        <v>0</v>
      </c>
      <c r="I12" s="401">
        <f t="shared" si="2"/>
        <v>0</v>
      </c>
      <c r="J12" s="401">
        <f t="shared" si="2"/>
        <v>0</v>
      </c>
      <c r="K12" s="505">
        <f t="shared" si="2"/>
        <v>-0.79540267664055608</v>
      </c>
      <c r="L12" s="506">
        <f t="shared" si="2"/>
        <v>0</v>
      </c>
      <c r="M12" s="505">
        <f t="shared" si="2"/>
        <v>-0.79086156875164881</v>
      </c>
      <c r="N12" s="506">
        <f t="shared" si="2"/>
        <v>0</v>
      </c>
      <c r="O12" s="507">
        <f t="shared" si="2"/>
        <v>-15</v>
      </c>
      <c r="P12" s="508">
        <f t="shared" si="2"/>
        <v>-1</v>
      </c>
      <c r="Q12" s="398">
        <f t="shared" si="2"/>
        <v>0</v>
      </c>
      <c r="R12" s="399">
        <f t="shared" si="2"/>
        <v>0</v>
      </c>
      <c r="S12" s="152"/>
      <c r="T12" s="152"/>
      <c r="U12" s="276"/>
      <c r="V12" s="277"/>
      <c r="W12" s="278"/>
      <c r="X12" s="270"/>
      <c r="Y12" s="270"/>
      <c r="Z12" s="278"/>
      <c r="AA12" s="278"/>
      <c r="AB12" s="278"/>
      <c r="AC12" s="271"/>
      <c r="AD12" s="272"/>
      <c r="AE12" s="273"/>
      <c r="AF12" s="274"/>
      <c r="AG12" s="558"/>
      <c r="AH12" s="559"/>
      <c r="AI12" s="273"/>
      <c r="AJ12" s="274"/>
      <c r="AL12" s="92">
        <f t="shared" si="4"/>
        <v>-15</v>
      </c>
      <c r="AM12" s="92">
        <f t="shared" si="3"/>
        <v>-72</v>
      </c>
      <c r="AN12" s="92">
        <f t="shared" si="3"/>
        <v>-5</v>
      </c>
      <c r="AO12" s="92">
        <f t="shared" si="3"/>
        <v>-7</v>
      </c>
      <c r="AP12" s="92">
        <f t="shared" si="3"/>
        <v>-1</v>
      </c>
      <c r="AQ12" s="92">
        <f t="shared" si="3"/>
        <v>0</v>
      </c>
      <c r="AR12" s="92">
        <f t="shared" si="3"/>
        <v>0</v>
      </c>
      <c r="AS12" s="92">
        <f t="shared" si="3"/>
        <v>0</v>
      </c>
      <c r="AT12" s="92">
        <f t="shared" si="3"/>
        <v>-0.79540267664055608</v>
      </c>
      <c r="AU12" s="92">
        <f t="shared" si="3"/>
        <v>0</v>
      </c>
      <c r="AV12" s="92">
        <f t="shared" si="3"/>
        <v>-0.79086156875164881</v>
      </c>
      <c r="AW12" s="92">
        <f t="shared" si="3"/>
        <v>0</v>
      </c>
      <c r="AX12" s="92">
        <f t="shared" si="3"/>
        <v>-15</v>
      </c>
      <c r="AY12" s="92">
        <f t="shared" si="3"/>
        <v>-1</v>
      </c>
      <c r="AZ12" s="92">
        <f t="shared" si="3"/>
        <v>0</v>
      </c>
      <c r="BA12" s="92">
        <f t="shared" si="3"/>
        <v>0</v>
      </c>
      <c r="BB12" s="92"/>
      <c r="BC12" s="92"/>
      <c r="BD12" s="92"/>
      <c r="BE12" s="92"/>
      <c r="BF12" s="92"/>
      <c r="BG12" s="92"/>
      <c r="BH12" s="92"/>
      <c r="BI12" s="92"/>
    </row>
    <row r="13" spans="1:61" ht="12" customHeight="1">
      <c r="A13" s="58" t="s">
        <v>11</v>
      </c>
      <c r="B13" s="396" t="s">
        <v>58</v>
      </c>
      <c r="C13" s="496">
        <f t="shared" si="2"/>
        <v>-22</v>
      </c>
      <c r="D13" s="400">
        <f t="shared" si="2"/>
        <v>-80</v>
      </c>
      <c r="E13" s="401">
        <f t="shared" si="2"/>
        <v>-15</v>
      </c>
      <c r="F13" s="401">
        <f t="shared" si="2"/>
        <v>-7</v>
      </c>
      <c r="G13" s="401">
        <f t="shared" si="2"/>
        <v>-11</v>
      </c>
      <c r="H13" s="401">
        <f t="shared" si="2"/>
        <v>0</v>
      </c>
      <c r="I13" s="401">
        <f t="shared" si="2"/>
        <v>0</v>
      </c>
      <c r="J13" s="401">
        <f t="shared" si="2"/>
        <v>0</v>
      </c>
      <c r="K13" s="505">
        <f t="shared" si="2"/>
        <v>-0.72551160179198115</v>
      </c>
      <c r="L13" s="506">
        <f t="shared" si="2"/>
        <v>0</v>
      </c>
      <c r="M13" s="505">
        <f t="shared" si="2"/>
        <v>-0.72076355408357384</v>
      </c>
      <c r="N13" s="506">
        <f t="shared" si="2"/>
        <v>0</v>
      </c>
      <c r="O13" s="507">
        <f t="shared" si="2"/>
        <v>-22</v>
      </c>
      <c r="P13" s="508">
        <f t="shared" si="2"/>
        <v>-11</v>
      </c>
      <c r="Q13" s="398">
        <f t="shared" si="2"/>
        <v>0</v>
      </c>
      <c r="R13" s="399">
        <f t="shared" si="2"/>
        <v>0</v>
      </c>
      <c r="S13" s="152"/>
      <c r="T13" s="152"/>
      <c r="U13" s="276"/>
      <c r="V13" s="277"/>
      <c r="W13" s="278"/>
      <c r="X13" s="278"/>
      <c r="Y13" s="278"/>
      <c r="Z13" s="278"/>
      <c r="AA13" s="278"/>
      <c r="AB13" s="278"/>
      <c r="AC13" s="271"/>
      <c r="AD13" s="272"/>
      <c r="AE13" s="273"/>
      <c r="AF13" s="274"/>
      <c r="AG13" s="558"/>
      <c r="AH13" s="559"/>
      <c r="AI13" s="273"/>
      <c r="AJ13" s="274"/>
      <c r="AL13" s="92">
        <f t="shared" si="4"/>
        <v>-22</v>
      </c>
      <c r="AM13" s="92">
        <f t="shared" si="3"/>
        <v>-80</v>
      </c>
      <c r="AN13" s="92">
        <f t="shared" si="3"/>
        <v>-15</v>
      </c>
      <c r="AO13" s="92">
        <f t="shared" si="3"/>
        <v>-7</v>
      </c>
      <c r="AP13" s="92">
        <f t="shared" si="3"/>
        <v>-11</v>
      </c>
      <c r="AQ13" s="92">
        <f t="shared" si="3"/>
        <v>0</v>
      </c>
      <c r="AR13" s="92">
        <f t="shared" si="3"/>
        <v>0</v>
      </c>
      <c r="AS13" s="92">
        <f t="shared" si="3"/>
        <v>0</v>
      </c>
      <c r="AT13" s="92">
        <f t="shared" si="3"/>
        <v>-0.72551160179198115</v>
      </c>
      <c r="AU13" s="92">
        <f t="shared" si="3"/>
        <v>0</v>
      </c>
      <c r="AV13" s="92">
        <f t="shared" si="3"/>
        <v>-0.72076355408357384</v>
      </c>
      <c r="AW13" s="92">
        <f t="shared" si="3"/>
        <v>0</v>
      </c>
      <c r="AX13" s="92">
        <f t="shared" si="3"/>
        <v>-22</v>
      </c>
      <c r="AY13" s="92">
        <f t="shared" si="3"/>
        <v>-11</v>
      </c>
      <c r="AZ13" s="92">
        <f t="shared" si="3"/>
        <v>0</v>
      </c>
      <c r="BA13" s="92">
        <f t="shared" si="3"/>
        <v>0</v>
      </c>
      <c r="BB13" s="92"/>
      <c r="BC13" s="92"/>
      <c r="BD13" s="92"/>
      <c r="BE13" s="92"/>
      <c r="BF13" s="92"/>
      <c r="BG13" s="92"/>
      <c r="BH13" s="92"/>
      <c r="BI13" s="92"/>
    </row>
    <row r="14" spans="1:61" ht="12" customHeight="1">
      <c r="A14" s="52" t="s">
        <v>21</v>
      </c>
      <c r="B14" s="388" t="s">
        <v>46</v>
      </c>
      <c r="C14" s="510">
        <f t="shared" si="2"/>
        <v>-2</v>
      </c>
      <c r="D14" s="393">
        <f t="shared" si="2"/>
        <v>-2</v>
      </c>
      <c r="E14" s="394">
        <f t="shared" si="2"/>
        <v>-1</v>
      </c>
      <c r="F14" s="389">
        <f t="shared" si="2"/>
        <v>-1</v>
      </c>
      <c r="G14" s="389">
        <f t="shared" si="2"/>
        <v>-3</v>
      </c>
      <c r="H14" s="394">
        <f t="shared" si="2"/>
        <v>0</v>
      </c>
      <c r="I14" s="394">
        <f t="shared" si="2"/>
        <v>0</v>
      </c>
      <c r="J14" s="394">
        <f t="shared" si="2"/>
        <v>0</v>
      </c>
      <c r="K14" s="402">
        <f t="shared" si="2"/>
        <v>-3.7098621220334138E-2</v>
      </c>
      <c r="L14" s="477">
        <f t="shared" si="2"/>
        <v>-0.16763332217730975</v>
      </c>
      <c r="M14" s="402">
        <f t="shared" si="2"/>
        <v>-1.6915301882797107E-2</v>
      </c>
      <c r="N14" s="477">
        <f t="shared" si="2"/>
        <v>-9.7005095935635222E-2</v>
      </c>
      <c r="O14" s="498">
        <f t="shared" si="2"/>
        <v>-2</v>
      </c>
      <c r="P14" s="504">
        <f t="shared" si="2"/>
        <v>-3</v>
      </c>
      <c r="Q14" s="392">
        <f t="shared" si="2"/>
        <v>0.30715076438605382</v>
      </c>
      <c r="R14" s="395">
        <f t="shared" si="2"/>
        <v>-9.7005095935635222E-2</v>
      </c>
      <c r="S14" s="152"/>
      <c r="T14" s="152"/>
      <c r="U14" s="265"/>
      <c r="V14" s="266"/>
      <c r="W14" s="267"/>
      <c r="X14" s="260"/>
      <c r="Y14" s="260"/>
      <c r="Z14" s="267"/>
      <c r="AA14" s="267"/>
      <c r="AB14" s="267"/>
      <c r="AC14" s="268"/>
      <c r="AD14" s="269"/>
      <c r="AE14" s="279"/>
      <c r="AF14" s="264"/>
      <c r="AG14" s="348"/>
      <c r="AH14" s="259"/>
      <c r="AI14" s="262"/>
      <c r="AJ14" s="264"/>
      <c r="AL14" s="92">
        <f t="shared" si="4"/>
        <v>-2</v>
      </c>
      <c r="AM14" s="92">
        <f t="shared" si="3"/>
        <v>-2</v>
      </c>
      <c r="AN14" s="92">
        <f t="shared" si="3"/>
        <v>-1</v>
      </c>
      <c r="AO14" s="92">
        <f t="shared" si="3"/>
        <v>-1</v>
      </c>
      <c r="AP14" s="92">
        <f t="shared" si="3"/>
        <v>-3</v>
      </c>
      <c r="AQ14" s="92">
        <f t="shared" si="3"/>
        <v>0</v>
      </c>
      <c r="AR14" s="92">
        <f t="shared" si="3"/>
        <v>0</v>
      </c>
      <c r="AS14" s="92">
        <f t="shared" si="3"/>
        <v>0</v>
      </c>
      <c r="AT14" s="92">
        <f t="shared" si="3"/>
        <v>-3.7098621220334138E-2</v>
      </c>
      <c r="AU14" s="92">
        <f t="shared" si="3"/>
        <v>-0.16763332217730975</v>
      </c>
      <c r="AV14" s="92">
        <f t="shared" si="3"/>
        <v>-1.6915301882797107E-2</v>
      </c>
      <c r="AW14" s="92">
        <f t="shared" si="3"/>
        <v>-9.7005095935635222E-2</v>
      </c>
      <c r="AX14" s="92">
        <f t="shared" si="3"/>
        <v>-2</v>
      </c>
      <c r="AY14" s="92">
        <f t="shared" si="3"/>
        <v>-3</v>
      </c>
      <c r="AZ14" s="92">
        <f t="shared" si="3"/>
        <v>0.30715076438605382</v>
      </c>
      <c r="BA14" s="92">
        <f t="shared" si="3"/>
        <v>-9.7005095935635222E-2</v>
      </c>
      <c r="BB14" s="92"/>
      <c r="BC14" s="92"/>
      <c r="BD14" s="92"/>
      <c r="BE14" s="92"/>
      <c r="BF14" s="92"/>
      <c r="BG14" s="92"/>
      <c r="BH14" s="92"/>
      <c r="BI14" s="92"/>
    </row>
    <row r="15" spans="1:61" ht="12" hidden="1" customHeight="1" outlineLevel="1">
      <c r="A15" s="52" t="s">
        <v>101</v>
      </c>
      <c r="B15" s="388" t="s">
        <v>102</v>
      </c>
      <c r="C15" s="510" t="e">
        <f t="shared" si="2"/>
        <v>#N/A</v>
      </c>
      <c r="D15" s="393" t="e">
        <f t="shared" si="2"/>
        <v>#N/A</v>
      </c>
      <c r="E15" s="394" t="e">
        <f t="shared" si="2"/>
        <v>#N/A</v>
      </c>
      <c r="F15" s="389" t="e">
        <f t="shared" si="2"/>
        <v>#N/A</v>
      </c>
      <c r="G15" s="389" t="e">
        <f t="shared" si="2"/>
        <v>#N/A</v>
      </c>
      <c r="H15" s="394">
        <f t="shared" si="2"/>
        <v>0</v>
      </c>
      <c r="I15" s="394">
        <f t="shared" si="2"/>
        <v>0</v>
      </c>
      <c r="J15" s="394">
        <f t="shared" si="2"/>
        <v>0</v>
      </c>
      <c r="K15" s="402" t="e">
        <f t="shared" si="2"/>
        <v>#N/A</v>
      </c>
      <c r="L15" s="477" t="e">
        <f t="shared" si="2"/>
        <v>#N/A</v>
      </c>
      <c r="M15" s="402" t="e">
        <f t="shared" si="2"/>
        <v>#N/A</v>
      </c>
      <c r="N15" s="477" t="e">
        <f t="shared" si="2"/>
        <v>#N/A</v>
      </c>
      <c r="O15" s="498" t="e">
        <f t="shared" si="2"/>
        <v>#N/A</v>
      </c>
      <c r="P15" s="504" t="e">
        <f t="shared" si="2"/>
        <v>#N/A</v>
      </c>
      <c r="Q15" s="392" t="e">
        <f t="shared" si="2"/>
        <v>#N/A</v>
      </c>
      <c r="R15" s="395" t="e">
        <f t="shared" si="2"/>
        <v>#N/A</v>
      </c>
      <c r="S15" s="152"/>
      <c r="T15" s="152"/>
      <c r="U15" s="265"/>
      <c r="V15" s="266"/>
      <c r="W15" s="267"/>
      <c r="X15" s="260"/>
      <c r="Y15" s="260"/>
      <c r="Z15" s="267"/>
      <c r="AA15" s="267"/>
      <c r="AB15" s="267"/>
      <c r="AC15" s="268"/>
      <c r="AD15" s="269"/>
      <c r="AE15" s="279"/>
      <c r="AF15" s="264"/>
      <c r="AG15" s="348"/>
      <c r="AH15" s="259"/>
      <c r="AI15" s="262"/>
      <c r="AJ15" s="264"/>
      <c r="AL15" s="92" t="e">
        <f t="shared" si="4"/>
        <v>#N/A</v>
      </c>
      <c r="AM15" s="92" t="e">
        <f t="shared" si="3"/>
        <v>#N/A</v>
      </c>
      <c r="AN15" s="92" t="e">
        <f t="shared" si="3"/>
        <v>#N/A</v>
      </c>
      <c r="AO15" s="92" t="e">
        <f t="shared" si="3"/>
        <v>#N/A</v>
      </c>
      <c r="AP15" s="92" t="e">
        <f t="shared" si="3"/>
        <v>#N/A</v>
      </c>
      <c r="AQ15" s="92">
        <f t="shared" si="3"/>
        <v>0</v>
      </c>
      <c r="AR15" s="92">
        <f t="shared" si="3"/>
        <v>0</v>
      </c>
      <c r="AS15" s="92">
        <f t="shared" si="3"/>
        <v>0</v>
      </c>
      <c r="AT15" s="92" t="e">
        <f t="shared" si="3"/>
        <v>#N/A</v>
      </c>
      <c r="AU15" s="92" t="e">
        <f t="shared" si="3"/>
        <v>#N/A</v>
      </c>
      <c r="AV15" s="92" t="e">
        <f t="shared" si="3"/>
        <v>#N/A</v>
      </c>
      <c r="AW15" s="92" t="e">
        <f t="shared" si="3"/>
        <v>#N/A</v>
      </c>
      <c r="AX15" s="92" t="e">
        <f t="shared" si="3"/>
        <v>#N/A</v>
      </c>
      <c r="AY15" s="92" t="e">
        <f t="shared" si="3"/>
        <v>#N/A</v>
      </c>
      <c r="AZ15" s="92" t="e">
        <f t="shared" si="3"/>
        <v>#N/A</v>
      </c>
      <c r="BA15" s="92" t="e">
        <f t="shared" si="3"/>
        <v>#N/A</v>
      </c>
      <c r="BB15" s="92"/>
      <c r="BC15" s="92"/>
      <c r="BD15" s="92"/>
      <c r="BE15" s="92"/>
      <c r="BF15" s="92"/>
      <c r="BG15" s="92"/>
      <c r="BH15" s="92"/>
      <c r="BI15" s="92"/>
    </row>
    <row r="16" spans="1:61" ht="12" customHeight="1" collapsed="1">
      <c r="A16" s="58" t="s">
        <v>4</v>
      </c>
      <c r="B16" s="403" t="s">
        <v>42</v>
      </c>
      <c r="C16" s="511">
        <f t="shared" si="2"/>
        <v>-24</v>
      </c>
      <c r="D16" s="405">
        <f t="shared" si="2"/>
        <v>-82</v>
      </c>
      <c r="E16" s="406">
        <f t="shared" si="2"/>
        <v>-16</v>
      </c>
      <c r="F16" s="407">
        <f t="shared" si="2"/>
        <v>-8</v>
      </c>
      <c r="G16" s="407">
        <f t="shared" si="2"/>
        <v>-14</v>
      </c>
      <c r="H16" s="406">
        <f t="shared" si="2"/>
        <v>0</v>
      </c>
      <c r="I16" s="406">
        <f t="shared" si="2"/>
        <v>0</v>
      </c>
      <c r="J16" s="406">
        <f t="shared" si="2"/>
        <v>0</v>
      </c>
      <c r="K16" s="512">
        <f t="shared" si="2"/>
        <v>-0.71357524265297201</v>
      </c>
      <c r="L16" s="410">
        <f t="shared" si="2"/>
        <v>0.77507573047849809</v>
      </c>
      <c r="M16" s="512">
        <f t="shared" si="2"/>
        <v>-0.70081468686431103</v>
      </c>
      <c r="N16" s="410">
        <f t="shared" si="2"/>
        <v>0.86146740473978234</v>
      </c>
      <c r="O16" s="513">
        <f t="shared" si="2"/>
        <v>-24</v>
      </c>
      <c r="P16" s="514">
        <f t="shared" si="2"/>
        <v>-14</v>
      </c>
      <c r="Q16" s="409">
        <f t="shared" si="2"/>
        <v>1.7843551754672329</v>
      </c>
      <c r="R16" s="411">
        <f t="shared" si="2"/>
        <v>0.86146740473978234</v>
      </c>
      <c r="S16" s="152"/>
      <c r="T16" s="152"/>
      <c r="U16" s="280"/>
      <c r="V16" s="281"/>
      <c r="W16" s="250"/>
      <c r="X16" s="282"/>
      <c r="Y16" s="282"/>
      <c r="Z16" s="250"/>
      <c r="AA16" s="250"/>
      <c r="AB16" s="250"/>
      <c r="AC16" s="283"/>
      <c r="AD16" s="555"/>
      <c r="AE16" s="284"/>
      <c r="AF16" s="285"/>
      <c r="AG16" s="560"/>
      <c r="AH16" s="561"/>
      <c r="AI16" s="284"/>
      <c r="AJ16" s="303"/>
      <c r="AL16" s="92">
        <f t="shared" si="4"/>
        <v>-24</v>
      </c>
      <c r="AM16" s="92">
        <f t="shared" si="3"/>
        <v>-82</v>
      </c>
      <c r="AN16" s="92">
        <f t="shared" si="3"/>
        <v>-16</v>
      </c>
      <c r="AO16" s="92">
        <f t="shared" si="3"/>
        <v>-8</v>
      </c>
      <c r="AP16" s="92">
        <f t="shared" si="3"/>
        <v>-14</v>
      </c>
      <c r="AQ16" s="92">
        <f t="shared" si="3"/>
        <v>0</v>
      </c>
      <c r="AR16" s="92">
        <f t="shared" si="3"/>
        <v>0</v>
      </c>
      <c r="AS16" s="92">
        <f t="shared" si="3"/>
        <v>0</v>
      </c>
      <c r="AT16" s="92">
        <f t="shared" si="3"/>
        <v>-0.71357524265297201</v>
      </c>
      <c r="AU16" s="92">
        <f t="shared" si="3"/>
        <v>0.77507573047849809</v>
      </c>
      <c r="AV16" s="92">
        <f t="shared" si="3"/>
        <v>-0.70081468686431103</v>
      </c>
      <c r="AW16" s="92">
        <f t="shared" si="3"/>
        <v>0.86146740473978234</v>
      </c>
      <c r="AX16" s="92">
        <f t="shared" si="3"/>
        <v>-24</v>
      </c>
      <c r="AY16" s="92">
        <f t="shared" si="3"/>
        <v>-14</v>
      </c>
      <c r="AZ16" s="92">
        <f t="shared" si="3"/>
        <v>1.7843551754672329</v>
      </c>
      <c r="BA16" s="92">
        <f t="shared" si="3"/>
        <v>0.86146740473978234</v>
      </c>
      <c r="BB16" s="92"/>
      <c r="BC16" s="92"/>
      <c r="BD16" s="92"/>
      <c r="BE16" s="92"/>
      <c r="BF16" s="92"/>
      <c r="BG16" s="92"/>
      <c r="BH16" s="92"/>
      <c r="BI16" s="92"/>
    </row>
    <row r="17" spans="1:61" ht="12" customHeight="1">
      <c r="A17" s="52" t="s">
        <v>8</v>
      </c>
      <c r="B17" s="388" t="s">
        <v>40</v>
      </c>
      <c r="C17" s="412">
        <f t="shared" ref="C17:J22" si="5">VLOOKUP($A17,CBB_Other,C$1,FALSE)</f>
        <v>-214.3</v>
      </c>
      <c r="D17" s="390">
        <f t="shared" si="5"/>
        <v>-900</v>
      </c>
      <c r="E17" s="390">
        <f t="shared" si="5"/>
        <v>-50</v>
      </c>
      <c r="F17" s="390">
        <f t="shared" si="5"/>
        <v>0</v>
      </c>
      <c r="G17" s="390">
        <f t="shared" si="5"/>
        <v>-10</v>
      </c>
      <c r="H17" s="390">
        <f t="shared" si="5"/>
        <v>0</v>
      </c>
      <c r="I17" s="390">
        <f t="shared" si="5"/>
        <v>0</v>
      </c>
      <c r="J17" s="390">
        <f t="shared" si="5"/>
        <v>0</v>
      </c>
      <c r="K17" s="402"/>
      <c r="L17" s="477"/>
      <c r="M17" s="402"/>
      <c r="N17" s="477"/>
      <c r="O17" s="498">
        <f t="shared" ref="O17:P22" si="6">VLOOKUP($A17,CBB_Other,O$1,FALSE)</f>
        <v>-214.3</v>
      </c>
      <c r="P17" s="504">
        <f t="shared" si="6"/>
        <v>-10</v>
      </c>
      <c r="Q17" s="392"/>
      <c r="R17" s="395"/>
      <c r="S17" s="152"/>
      <c r="T17" s="152"/>
      <c r="U17" s="287"/>
      <c r="V17" s="261"/>
      <c r="W17" s="261"/>
      <c r="X17" s="261"/>
      <c r="Y17" s="261"/>
      <c r="Z17" s="261"/>
      <c r="AA17" s="261"/>
      <c r="AB17" s="261"/>
      <c r="AC17" s="262"/>
      <c r="AD17" s="264"/>
      <c r="AE17" s="262"/>
      <c r="AF17" s="264"/>
      <c r="AG17" s="287"/>
      <c r="AH17" s="261"/>
      <c r="AI17" s="262"/>
      <c r="AJ17" s="290"/>
      <c r="AL17" s="92">
        <f t="shared" si="4"/>
        <v>-214.3</v>
      </c>
      <c r="AM17" s="92">
        <f t="shared" si="3"/>
        <v>-900</v>
      </c>
      <c r="AN17" s="92">
        <f t="shared" si="3"/>
        <v>-50</v>
      </c>
      <c r="AO17" s="92">
        <f t="shared" si="3"/>
        <v>0</v>
      </c>
      <c r="AP17" s="92">
        <f t="shared" si="3"/>
        <v>-10</v>
      </c>
      <c r="AQ17" s="92">
        <f t="shared" si="3"/>
        <v>0</v>
      </c>
      <c r="AR17" s="92">
        <f t="shared" si="3"/>
        <v>0</v>
      </c>
      <c r="AS17" s="92">
        <f t="shared" si="3"/>
        <v>0</v>
      </c>
      <c r="AT17" s="92">
        <f t="shared" si="3"/>
        <v>0</v>
      </c>
      <c r="AU17" s="92">
        <f t="shared" si="3"/>
        <v>0</v>
      </c>
      <c r="AV17" s="92">
        <f t="shared" si="3"/>
        <v>0</v>
      </c>
      <c r="AW17" s="92">
        <f t="shared" si="3"/>
        <v>0</v>
      </c>
      <c r="AX17" s="92">
        <f t="shared" si="3"/>
        <v>-214.3</v>
      </c>
      <c r="AY17" s="92">
        <f t="shared" si="3"/>
        <v>-10</v>
      </c>
      <c r="AZ17" s="92">
        <f t="shared" si="3"/>
        <v>0</v>
      </c>
      <c r="BA17" s="92">
        <f t="shared" si="3"/>
        <v>0</v>
      </c>
      <c r="BB17" s="92"/>
      <c r="BC17" s="92"/>
      <c r="BD17" s="92"/>
      <c r="BE17" s="92"/>
      <c r="BF17" s="92"/>
      <c r="BG17" s="92"/>
      <c r="BH17" s="92"/>
      <c r="BI17" s="92"/>
    </row>
    <row r="18" spans="1:61" ht="12" customHeight="1">
      <c r="A18" s="52" t="s">
        <v>5</v>
      </c>
      <c r="B18" s="388" t="s">
        <v>92</v>
      </c>
      <c r="C18" s="412">
        <f t="shared" si="5"/>
        <v>80.664119552846941</v>
      </c>
      <c r="D18" s="390">
        <f t="shared" si="5"/>
        <v>259.50120675572987</v>
      </c>
      <c r="E18" s="390">
        <f t="shared" si="5"/>
        <v>46.503422415580985</v>
      </c>
      <c r="F18" s="390">
        <f t="shared" si="5"/>
        <v>20.531527043864525</v>
      </c>
      <c r="G18" s="390">
        <f t="shared" si="5"/>
        <v>36.061573172422747</v>
      </c>
      <c r="H18" s="390">
        <f t="shared" si="5"/>
        <v>0</v>
      </c>
      <c r="I18" s="390">
        <f t="shared" si="5"/>
        <v>0</v>
      </c>
      <c r="J18" s="390">
        <f t="shared" si="5"/>
        <v>0</v>
      </c>
      <c r="K18" s="402"/>
      <c r="L18" s="477"/>
      <c r="M18" s="402"/>
      <c r="N18" s="477"/>
      <c r="O18" s="498">
        <f t="shared" si="6"/>
        <v>0</v>
      </c>
      <c r="P18" s="504">
        <f t="shared" si="6"/>
        <v>0</v>
      </c>
      <c r="Q18" s="392"/>
      <c r="R18" s="395"/>
      <c r="S18" s="152"/>
      <c r="T18" s="152"/>
      <c r="U18" s="297"/>
      <c r="V18" s="298"/>
      <c r="W18" s="298"/>
      <c r="X18" s="298"/>
      <c r="Y18" s="298"/>
      <c r="Z18" s="261"/>
      <c r="AA18" s="261"/>
      <c r="AB18" s="261"/>
      <c r="AC18" s="262"/>
      <c r="AD18" s="264"/>
      <c r="AE18" s="262"/>
      <c r="AF18" s="264"/>
      <c r="AG18" s="297"/>
      <c r="AH18" s="298"/>
      <c r="AI18" s="262"/>
      <c r="AJ18" s="290"/>
      <c r="AL18" s="92">
        <f>C18-U18</f>
        <v>80.664119552846941</v>
      </c>
      <c r="AM18" s="92">
        <f t="shared" si="3"/>
        <v>259.50120675572987</v>
      </c>
      <c r="AN18" s="92">
        <f t="shared" si="3"/>
        <v>46.503422415580985</v>
      </c>
      <c r="AO18" s="92">
        <f t="shared" si="3"/>
        <v>20.531527043864525</v>
      </c>
      <c r="AP18" s="92">
        <f t="shared" si="3"/>
        <v>36.061573172422747</v>
      </c>
      <c r="AQ18" s="92">
        <f t="shared" si="3"/>
        <v>0</v>
      </c>
      <c r="AR18" s="92">
        <f t="shared" si="3"/>
        <v>0</v>
      </c>
      <c r="AS18" s="92">
        <f t="shared" si="3"/>
        <v>0</v>
      </c>
      <c r="AT18" s="92">
        <f t="shared" si="3"/>
        <v>0</v>
      </c>
      <c r="AU18" s="92">
        <f t="shared" si="3"/>
        <v>0</v>
      </c>
      <c r="AV18" s="92">
        <f t="shared" si="3"/>
        <v>0</v>
      </c>
      <c r="AW18" s="92">
        <f t="shared" si="3"/>
        <v>0</v>
      </c>
      <c r="AX18" s="92">
        <f t="shared" si="3"/>
        <v>0</v>
      </c>
      <c r="AY18" s="92">
        <f t="shared" si="3"/>
        <v>0</v>
      </c>
      <c r="AZ18" s="92">
        <f t="shared" si="3"/>
        <v>0</v>
      </c>
      <c r="BA18" s="92">
        <f t="shared" si="3"/>
        <v>0</v>
      </c>
      <c r="BB18" s="92"/>
      <c r="BC18" s="92"/>
      <c r="BD18" s="92"/>
      <c r="BE18" s="92"/>
      <c r="BF18" s="92"/>
      <c r="BG18" s="92"/>
      <c r="BH18" s="92"/>
      <c r="BI18" s="92"/>
    </row>
    <row r="19" spans="1:61" ht="12" hidden="1" customHeight="1" outlineLevel="1">
      <c r="A19" s="52" t="s">
        <v>5</v>
      </c>
      <c r="B19" s="388" t="s">
        <v>5</v>
      </c>
      <c r="C19" s="412">
        <f t="shared" si="5"/>
        <v>80.664119552846941</v>
      </c>
      <c r="D19" s="390">
        <f t="shared" si="5"/>
        <v>259.50120675572987</v>
      </c>
      <c r="E19" s="390">
        <f t="shared" si="5"/>
        <v>46.503422415580985</v>
      </c>
      <c r="F19" s="390">
        <f t="shared" si="5"/>
        <v>20.531527043864525</v>
      </c>
      <c r="G19" s="390">
        <f t="shared" si="5"/>
        <v>36.061573172422747</v>
      </c>
      <c r="H19" s="390">
        <f t="shared" si="5"/>
        <v>0</v>
      </c>
      <c r="I19" s="390">
        <f t="shared" si="5"/>
        <v>0</v>
      </c>
      <c r="J19" s="390">
        <f t="shared" si="5"/>
        <v>0</v>
      </c>
      <c r="K19" s="402"/>
      <c r="L19" s="477"/>
      <c r="M19" s="402"/>
      <c r="N19" s="477"/>
      <c r="O19" s="498">
        <f t="shared" si="6"/>
        <v>0</v>
      </c>
      <c r="P19" s="504">
        <f t="shared" si="6"/>
        <v>0</v>
      </c>
      <c r="Q19" s="392"/>
      <c r="R19" s="395"/>
      <c r="S19" s="152"/>
      <c r="T19" s="152"/>
      <c r="U19" s="297"/>
      <c r="V19" s="298"/>
      <c r="W19" s="298"/>
      <c r="X19" s="298"/>
      <c r="Y19" s="298"/>
      <c r="Z19" s="261"/>
      <c r="AA19" s="261"/>
      <c r="AB19" s="261"/>
      <c r="AC19" s="262"/>
      <c r="AD19" s="264"/>
      <c r="AE19" s="262"/>
      <c r="AF19" s="264"/>
      <c r="AG19" s="297"/>
      <c r="AH19" s="298"/>
      <c r="AI19" s="262"/>
      <c r="AJ19" s="290"/>
      <c r="AL19" s="92">
        <f t="shared" si="4"/>
        <v>80.664119552846941</v>
      </c>
      <c r="AM19" s="92">
        <f t="shared" si="3"/>
        <v>259.50120675572987</v>
      </c>
      <c r="AN19" s="92">
        <f t="shared" si="3"/>
        <v>46.503422415580985</v>
      </c>
      <c r="AO19" s="92">
        <f t="shared" si="3"/>
        <v>20.531527043864525</v>
      </c>
      <c r="AP19" s="92">
        <f t="shared" si="3"/>
        <v>36.061573172422747</v>
      </c>
      <c r="AQ19" s="92">
        <f t="shared" si="3"/>
        <v>0</v>
      </c>
      <c r="AR19" s="92">
        <f t="shared" si="3"/>
        <v>0</v>
      </c>
      <c r="AS19" s="92">
        <f t="shared" si="3"/>
        <v>0</v>
      </c>
      <c r="AT19" s="92">
        <f t="shared" si="3"/>
        <v>0</v>
      </c>
      <c r="AU19" s="92">
        <f t="shared" si="3"/>
        <v>0</v>
      </c>
      <c r="AV19" s="92">
        <f t="shared" si="3"/>
        <v>0</v>
      </c>
      <c r="AW19" s="92">
        <f t="shared" si="3"/>
        <v>0</v>
      </c>
      <c r="AX19" s="92">
        <f t="shared" si="3"/>
        <v>0</v>
      </c>
      <c r="AY19" s="92">
        <f t="shared" si="3"/>
        <v>0</v>
      </c>
      <c r="AZ19" s="92">
        <f t="shared" si="3"/>
        <v>0</v>
      </c>
      <c r="BA19" s="92">
        <f t="shared" si="3"/>
        <v>0</v>
      </c>
      <c r="BB19" s="92"/>
      <c r="BC19" s="92"/>
      <c r="BD19" s="92"/>
      <c r="BE19" s="92"/>
      <c r="BF19" s="92"/>
      <c r="BG19" s="92"/>
      <c r="BH19" s="92"/>
      <c r="BI19" s="92"/>
    </row>
    <row r="20" spans="1:61" ht="12" customHeight="1" collapsed="1">
      <c r="A20" s="52" t="s">
        <v>26</v>
      </c>
      <c r="B20" s="388" t="s">
        <v>41</v>
      </c>
      <c r="C20" s="381">
        <f t="shared" si="5"/>
        <v>-88</v>
      </c>
      <c r="D20" s="389">
        <f t="shared" si="5"/>
        <v>-94</v>
      </c>
      <c r="E20" s="389">
        <f t="shared" si="5"/>
        <v>-103</v>
      </c>
      <c r="F20" s="389">
        <f t="shared" si="5"/>
        <v>-113</v>
      </c>
      <c r="G20" s="389">
        <f t="shared" si="5"/>
        <v>-130</v>
      </c>
      <c r="H20" s="389">
        <f t="shared" si="5"/>
        <v>0</v>
      </c>
      <c r="I20" s="389">
        <f t="shared" si="5"/>
        <v>0</v>
      </c>
      <c r="J20" s="389">
        <f t="shared" si="5"/>
        <v>0</v>
      </c>
      <c r="K20" s="402">
        <f t="shared" ref="K20:L22" si="7">VLOOKUP($A20,CBB_Other,K$1,FALSE)</f>
        <v>-6.3210787131732782E-2</v>
      </c>
      <c r="L20" s="477">
        <f t="shared" si="7"/>
        <v>-0.32360986777545764</v>
      </c>
      <c r="M20" s="402"/>
      <c r="N20" s="477"/>
      <c r="O20" s="498">
        <f t="shared" si="6"/>
        <v>-88</v>
      </c>
      <c r="P20" s="504">
        <f t="shared" si="6"/>
        <v>-130</v>
      </c>
      <c r="Q20" s="392">
        <f t="shared" ref="Q20:R22" si="8">VLOOKUP($A20,CBB_Other,Q$1,FALSE)</f>
        <v>-1</v>
      </c>
      <c r="R20" s="395">
        <f t="shared" si="8"/>
        <v>-0.99540098647806829</v>
      </c>
      <c r="S20" s="152"/>
      <c r="T20" s="152"/>
      <c r="U20" s="289"/>
      <c r="V20" s="260"/>
      <c r="W20" s="260"/>
      <c r="X20" s="260"/>
      <c r="Y20" s="260"/>
      <c r="Z20" s="260"/>
      <c r="AA20" s="260"/>
      <c r="AB20" s="260"/>
      <c r="AC20" s="268"/>
      <c r="AD20" s="269"/>
      <c r="AE20" s="262"/>
      <c r="AF20" s="264"/>
      <c r="AG20" s="289"/>
      <c r="AH20" s="260"/>
      <c r="AI20" s="262"/>
      <c r="AJ20" s="264"/>
      <c r="AL20" s="92">
        <f t="shared" si="4"/>
        <v>-88</v>
      </c>
      <c r="AM20" s="92">
        <f t="shared" si="3"/>
        <v>-94</v>
      </c>
      <c r="AN20" s="92">
        <f t="shared" si="3"/>
        <v>-103</v>
      </c>
      <c r="AO20" s="92">
        <f t="shared" si="3"/>
        <v>-113</v>
      </c>
      <c r="AP20" s="92">
        <f t="shared" si="3"/>
        <v>-130</v>
      </c>
      <c r="AQ20" s="92">
        <f t="shared" si="3"/>
        <v>0</v>
      </c>
      <c r="AR20" s="92">
        <f t="shared" si="3"/>
        <v>0</v>
      </c>
      <c r="AS20" s="92">
        <f t="shared" si="3"/>
        <v>0</v>
      </c>
      <c r="AT20" s="92">
        <f t="shared" si="3"/>
        <v>-6.3210787131732782E-2</v>
      </c>
      <c r="AU20" s="92">
        <f t="shared" si="3"/>
        <v>-0.32360986777545764</v>
      </c>
      <c r="AV20" s="92">
        <f t="shared" si="3"/>
        <v>0</v>
      </c>
      <c r="AW20" s="92">
        <f t="shared" si="3"/>
        <v>0</v>
      </c>
      <c r="AX20" s="92">
        <f t="shared" si="3"/>
        <v>-88</v>
      </c>
      <c r="AY20" s="92">
        <f t="shared" si="3"/>
        <v>-130</v>
      </c>
      <c r="AZ20" s="92">
        <f t="shared" si="3"/>
        <v>-1</v>
      </c>
      <c r="BA20" s="92">
        <f t="shared" si="3"/>
        <v>-0.99540098647806829</v>
      </c>
      <c r="BB20" s="92"/>
      <c r="BC20" s="92"/>
      <c r="BD20" s="92"/>
      <c r="BE20" s="92"/>
      <c r="BF20" s="92"/>
      <c r="BG20" s="92"/>
      <c r="BH20" s="92"/>
      <c r="BI20" s="92"/>
    </row>
    <row r="21" spans="1:61" ht="12" customHeight="1">
      <c r="A21" s="52" t="s">
        <v>25</v>
      </c>
      <c r="B21" s="388" t="s">
        <v>81</v>
      </c>
      <c r="C21" s="381">
        <f t="shared" si="5"/>
        <v>-693</v>
      </c>
      <c r="D21" s="389">
        <f t="shared" si="5"/>
        <v>-767</v>
      </c>
      <c r="E21" s="389">
        <f t="shared" si="5"/>
        <v>-781</v>
      </c>
      <c r="F21" s="389">
        <f t="shared" si="5"/>
        <v>-921</v>
      </c>
      <c r="G21" s="389">
        <f t="shared" si="5"/>
        <v>-961</v>
      </c>
      <c r="H21" s="389">
        <f t="shared" si="5"/>
        <v>0</v>
      </c>
      <c r="I21" s="389">
        <f t="shared" si="5"/>
        <v>0</v>
      </c>
      <c r="J21" s="389">
        <f t="shared" si="5"/>
        <v>0</v>
      </c>
      <c r="K21" s="402">
        <f t="shared" si="7"/>
        <v>-9.7170200130098361E-2</v>
      </c>
      <c r="L21" s="477">
        <f t="shared" si="7"/>
        <v>-0.27899130509571546</v>
      </c>
      <c r="M21" s="402"/>
      <c r="N21" s="477"/>
      <c r="O21" s="498">
        <f t="shared" si="6"/>
        <v>-693</v>
      </c>
      <c r="P21" s="504">
        <f t="shared" si="6"/>
        <v>-961</v>
      </c>
      <c r="Q21" s="392">
        <f t="shared" si="8"/>
        <v>-1</v>
      </c>
      <c r="R21" s="395">
        <f t="shared" si="8"/>
        <v>-0.99410366715539811</v>
      </c>
      <c r="S21" s="152"/>
      <c r="T21" s="152"/>
      <c r="U21" s="289"/>
      <c r="V21" s="260"/>
      <c r="W21" s="260"/>
      <c r="X21" s="260"/>
      <c r="Y21" s="260"/>
      <c r="Z21" s="260"/>
      <c r="AA21" s="260"/>
      <c r="AB21" s="260"/>
      <c r="AC21" s="268"/>
      <c r="AD21" s="269"/>
      <c r="AE21" s="262"/>
      <c r="AF21" s="264"/>
      <c r="AG21" s="289"/>
      <c r="AH21" s="260"/>
      <c r="AI21" s="262"/>
      <c r="AJ21" s="264"/>
      <c r="AL21" s="92">
        <f t="shared" si="4"/>
        <v>-693</v>
      </c>
      <c r="AM21" s="92">
        <f t="shared" si="4"/>
        <v>-767</v>
      </c>
      <c r="AN21" s="92">
        <f t="shared" si="4"/>
        <v>-781</v>
      </c>
      <c r="AO21" s="92">
        <f t="shared" si="4"/>
        <v>-921</v>
      </c>
      <c r="AP21" s="92">
        <f t="shared" si="4"/>
        <v>-961</v>
      </c>
      <c r="AQ21" s="92">
        <f t="shared" si="4"/>
        <v>0</v>
      </c>
      <c r="AR21" s="92">
        <f t="shared" si="4"/>
        <v>0</v>
      </c>
      <c r="AS21" s="92">
        <f t="shared" si="4"/>
        <v>0</v>
      </c>
      <c r="AT21" s="92">
        <f t="shared" si="4"/>
        <v>-9.7170200130098361E-2</v>
      </c>
      <c r="AU21" s="92">
        <f t="shared" si="4"/>
        <v>-0.27899130509571546</v>
      </c>
      <c r="AV21" s="92">
        <f t="shared" si="4"/>
        <v>0</v>
      </c>
      <c r="AW21" s="92">
        <f t="shared" si="4"/>
        <v>0</v>
      </c>
      <c r="AX21" s="92">
        <f t="shared" si="4"/>
        <v>-693</v>
      </c>
      <c r="AY21" s="92">
        <f t="shared" si="4"/>
        <v>-961</v>
      </c>
      <c r="AZ21" s="92">
        <f t="shared" si="4"/>
        <v>-1</v>
      </c>
      <c r="BA21" s="92">
        <f t="shared" si="4"/>
        <v>-0.99410366715539811</v>
      </c>
      <c r="BB21" s="92"/>
      <c r="BC21" s="92"/>
      <c r="BD21" s="92"/>
      <c r="BE21" s="92"/>
      <c r="BF21" s="92"/>
      <c r="BG21" s="92"/>
      <c r="BH21" s="92"/>
      <c r="BI21" s="92"/>
    </row>
    <row r="22" spans="1:61" ht="12" customHeight="1">
      <c r="A22" s="52" t="s">
        <v>12</v>
      </c>
      <c r="B22" s="416" t="s">
        <v>33</v>
      </c>
      <c r="C22" s="417">
        <f t="shared" si="5"/>
        <v>2637</v>
      </c>
      <c r="D22" s="418">
        <f t="shared" si="5"/>
        <v>2681</v>
      </c>
      <c r="E22" s="418">
        <f t="shared" si="5"/>
        <v>2917</v>
      </c>
      <c r="F22" s="418">
        <f t="shared" si="5"/>
        <v>2871</v>
      </c>
      <c r="G22" s="418">
        <f t="shared" si="5"/>
        <v>2847</v>
      </c>
      <c r="H22" s="418">
        <f t="shared" si="5"/>
        <v>0</v>
      </c>
      <c r="I22" s="418">
        <f t="shared" si="5"/>
        <v>0</v>
      </c>
      <c r="J22" s="418">
        <f t="shared" si="5"/>
        <v>0</v>
      </c>
      <c r="K22" s="515">
        <f t="shared" si="7"/>
        <v>-1.6401512608802515E-2</v>
      </c>
      <c r="L22" s="516">
        <f t="shared" si="7"/>
        <v>-7.355746094861404E-2</v>
      </c>
      <c r="M22" s="402"/>
      <c r="N22" s="477"/>
      <c r="O22" s="499">
        <f t="shared" si="6"/>
        <v>2637</v>
      </c>
      <c r="P22" s="517">
        <f t="shared" si="6"/>
        <v>2847</v>
      </c>
      <c r="Q22" s="392">
        <f t="shared" si="8"/>
        <v>-7.2499360096296983E-2</v>
      </c>
      <c r="R22" s="395">
        <f t="shared" si="8"/>
        <v>-7.355746094861404E-2</v>
      </c>
      <c r="S22" s="152"/>
      <c r="T22" s="152"/>
      <c r="U22" s="292"/>
      <c r="V22" s="293"/>
      <c r="W22" s="293"/>
      <c r="X22" s="293"/>
      <c r="Y22" s="293"/>
      <c r="Z22" s="293"/>
      <c r="AA22" s="293"/>
      <c r="AB22" s="293"/>
      <c r="AC22" s="551"/>
      <c r="AD22" s="552"/>
      <c r="AE22" s="294"/>
      <c r="AF22" s="295"/>
      <c r="AG22" s="292"/>
      <c r="AH22" s="293"/>
      <c r="AI22" s="294"/>
      <c r="AJ22" s="562"/>
      <c r="AL22" s="92">
        <f t="shared" si="4"/>
        <v>2637</v>
      </c>
      <c r="AM22" s="92">
        <f t="shared" si="4"/>
        <v>2681</v>
      </c>
      <c r="AN22" s="92">
        <f t="shared" si="4"/>
        <v>2917</v>
      </c>
      <c r="AO22" s="92">
        <f t="shared" si="4"/>
        <v>2871</v>
      </c>
      <c r="AP22" s="92">
        <f t="shared" si="4"/>
        <v>2847</v>
      </c>
      <c r="AQ22" s="92">
        <f t="shared" si="4"/>
        <v>0</v>
      </c>
      <c r="AR22" s="92">
        <f t="shared" si="4"/>
        <v>0</v>
      </c>
      <c r="AS22" s="92">
        <f t="shared" si="4"/>
        <v>0</v>
      </c>
      <c r="AT22" s="92">
        <f t="shared" si="4"/>
        <v>-1.6401512608802515E-2</v>
      </c>
      <c r="AU22" s="92">
        <f t="shared" si="4"/>
        <v>-7.355746094861404E-2</v>
      </c>
      <c r="AV22" s="92">
        <f t="shared" si="4"/>
        <v>0</v>
      </c>
      <c r="AW22" s="92">
        <f t="shared" si="4"/>
        <v>0</v>
      </c>
      <c r="AX22" s="92">
        <f t="shared" si="4"/>
        <v>2637</v>
      </c>
      <c r="AY22" s="92">
        <f t="shared" si="4"/>
        <v>2847</v>
      </c>
      <c r="AZ22" s="92">
        <f t="shared" si="4"/>
        <v>-7.2499360096296983E-2</v>
      </c>
      <c r="BA22" s="92">
        <f t="shared" si="4"/>
        <v>-7.355746094861404E-2</v>
      </c>
      <c r="BB22" s="92"/>
      <c r="BC22" s="92"/>
      <c r="BD22" s="92"/>
      <c r="BE22" s="92"/>
      <c r="BF22" s="92"/>
      <c r="BG22" s="92"/>
      <c r="BH22" s="92"/>
      <c r="BI22" s="92"/>
    </row>
    <row r="23" spans="1:61" ht="12" customHeight="1">
      <c r="A23" s="58" t="s">
        <v>20</v>
      </c>
      <c r="B23" s="396" t="s">
        <v>47</v>
      </c>
      <c r="C23" s="419"/>
      <c r="D23" s="394"/>
      <c r="E23" s="394"/>
      <c r="F23" s="394"/>
      <c r="G23" s="394"/>
      <c r="H23" s="394"/>
      <c r="I23" s="394"/>
      <c r="J23" s="394"/>
      <c r="K23" s="402"/>
      <c r="L23" s="477"/>
      <c r="M23" s="518"/>
      <c r="N23" s="519"/>
      <c r="O23" s="388"/>
      <c r="P23" s="413"/>
      <c r="Q23" s="520"/>
      <c r="R23" s="521"/>
      <c r="S23" s="152"/>
      <c r="T23" s="152"/>
      <c r="U23" s="355"/>
      <c r="V23" s="267"/>
      <c r="W23" s="267"/>
      <c r="X23" s="267"/>
      <c r="Y23" s="267"/>
      <c r="Z23" s="267"/>
      <c r="AA23" s="267"/>
      <c r="AB23" s="267"/>
      <c r="AC23" s="262"/>
      <c r="AD23" s="264"/>
      <c r="AE23" s="262"/>
      <c r="AF23" s="264"/>
      <c r="AG23" s="355"/>
      <c r="AH23" s="267"/>
      <c r="AI23" s="258"/>
      <c r="AJ23" s="290"/>
      <c r="AL23" s="92">
        <f t="shared" si="4"/>
        <v>0</v>
      </c>
      <c r="AM23" s="92">
        <f t="shared" si="4"/>
        <v>0</v>
      </c>
      <c r="AN23" s="92">
        <f t="shared" si="4"/>
        <v>0</v>
      </c>
      <c r="AO23" s="92">
        <f t="shared" si="4"/>
        <v>0</v>
      </c>
      <c r="AP23" s="92">
        <f t="shared" si="4"/>
        <v>0</v>
      </c>
      <c r="AQ23" s="92">
        <f t="shared" si="4"/>
        <v>0</v>
      </c>
      <c r="AR23" s="92">
        <f t="shared" si="4"/>
        <v>0</v>
      </c>
      <c r="AS23" s="92">
        <f t="shared" si="4"/>
        <v>0</v>
      </c>
      <c r="AT23" s="92">
        <f t="shared" si="4"/>
        <v>0</v>
      </c>
      <c r="AU23" s="92">
        <f t="shared" si="4"/>
        <v>0</v>
      </c>
      <c r="AV23" s="92">
        <f t="shared" si="4"/>
        <v>0</v>
      </c>
      <c r="AW23" s="92">
        <f t="shared" si="4"/>
        <v>0</v>
      </c>
      <c r="AX23" s="92">
        <f t="shared" si="4"/>
        <v>0</v>
      </c>
      <c r="AY23" s="92">
        <f t="shared" si="4"/>
        <v>0</v>
      </c>
      <c r="AZ23" s="92">
        <f t="shared" si="4"/>
        <v>0</v>
      </c>
      <c r="BA23" s="92">
        <f t="shared" si="4"/>
        <v>0</v>
      </c>
      <c r="BB23" s="92"/>
      <c r="BC23" s="92"/>
      <c r="BD23" s="92"/>
      <c r="BE23" s="92"/>
      <c r="BF23" s="92"/>
      <c r="BG23" s="92"/>
      <c r="BH23" s="92"/>
      <c r="BI23" s="92"/>
    </row>
    <row r="24" spans="1:61" ht="12" customHeight="1">
      <c r="A24" s="52" t="s">
        <v>17</v>
      </c>
      <c r="B24" s="388" t="s">
        <v>48</v>
      </c>
      <c r="C24" s="414">
        <f t="shared" ref="C24:R30" si="9">VLOOKUP($A24,CBB_Other,C$1,FALSE)</f>
        <v>0</v>
      </c>
      <c r="D24" s="415">
        <f t="shared" si="9"/>
        <v>0</v>
      </c>
      <c r="E24" s="415">
        <f t="shared" si="9"/>
        <v>0</v>
      </c>
      <c r="F24" s="415">
        <f t="shared" si="9"/>
        <v>0</v>
      </c>
      <c r="G24" s="415">
        <f t="shared" si="9"/>
        <v>0</v>
      </c>
      <c r="H24" s="415">
        <f t="shared" si="9"/>
        <v>0</v>
      </c>
      <c r="I24" s="415">
        <f t="shared" si="9"/>
        <v>0</v>
      </c>
      <c r="J24" s="415">
        <f t="shared" si="9"/>
        <v>0</v>
      </c>
      <c r="K24" s="402">
        <f t="shared" si="9"/>
        <v>0</v>
      </c>
      <c r="L24" s="477">
        <f t="shared" si="9"/>
        <v>0</v>
      </c>
      <c r="M24" s="402">
        <f t="shared" si="9"/>
        <v>0</v>
      </c>
      <c r="N24" s="477">
        <f t="shared" si="9"/>
        <v>0</v>
      </c>
      <c r="O24" s="414">
        <f t="shared" si="9"/>
        <v>0</v>
      </c>
      <c r="P24" s="415">
        <f t="shared" si="9"/>
        <v>0</v>
      </c>
      <c r="Q24" s="392">
        <f t="shared" si="9"/>
        <v>0</v>
      </c>
      <c r="R24" s="395">
        <f t="shared" si="9"/>
        <v>0</v>
      </c>
      <c r="S24" s="152"/>
      <c r="T24" s="152"/>
      <c r="U24" s="297"/>
      <c r="V24" s="298"/>
      <c r="W24" s="298"/>
      <c r="X24" s="298"/>
      <c r="Y24" s="298"/>
      <c r="Z24" s="298"/>
      <c r="AA24" s="298"/>
      <c r="AB24" s="298"/>
      <c r="AC24" s="268"/>
      <c r="AD24" s="269"/>
      <c r="AE24" s="262"/>
      <c r="AF24" s="264"/>
      <c r="AG24" s="297"/>
      <c r="AH24" s="298"/>
      <c r="AI24" s="262"/>
      <c r="AJ24" s="264"/>
      <c r="AL24" s="92">
        <f t="shared" si="4"/>
        <v>0</v>
      </c>
      <c r="AM24" s="92">
        <f t="shared" si="4"/>
        <v>0</v>
      </c>
      <c r="AN24" s="92">
        <f t="shared" si="4"/>
        <v>0</v>
      </c>
      <c r="AO24" s="92">
        <f t="shared" si="4"/>
        <v>0</v>
      </c>
      <c r="AP24" s="92">
        <f t="shared" si="4"/>
        <v>0</v>
      </c>
      <c r="AQ24" s="92">
        <f t="shared" si="4"/>
        <v>0</v>
      </c>
      <c r="AR24" s="92">
        <f t="shared" si="4"/>
        <v>0</v>
      </c>
      <c r="AS24" s="92">
        <f t="shared" si="4"/>
        <v>0</v>
      </c>
      <c r="AT24" s="92">
        <f t="shared" si="4"/>
        <v>0</v>
      </c>
      <c r="AU24" s="92">
        <f t="shared" si="4"/>
        <v>0</v>
      </c>
      <c r="AV24" s="92">
        <f t="shared" si="4"/>
        <v>0</v>
      </c>
      <c r="AW24" s="92">
        <f t="shared" si="4"/>
        <v>0</v>
      </c>
      <c r="AX24" s="92">
        <f t="shared" si="4"/>
        <v>0</v>
      </c>
      <c r="AY24" s="92">
        <f t="shared" si="4"/>
        <v>0</v>
      </c>
      <c r="AZ24" s="92">
        <f t="shared" si="4"/>
        <v>0</v>
      </c>
      <c r="BA24" s="92">
        <f t="shared" si="4"/>
        <v>0</v>
      </c>
      <c r="BB24" s="92"/>
      <c r="BC24" s="92"/>
      <c r="BD24" s="92"/>
      <c r="BE24" s="92"/>
      <c r="BF24" s="92"/>
      <c r="BG24" s="92"/>
      <c r="BH24" s="92"/>
      <c r="BI24" s="92"/>
    </row>
    <row r="25" spans="1:61" ht="12" customHeight="1">
      <c r="A25" s="52" t="s">
        <v>18</v>
      </c>
      <c r="B25" s="388" t="s">
        <v>49</v>
      </c>
      <c r="C25" s="414">
        <f t="shared" si="9"/>
        <v>0</v>
      </c>
      <c r="D25" s="415">
        <f t="shared" si="9"/>
        <v>0</v>
      </c>
      <c r="E25" s="415">
        <f t="shared" si="9"/>
        <v>0</v>
      </c>
      <c r="F25" s="415">
        <f t="shared" si="9"/>
        <v>0</v>
      </c>
      <c r="G25" s="415">
        <f t="shared" si="9"/>
        <v>0</v>
      </c>
      <c r="H25" s="415">
        <f t="shared" si="9"/>
        <v>0</v>
      </c>
      <c r="I25" s="415">
        <f t="shared" si="9"/>
        <v>0</v>
      </c>
      <c r="J25" s="415">
        <f t="shared" si="9"/>
        <v>0</v>
      </c>
      <c r="K25" s="402">
        <f t="shared" si="9"/>
        <v>0</v>
      </c>
      <c r="L25" s="477">
        <f t="shared" si="9"/>
        <v>0</v>
      </c>
      <c r="M25" s="402">
        <f t="shared" si="9"/>
        <v>0</v>
      </c>
      <c r="N25" s="477">
        <f t="shared" si="9"/>
        <v>0</v>
      </c>
      <c r="O25" s="414">
        <f t="shared" si="9"/>
        <v>0</v>
      </c>
      <c r="P25" s="415">
        <f t="shared" si="9"/>
        <v>0</v>
      </c>
      <c r="Q25" s="392">
        <f t="shared" si="9"/>
        <v>0</v>
      </c>
      <c r="R25" s="395">
        <f t="shared" si="9"/>
        <v>0</v>
      </c>
      <c r="S25" s="152"/>
      <c r="T25" s="152"/>
      <c r="U25" s="297"/>
      <c r="V25" s="298"/>
      <c r="W25" s="298"/>
      <c r="X25" s="298"/>
      <c r="Y25" s="298"/>
      <c r="Z25" s="298"/>
      <c r="AA25" s="298"/>
      <c r="AB25" s="298"/>
      <c r="AC25" s="268"/>
      <c r="AD25" s="269"/>
      <c r="AE25" s="262"/>
      <c r="AF25" s="264"/>
      <c r="AG25" s="297"/>
      <c r="AH25" s="298"/>
      <c r="AI25" s="262"/>
      <c r="AJ25" s="264"/>
      <c r="AL25" s="92">
        <f t="shared" si="4"/>
        <v>0</v>
      </c>
      <c r="AM25" s="92">
        <f t="shared" si="4"/>
        <v>0</v>
      </c>
      <c r="AN25" s="92">
        <f t="shared" si="4"/>
        <v>0</v>
      </c>
      <c r="AO25" s="92">
        <f t="shared" si="4"/>
        <v>0</v>
      </c>
      <c r="AP25" s="92">
        <f t="shared" si="4"/>
        <v>0</v>
      </c>
      <c r="AQ25" s="92">
        <f t="shared" si="4"/>
        <v>0</v>
      </c>
      <c r="AR25" s="92">
        <f t="shared" si="4"/>
        <v>0</v>
      </c>
      <c r="AS25" s="92">
        <f t="shared" si="4"/>
        <v>0</v>
      </c>
      <c r="AT25" s="92">
        <f t="shared" si="4"/>
        <v>0</v>
      </c>
      <c r="AU25" s="92">
        <f t="shared" si="4"/>
        <v>0</v>
      </c>
      <c r="AV25" s="92">
        <f t="shared" si="4"/>
        <v>0</v>
      </c>
      <c r="AW25" s="92">
        <f t="shared" si="4"/>
        <v>0</v>
      </c>
      <c r="AX25" s="92">
        <f t="shared" si="4"/>
        <v>0</v>
      </c>
      <c r="AY25" s="92">
        <f t="shared" si="4"/>
        <v>0</v>
      </c>
      <c r="AZ25" s="92">
        <f t="shared" si="4"/>
        <v>0</v>
      </c>
      <c r="BA25" s="92">
        <f t="shared" si="4"/>
        <v>0</v>
      </c>
      <c r="BB25" s="92"/>
      <c r="BC25" s="92"/>
      <c r="BD25" s="92"/>
      <c r="BE25" s="92"/>
      <c r="BF25" s="92"/>
      <c r="BG25" s="92"/>
      <c r="BH25" s="92"/>
      <c r="BI25" s="92"/>
    </row>
    <row r="26" spans="1:61" ht="12" customHeight="1">
      <c r="A26" s="52" t="s">
        <v>19</v>
      </c>
      <c r="B26" s="388" t="s">
        <v>50</v>
      </c>
      <c r="C26" s="414">
        <f t="shared" si="9"/>
        <v>0</v>
      </c>
      <c r="D26" s="415">
        <f t="shared" si="9"/>
        <v>0</v>
      </c>
      <c r="E26" s="415">
        <f t="shared" si="9"/>
        <v>0</v>
      </c>
      <c r="F26" s="415">
        <f t="shared" si="9"/>
        <v>0</v>
      </c>
      <c r="G26" s="415">
        <f t="shared" si="9"/>
        <v>0</v>
      </c>
      <c r="H26" s="415">
        <f t="shared" si="9"/>
        <v>0</v>
      </c>
      <c r="I26" s="415">
        <f t="shared" si="9"/>
        <v>0</v>
      </c>
      <c r="J26" s="415">
        <f t="shared" si="9"/>
        <v>0</v>
      </c>
      <c r="K26" s="402">
        <f t="shared" si="9"/>
        <v>0</v>
      </c>
      <c r="L26" s="477">
        <f t="shared" si="9"/>
        <v>0</v>
      </c>
      <c r="M26" s="402">
        <f t="shared" si="9"/>
        <v>0</v>
      </c>
      <c r="N26" s="477">
        <f t="shared" si="9"/>
        <v>0</v>
      </c>
      <c r="O26" s="414">
        <f t="shared" si="9"/>
        <v>0</v>
      </c>
      <c r="P26" s="415">
        <f t="shared" si="9"/>
        <v>0</v>
      </c>
      <c r="Q26" s="392">
        <f t="shared" si="9"/>
        <v>0</v>
      </c>
      <c r="R26" s="395">
        <f t="shared" si="9"/>
        <v>0</v>
      </c>
      <c r="S26" s="152"/>
      <c r="T26" s="152"/>
      <c r="U26" s="297"/>
      <c r="V26" s="298"/>
      <c r="W26" s="298"/>
      <c r="X26" s="298"/>
      <c r="Y26" s="298"/>
      <c r="Z26" s="298"/>
      <c r="AA26" s="298"/>
      <c r="AB26" s="298"/>
      <c r="AC26" s="268"/>
      <c r="AD26" s="269"/>
      <c r="AE26" s="262"/>
      <c r="AF26" s="264"/>
      <c r="AG26" s="297"/>
      <c r="AH26" s="298"/>
      <c r="AI26" s="262"/>
      <c r="AJ26" s="264"/>
      <c r="AL26" s="92">
        <f t="shared" si="4"/>
        <v>0</v>
      </c>
      <c r="AM26" s="92">
        <f t="shared" si="4"/>
        <v>0</v>
      </c>
      <c r="AN26" s="92">
        <f t="shared" si="4"/>
        <v>0</v>
      </c>
      <c r="AO26" s="92">
        <f t="shared" si="4"/>
        <v>0</v>
      </c>
      <c r="AP26" s="92">
        <f t="shared" si="4"/>
        <v>0</v>
      </c>
      <c r="AQ26" s="92">
        <f t="shared" si="4"/>
        <v>0</v>
      </c>
      <c r="AR26" s="92">
        <f t="shared" si="4"/>
        <v>0</v>
      </c>
      <c r="AS26" s="92">
        <f t="shared" si="4"/>
        <v>0</v>
      </c>
      <c r="AT26" s="92">
        <f t="shared" si="4"/>
        <v>0</v>
      </c>
      <c r="AU26" s="92">
        <f t="shared" si="4"/>
        <v>0</v>
      </c>
      <c r="AV26" s="92">
        <f t="shared" si="4"/>
        <v>0</v>
      </c>
      <c r="AW26" s="92">
        <f t="shared" si="4"/>
        <v>0</v>
      </c>
      <c r="AX26" s="92">
        <f t="shared" si="4"/>
        <v>0</v>
      </c>
      <c r="AY26" s="92">
        <f t="shared" si="4"/>
        <v>0</v>
      </c>
      <c r="AZ26" s="92">
        <f t="shared" si="4"/>
        <v>0</v>
      </c>
      <c r="BA26" s="92">
        <f t="shared" si="4"/>
        <v>0</v>
      </c>
      <c r="BB26" s="92"/>
      <c r="BC26" s="92"/>
      <c r="BD26" s="92"/>
      <c r="BE26" s="92"/>
      <c r="BF26" s="92"/>
      <c r="BG26" s="92"/>
      <c r="BH26" s="92"/>
      <c r="BI26" s="92"/>
    </row>
    <row r="27" spans="1:61" ht="12" customHeight="1">
      <c r="A27" s="58" t="s">
        <v>23</v>
      </c>
      <c r="B27" s="396" t="s">
        <v>51</v>
      </c>
      <c r="C27" s="420">
        <f t="shared" si="9"/>
        <v>0</v>
      </c>
      <c r="D27" s="421">
        <f t="shared" si="9"/>
        <v>0</v>
      </c>
      <c r="E27" s="421">
        <f t="shared" si="9"/>
        <v>0</v>
      </c>
      <c r="F27" s="421">
        <f t="shared" si="9"/>
        <v>0</v>
      </c>
      <c r="G27" s="421">
        <f t="shared" si="9"/>
        <v>0</v>
      </c>
      <c r="H27" s="421">
        <f t="shared" si="9"/>
        <v>0</v>
      </c>
      <c r="I27" s="421">
        <f t="shared" si="9"/>
        <v>0</v>
      </c>
      <c r="J27" s="421">
        <f t="shared" si="9"/>
        <v>0</v>
      </c>
      <c r="K27" s="505">
        <f t="shared" si="9"/>
        <v>0</v>
      </c>
      <c r="L27" s="506">
        <f t="shared" si="9"/>
        <v>0</v>
      </c>
      <c r="M27" s="505">
        <f t="shared" si="9"/>
        <v>0</v>
      </c>
      <c r="N27" s="506">
        <f t="shared" si="9"/>
        <v>0</v>
      </c>
      <c r="O27" s="420">
        <f t="shared" si="9"/>
        <v>0</v>
      </c>
      <c r="P27" s="421">
        <f t="shared" si="9"/>
        <v>0</v>
      </c>
      <c r="Q27" s="398">
        <f t="shared" si="9"/>
        <v>0</v>
      </c>
      <c r="R27" s="399">
        <f t="shared" si="9"/>
        <v>0</v>
      </c>
      <c r="S27" s="152"/>
      <c r="T27" s="152"/>
      <c r="U27" s="299"/>
      <c r="V27" s="300"/>
      <c r="W27" s="300"/>
      <c r="X27" s="300"/>
      <c r="Y27" s="300"/>
      <c r="Z27" s="300"/>
      <c r="AA27" s="300"/>
      <c r="AB27" s="300"/>
      <c r="AC27" s="271"/>
      <c r="AD27" s="272"/>
      <c r="AE27" s="273"/>
      <c r="AF27" s="274"/>
      <c r="AG27" s="299"/>
      <c r="AH27" s="300"/>
      <c r="AI27" s="273"/>
      <c r="AJ27" s="264"/>
      <c r="AL27" s="92">
        <f t="shared" si="4"/>
        <v>0</v>
      </c>
      <c r="AM27" s="92">
        <f t="shared" si="4"/>
        <v>0</v>
      </c>
      <c r="AN27" s="92">
        <f t="shared" si="4"/>
        <v>0</v>
      </c>
      <c r="AO27" s="92">
        <f t="shared" si="4"/>
        <v>0</v>
      </c>
      <c r="AP27" s="92">
        <f t="shared" si="4"/>
        <v>0</v>
      </c>
      <c r="AQ27" s="92">
        <f t="shared" si="4"/>
        <v>0</v>
      </c>
      <c r="AR27" s="92">
        <f t="shared" si="4"/>
        <v>0</v>
      </c>
      <c r="AS27" s="92">
        <f t="shared" si="4"/>
        <v>0</v>
      </c>
      <c r="AT27" s="92">
        <f t="shared" si="4"/>
        <v>0</v>
      </c>
      <c r="AU27" s="92">
        <f t="shared" si="4"/>
        <v>0</v>
      </c>
      <c r="AV27" s="92">
        <f t="shared" si="4"/>
        <v>0</v>
      </c>
      <c r="AW27" s="92">
        <f t="shared" si="4"/>
        <v>0</v>
      </c>
      <c r="AX27" s="92">
        <f t="shared" si="4"/>
        <v>0</v>
      </c>
      <c r="AY27" s="92">
        <f t="shared" si="4"/>
        <v>0</v>
      </c>
      <c r="AZ27" s="92">
        <f t="shared" si="4"/>
        <v>0</v>
      </c>
      <c r="BA27" s="92">
        <f t="shared" si="4"/>
        <v>0</v>
      </c>
      <c r="BB27" s="92"/>
      <c r="BC27" s="92"/>
      <c r="BD27" s="92"/>
      <c r="BE27" s="92"/>
      <c r="BF27" s="92"/>
      <c r="BG27" s="92"/>
      <c r="BH27" s="92"/>
      <c r="BI27" s="92"/>
    </row>
    <row r="28" spans="1:61" ht="12" customHeight="1">
      <c r="A28" s="52" t="s">
        <v>15</v>
      </c>
      <c r="B28" s="388" t="s">
        <v>52</v>
      </c>
      <c r="C28" s="440">
        <f t="shared" si="9"/>
        <v>0</v>
      </c>
      <c r="D28" s="415">
        <f t="shared" si="9"/>
        <v>0</v>
      </c>
      <c r="E28" s="415">
        <f t="shared" si="9"/>
        <v>0</v>
      </c>
      <c r="F28" s="415">
        <f t="shared" si="9"/>
        <v>0</v>
      </c>
      <c r="G28" s="415">
        <f t="shared" si="9"/>
        <v>0</v>
      </c>
      <c r="H28" s="415">
        <f t="shared" si="9"/>
        <v>0</v>
      </c>
      <c r="I28" s="415">
        <f t="shared" si="9"/>
        <v>0</v>
      </c>
      <c r="J28" s="415">
        <f t="shared" si="9"/>
        <v>0</v>
      </c>
      <c r="K28" s="402">
        <f t="shared" si="9"/>
        <v>0</v>
      </c>
      <c r="L28" s="477">
        <f t="shared" si="9"/>
        <v>0</v>
      </c>
      <c r="M28" s="402">
        <f t="shared" si="9"/>
        <v>0</v>
      </c>
      <c r="N28" s="477">
        <f t="shared" si="9"/>
        <v>0</v>
      </c>
      <c r="O28" s="440">
        <f t="shared" si="9"/>
        <v>0</v>
      </c>
      <c r="P28" s="415">
        <f t="shared" si="9"/>
        <v>0</v>
      </c>
      <c r="Q28" s="392">
        <f t="shared" si="9"/>
        <v>0</v>
      </c>
      <c r="R28" s="395">
        <f t="shared" si="9"/>
        <v>0</v>
      </c>
      <c r="S28" s="152"/>
      <c r="T28" s="152"/>
      <c r="U28" s="297"/>
      <c r="V28" s="298"/>
      <c r="W28" s="298"/>
      <c r="X28" s="298"/>
      <c r="Y28" s="298"/>
      <c r="Z28" s="298"/>
      <c r="AA28" s="298"/>
      <c r="AB28" s="298"/>
      <c r="AC28" s="268"/>
      <c r="AD28" s="269"/>
      <c r="AE28" s="262"/>
      <c r="AF28" s="264"/>
      <c r="AG28" s="297"/>
      <c r="AH28" s="298"/>
      <c r="AI28" s="262"/>
      <c r="AJ28" s="264"/>
      <c r="AL28" s="92">
        <f t="shared" si="4"/>
        <v>0</v>
      </c>
      <c r="AM28" s="92">
        <f t="shared" si="4"/>
        <v>0</v>
      </c>
      <c r="AN28" s="92">
        <f t="shared" si="4"/>
        <v>0</v>
      </c>
      <c r="AO28" s="92">
        <f t="shared" si="4"/>
        <v>0</v>
      </c>
      <c r="AP28" s="92">
        <f t="shared" si="4"/>
        <v>0</v>
      </c>
      <c r="AQ28" s="92">
        <f t="shared" si="4"/>
        <v>0</v>
      </c>
      <c r="AR28" s="92">
        <f t="shared" si="4"/>
        <v>0</v>
      </c>
      <c r="AS28" s="92">
        <f t="shared" si="4"/>
        <v>0</v>
      </c>
      <c r="AT28" s="92">
        <f t="shared" si="4"/>
        <v>0</v>
      </c>
      <c r="AU28" s="92">
        <f t="shared" si="4"/>
        <v>0</v>
      </c>
      <c r="AV28" s="92">
        <f t="shared" si="4"/>
        <v>0</v>
      </c>
      <c r="AW28" s="92">
        <f t="shared" si="4"/>
        <v>0</v>
      </c>
      <c r="AX28" s="92">
        <f t="shared" si="4"/>
        <v>0</v>
      </c>
      <c r="AY28" s="92">
        <f t="shared" si="4"/>
        <v>0</v>
      </c>
      <c r="AZ28" s="92">
        <f t="shared" si="4"/>
        <v>0</v>
      </c>
      <c r="BA28" s="92">
        <f t="shared" si="4"/>
        <v>0</v>
      </c>
      <c r="BB28" s="92"/>
      <c r="BC28" s="92"/>
      <c r="BD28" s="92"/>
      <c r="BE28" s="92"/>
      <c r="BF28" s="92"/>
      <c r="BG28" s="92"/>
      <c r="BH28" s="92"/>
      <c r="BI28" s="92"/>
    </row>
    <row r="29" spans="1:61" ht="12" customHeight="1">
      <c r="A29" s="52" t="s">
        <v>14</v>
      </c>
      <c r="B29" s="388" t="s">
        <v>53</v>
      </c>
      <c r="C29" s="414">
        <f t="shared" si="9"/>
        <v>0</v>
      </c>
      <c r="D29" s="415">
        <f t="shared" si="9"/>
        <v>0</v>
      </c>
      <c r="E29" s="415">
        <f t="shared" si="9"/>
        <v>0</v>
      </c>
      <c r="F29" s="415">
        <f t="shared" si="9"/>
        <v>0</v>
      </c>
      <c r="G29" s="415">
        <f t="shared" si="9"/>
        <v>0</v>
      </c>
      <c r="H29" s="415">
        <f t="shared" si="9"/>
        <v>0</v>
      </c>
      <c r="I29" s="415">
        <f t="shared" si="9"/>
        <v>0</v>
      </c>
      <c r="J29" s="415">
        <f t="shared" si="9"/>
        <v>0</v>
      </c>
      <c r="K29" s="402">
        <f t="shared" si="9"/>
        <v>0</v>
      </c>
      <c r="L29" s="477">
        <f t="shared" si="9"/>
        <v>0</v>
      </c>
      <c r="M29" s="402">
        <f t="shared" si="9"/>
        <v>0</v>
      </c>
      <c r="N29" s="477">
        <f t="shared" si="9"/>
        <v>0</v>
      </c>
      <c r="O29" s="414">
        <f t="shared" si="9"/>
        <v>0</v>
      </c>
      <c r="P29" s="415">
        <f t="shared" si="9"/>
        <v>0</v>
      </c>
      <c r="Q29" s="392">
        <f t="shared" si="9"/>
        <v>0</v>
      </c>
      <c r="R29" s="395">
        <f t="shared" si="9"/>
        <v>0</v>
      </c>
      <c r="S29" s="152"/>
      <c r="T29" s="152"/>
      <c r="U29" s="297"/>
      <c r="V29" s="298"/>
      <c r="W29" s="298"/>
      <c r="X29" s="298"/>
      <c r="Y29" s="298"/>
      <c r="Z29" s="298"/>
      <c r="AA29" s="298"/>
      <c r="AB29" s="298"/>
      <c r="AC29" s="268"/>
      <c r="AD29" s="269"/>
      <c r="AE29" s="262"/>
      <c r="AF29" s="264"/>
      <c r="AG29" s="297"/>
      <c r="AH29" s="298"/>
      <c r="AI29" s="262"/>
      <c r="AJ29" s="264"/>
      <c r="AL29" s="92">
        <f t="shared" si="4"/>
        <v>0</v>
      </c>
      <c r="AM29" s="92">
        <f t="shared" si="4"/>
        <v>0</v>
      </c>
      <c r="AN29" s="92">
        <f t="shared" si="4"/>
        <v>0</v>
      </c>
      <c r="AO29" s="92">
        <f t="shared" si="4"/>
        <v>0</v>
      </c>
      <c r="AP29" s="92">
        <f t="shared" si="4"/>
        <v>0</v>
      </c>
      <c r="AQ29" s="92">
        <f t="shared" si="4"/>
        <v>0</v>
      </c>
      <c r="AR29" s="92">
        <f t="shared" si="4"/>
        <v>0</v>
      </c>
      <c r="AS29" s="92">
        <f t="shared" si="4"/>
        <v>0</v>
      </c>
      <c r="AT29" s="92">
        <f t="shared" si="4"/>
        <v>0</v>
      </c>
      <c r="AU29" s="92">
        <f t="shared" si="4"/>
        <v>0</v>
      </c>
      <c r="AV29" s="92">
        <f t="shared" si="4"/>
        <v>0</v>
      </c>
      <c r="AW29" s="92">
        <f t="shared" si="4"/>
        <v>0</v>
      </c>
      <c r="AX29" s="92">
        <f t="shared" si="4"/>
        <v>0</v>
      </c>
      <c r="AY29" s="92">
        <f t="shared" si="4"/>
        <v>0</v>
      </c>
      <c r="AZ29" s="92">
        <f t="shared" si="4"/>
        <v>0</v>
      </c>
      <c r="BA29" s="92">
        <f t="shared" si="4"/>
        <v>0</v>
      </c>
      <c r="BB29" s="92"/>
      <c r="BC29" s="92"/>
      <c r="BD29" s="92"/>
      <c r="BE29" s="92"/>
      <c r="BF29" s="92"/>
      <c r="BG29" s="92"/>
      <c r="BH29" s="92"/>
      <c r="BI29" s="92"/>
    </row>
    <row r="30" spans="1:61" ht="12" customHeight="1">
      <c r="A30" s="58" t="s">
        <v>13</v>
      </c>
      <c r="B30" s="403" t="s">
        <v>54</v>
      </c>
      <c r="C30" s="422">
        <f t="shared" si="9"/>
        <v>0</v>
      </c>
      <c r="D30" s="423">
        <f t="shared" si="9"/>
        <v>0</v>
      </c>
      <c r="E30" s="423">
        <f t="shared" si="9"/>
        <v>0</v>
      </c>
      <c r="F30" s="423">
        <f t="shared" si="9"/>
        <v>0</v>
      </c>
      <c r="G30" s="423">
        <f t="shared" si="9"/>
        <v>0</v>
      </c>
      <c r="H30" s="423">
        <f t="shared" si="9"/>
        <v>0</v>
      </c>
      <c r="I30" s="423">
        <f t="shared" si="9"/>
        <v>0</v>
      </c>
      <c r="J30" s="423">
        <f t="shared" si="9"/>
        <v>0</v>
      </c>
      <c r="K30" s="512">
        <f t="shared" si="9"/>
        <v>0</v>
      </c>
      <c r="L30" s="410">
        <f t="shared" si="9"/>
        <v>0</v>
      </c>
      <c r="M30" s="512">
        <f t="shared" si="9"/>
        <v>0</v>
      </c>
      <c r="N30" s="410">
        <f t="shared" si="9"/>
        <v>0</v>
      </c>
      <c r="O30" s="522">
        <f t="shared" si="9"/>
        <v>0</v>
      </c>
      <c r="P30" s="523">
        <f t="shared" si="9"/>
        <v>0</v>
      </c>
      <c r="Q30" s="409">
        <f t="shared" si="9"/>
        <v>0</v>
      </c>
      <c r="R30" s="411">
        <f t="shared" si="9"/>
        <v>0</v>
      </c>
      <c r="S30" s="152"/>
      <c r="T30" s="152"/>
      <c r="U30" s="301"/>
      <c r="V30" s="302"/>
      <c r="W30" s="302"/>
      <c r="X30" s="302"/>
      <c r="Y30" s="302"/>
      <c r="Z30" s="302"/>
      <c r="AA30" s="302"/>
      <c r="AB30" s="302"/>
      <c r="AC30" s="283"/>
      <c r="AD30" s="555"/>
      <c r="AE30" s="284"/>
      <c r="AF30" s="303"/>
      <c r="AG30" s="301"/>
      <c r="AH30" s="302"/>
      <c r="AI30" s="284"/>
      <c r="AJ30" s="295"/>
      <c r="AL30" s="92">
        <f t="shared" si="4"/>
        <v>0</v>
      </c>
      <c r="AM30" s="92">
        <f t="shared" si="4"/>
        <v>0</v>
      </c>
      <c r="AN30" s="92">
        <f t="shared" si="4"/>
        <v>0</v>
      </c>
      <c r="AO30" s="92">
        <f t="shared" si="4"/>
        <v>0</v>
      </c>
      <c r="AP30" s="92">
        <f t="shared" si="4"/>
        <v>0</v>
      </c>
      <c r="AQ30" s="92">
        <f t="shared" si="4"/>
        <v>0</v>
      </c>
      <c r="AR30" s="92">
        <f t="shared" si="4"/>
        <v>0</v>
      </c>
      <c r="AS30" s="92">
        <f t="shared" si="4"/>
        <v>0</v>
      </c>
      <c r="AT30" s="92">
        <f t="shared" si="4"/>
        <v>0</v>
      </c>
      <c r="AU30" s="92">
        <f t="shared" si="4"/>
        <v>0</v>
      </c>
      <c r="AV30" s="92">
        <f t="shared" si="4"/>
        <v>0</v>
      </c>
      <c r="AW30" s="92">
        <f t="shared" si="4"/>
        <v>0</v>
      </c>
      <c r="AX30" s="92">
        <f t="shared" si="4"/>
        <v>0</v>
      </c>
      <c r="AY30" s="92">
        <f t="shared" si="4"/>
        <v>0</v>
      </c>
      <c r="AZ30" s="92">
        <f t="shared" si="4"/>
        <v>0</v>
      </c>
      <c r="BA30" s="92">
        <f t="shared" si="4"/>
        <v>0</v>
      </c>
      <c r="BB30" s="92"/>
      <c r="BC30" s="92"/>
      <c r="BD30" s="92"/>
      <c r="BE30" s="92"/>
      <c r="BF30" s="92"/>
      <c r="BG30" s="92"/>
      <c r="BH30" s="92"/>
      <c r="BI30" s="92"/>
    </row>
    <row r="31" spans="1:61" s="165" customFormat="1" ht="12.75">
      <c r="A31" s="169" t="str">
        <f>+"FXRetailTot"&amp;$A$1</f>
        <v>FXRetailTotSWE</v>
      </c>
      <c r="B31" s="973" t="s">
        <v>120</v>
      </c>
      <c r="C31" s="973"/>
      <c r="D31" s="973"/>
      <c r="E31" s="973"/>
      <c r="F31" s="973"/>
      <c r="G31" s="973"/>
      <c r="H31" s="973"/>
      <c r="I31" s="973"/>
      <c r="J31" s="973"/>
      <c r="K31" s="973"/>
      <c r="L31" s="973"/>
      <c r="M31" s="973"/>
      <c r="N31" s="973"/>
      <c r="O31" s="973"/>
      <c r="P31" s="973"/>
      <c r="Q31" s="973"/>
      <c r="R31" s="973"/>
    </row>
    <row r="32" spans="1:61" s="5" customFormat="1">
      <c r="A32" s="141"/>
      <c r="B32" s="974"/>
      <c r="C32" s="974"/>
      <c r="D32" s="974"/>
      <c r="E32" s="974"/>
      <c r="F32" s="974"/>
      <c r="G32" s="974"/>
      <c r="H32" s="974"/>
      <c r="I32" s="974"/>
      <c r="J32" s="974"/>
      <c r="K32" s="974"/>
      <c r="L32" s="974"/>
      <c r="M32" s="974"/>
      <c r="N32" s="974"/>
      <c r="O32" s="974"/>
      <c r="P32" s="974"/>
      <c r="Q32" s="343"/>
      <c r="R32" s="340"/>
      <c r="S32" s="100"/>
      <c r="T32" s="101"/>
    </row>
    <row r="33" spans="1:20" s="5" customFormat="1">
      <c r="A33" s="140"/>
      <c r="B33" s="968"/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N33" s="102"/>
      <c r="Q33" s="102"/>
      <c r="T33" s="102"/>
    </row>
    <row r="34" spans="1:20" s="49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3"/>
      <c r="L34" s="153"/>
      <c r="M34" s="11"/>
    </row>
    <row r="35" spans="1:20" s="49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3"/>
      <c r="L35" s="153"/>
      <c r="M35" s="11"/>
    </row>
    <row r="36" spans="1:20" s="49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3"/>
      <c r="L36" s="153"/>
      <c r="M36" s="11"/>
    </row>
    <row r="37" spans="1:20" s="49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3"/>
      <c r="L37" s="153"/>
      <c r="M37" s="11"/>
    </row>
    <row r="38" spans="1:20" s="49" customFormat="1">
      <c r="A38" s="9"/>
      <c r="B38" s="11"/>
      <c r="C38" s="17"/>
      <c r="D38" s="17"/>
      <c r="E38" s="17"/>
      <c r="F38" s="93"/>
      <c r="G38" s="13"/>
      <c r="H38" s="7"/>
      <c r="I38" s="7"/>
      <c r="J38" s="7"/>
      <c r="K38" s="153"/>
      <c r="L38" s="153"/>
      <c r="M38" s="11"/>
    </row>
    <row r="39" spans="1:20" s="49" customFormat="1">
      <c r="A39" s="9"/>
      <c r="B39" s="11"/>
      <c r="C39" s="22"/>
      <c r="D39" s="22"/>
      <c r="E39" s="22"/>
      <c r="F39" s="94"/>
      <c r="G39" s="94"/>
      <c r="H39" s="10"/>
      <c r="I39" s="10"/>
      <c r="J39" s="10"/>
      <c r="K39" s="153"/>
      <c r="L39" s="153"/>
      <c r="M39" s="11"/>
    </row>
    <row r="40" spans="1:20" s="49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3"/>
      <c r="L40" s="153"/>
      <c r="M40" s="11"/>
    </row>
    <row r="41" spans="1:20" s="49" customFormat="1">
      <c r="A41" s="9"/>
      <c r="B41" s="11"/>
      <c r="C41" s="22"/>
      <c r="D41" s="22"/>
      <c r="E41" s="10"/>
      <c r="F41" s="94"/>
      <c r="G41" s="94"/>
      <c r="H41" s="10"/>
      <c r="I41" s="10"/>
      <c r="J41" s="10"/>
      <c r="K41" s="153"/>
      <c r="L41" s="153"/>
      <c r="M41" s="11"/>
    </row>
    <row r="42" spans="1:20" s="49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3"/>
      <c r="L42" s="153"/>
      <c r="M42" s="11"/>
    </row>
    <row r="43" spans="1:20" s="49" customFormat="1">
      <c r="A43" s="9"/>
      <c r="B43" s="11"/>
      <c r="C43" s="17"/>
      <c r="D43" s="17"/>
      <c r="E43" s="7"/>
      <c r="F43" s="95"/>
      <c r="G43" s="95"/>
      <c r="H43" s="7"/>
      <c r="I43" s="7"/>
      <c r="J43" s="7"/>
      <c r="K43" s="153"/>
      <c r="L43" s="153"/>
      <c r="M43" s="11"/>
    </row>
    <row r="44" spans="1:20" s="49" customFormat="1">
      <c r="A44" s="9"/>
      <c r="B44" s="11"/>
      <c r="C44" s="22"/>
      <c r="D44" s="22"/>
      <c r="E44" s="10"/>
      <c r="F44" s="94"/>
      <c r="G44" s="94"/>
      <c r="H44" s="10"/>
      <c r="I44" s="10"/>
      <c r="J44" s="10"/>
      <c r="K44" s="153"/>
      <c r="L44" s="153"/>
      <c r="M44" s="11"/>
    </row>
    <row r="45" spans="1:20" s="49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3"/>
      <c r="L45" s="153"/>
      <c r="M45" s="11"/>
    </row>
    <row r="46" spans="1:20" s="49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3"/>
      <c r="L46" s="153"/>
      <c r="M46" s="11"/>
    </row>
    <row r="47" spans="1:20" s="49" customFormat="1">
      <c r="A47" s="9"/>
      <c r="B47" s="11"/>
      <c r="C47" s="95"/>
      <c r="D47" s="95"/>
      <c r="E47" s="95"/>
      <c r="F47" s="95"/>
      <c r="G47" s="95"/>
      <c r="H47" s="95"/>
      <c r="I47" s="95"/>
      <c r="J47" s="95"/>
      <c r="K47" s="153"/>
      <c r="L47" s="153"/>
      <c r="M47" s="11"/>
    </row>
    <row r="48" spans="1:20" s="49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3"/>
      <c r="L48" s="153"/>
      <c r="M48" s="11"/>
    </row>
    <row r="49" spans="1:13" s="49" customFormat="1">
      <c r="A49" s="9"/>
      <c r="B49" s="11"/>
      <c r="C49" s="96"/>
      <c r="D49" s="96"/>
      <c r="E49" s="96"/>
      <c r="F49" s="96"/>
      <c r="G49" s="96"/>
      <c r="H49" s="96"/>
      <c r="I49" s="96"/>
      <c r="J49" s="96"/>
      <c r="K49" s="153"/>
      <c r="L49" s="153"/>
      <c r="M49" s="11"/>
    </row>
    <row r="50" spans="1:13" s="49" customFormat="1">
      <c r="A50" s="9"/>
      <c r="B50" s="11"/>
      <c r="C50" s="96"/>
      <c r="D50" s="96"/>
      <c r="E50" s="96"/>
      <c r="F50" s="96"/>
      <c r="G50" s="96"/>
      <c r="H50" s="96"/>
      <c r="I50" s="96"/>
      <c r="J50" s="96"/>
      <c r="K50" s="153"/>
      <c r="L50" s="153"/>
      <c r="M50" s="11"/>
    </row>
    <row r="51" spans="1:13" s="49" customFormat="1">
      <c r="A51" s="9"/>
      <c r="B51" s="11"/>
      <c r="C51" s="97"/>
      <c r="D51" s="97"/>
      <c r="E51" s="97"/>
      <c r="F51" s="97"/>
      <c r="G51" s="97"/>
      <c r="H51" s="97"/>
      <c r="I51" s="97"/>
      <c r="J51" s="97"/>
      <c r="K51" s="153"/>
      <c r="L51" s="153"/>
      <c r="M51" s="11"/>
    </row>
    <row r="52" spans="1:13" s="49" customFormat="1">
      <c r="A52" s="9"/>
      <c r="B52" s="11"/>
      <c r="C52" s="96"/>
      <c r="D52" s="96"/>
      <c r="E52" s="96"/>
      <c r="F52" s="96"/>
      <c r="G52" s="96"/>
      <c r="H52" s="96"/>
      <c r="I52" s="96"/>
      <c r="J52" s="96"/>
      <c r="K52" s="153"/>
      <c r="L52" s="153"/>
      <c r="M52" s="11"/>
    </row>
    <row r="53" spans="1:13" s="49" customFormat="1">
      <c r="A53" s="9"/>
      <c r="B53" s="11"/>
      <c r="C53" s="96"/>
      <c r="D53" s="96"/>
      <c r="E53" s="96"/>
      <c r="F53" s="96"/>
      <c r="G53" s="96"/>
      <c r="H53" s="96"/>
      <c r="I53" s="96"/>
      <c r="J53" s="96"/>
      <c r="K53" s="153"/>
      <c r="L53" s="153"/>
      <c r="M53" s="11"/>
    </row>
    <row r="54" spans="1:13" s="49" customFormat="1">
      <c r="A54" s="9"/>
      <c r="B54" s="11"/>
      <c r="C54" s="97"/>
      <c r="D54" s="97"/>
      <c r="E54" s="97"/>
      <c r="F54" s="97"/>
      <c r="G54" s="97"/>
      <c r="H54" s="97"/>
      <c r="I54" s="97"/>
      <c r="J54" s="97"/>
      <c r="K54" s="153"/>
      <c r="L54" s="153"/>
      <c r="M54" s="11"/>
    </row>
    <row r="55" spans="1:13" s="49" customFormat="1">
      <c r="A55" s="9"/>
      <c r="B55" s="11"/>
      <c r="C55" s="96"/>
      <c r="D55" s="96"/>
      <c r="E55" s="7"/>
      <c r="F55" s="7"/>
      <c r="G55" s="7"/>
      <c r="H55" s="10"/>
      <c r="I55" s="10"/>
      <c r="J55" s="10"/>
      <c r="K55" s="153"/>
      <c r="L55" s="153"/>
      <c r="M55" s="11"/>
    </row>
    <row r="56" spans="1:13" s="49" customFormat="1">
      <c r="A56" s="9"/>
      <c r="B56" s="11"/>
      <c r="C56" s="98"/>
      <c r="D56" s="98"/>
      <c r="E56" s="98"/>
      <c r="F56" s="98"/>
      <c r="G56" s="98"/>
      <c r="H56" s="98"/>
      <c r="I56" s="98"/>
      <c r="J56" s="98"/>
      <c r="K56" s="153"/>
      <c r="L56" s="153"/>
      <c r="M56" s="11"/>
    </row>
    <row r="57" spans="1:13" s="49" customFormat="1">
      <c r="A57" s="9"/>
      <c r="B57" s="11"/>
      <c r="C57" s="98"/>
      <c r="D57" s="98"/>
      <c r="E57" s="98"/>
      <c r="F57" s="98"/>
      <c r="G57" s="98"/>
      <c r="H57" s="98"/>
      <c r="I57" s="98"/>
      <c r="J57" s="98"/>
      <c r="K57" s="153"/>
      <c r="L57" s="153"/>
      <c r="M57" s="11"/>
    </row>
    <row r="58" spans="1:13" s="49" customFormat="1">
      <c r="A58" s="9"/>
      <c r="B58" s="11"/>
      <c r="C58" s="98"/>
      <c r="D58" s="98"/>
      <c r="E58" s="98"/>
      <c r="F58" s="98"/>
      <c r="G58" s="98"/>
      <c r="H58" s="98"/>
      <c r="I58" s="98"/>
      <c r="J58" s="98"/>
      <c r="K58" s="153"/>
      <c r="L58" s="153"/>
      <c r="M58" s="11"/>
    </row>
    <row r="59" spans="1:13" s="49" customFormat="1">
      <c r="A59" s="9"/>
      <c r="B59" s="11"/>
      <c r="C59" s="99"/>
      <c r="D59" s="99"/>
      <c r="E59" s="99"/>
      <c r="F59" s="99"/>
      <c r="G59" s="99"/>
      <c r="H59" s="99"/>
      <c r="I59" s="99"/>
      <c r="J59" s="99"/>
      <c r="K59" s="153"/>
      <c r="L59" s="153"/>
      <c r="M59" s="11"/>
    </row>
    <row r="60" spans="1:13" s="49" customFormat="1">
      <c r="A60" s="9"/>
      <c r="B60" s="11"/>
      <c r="C60" s="98"/>
      <c r="D60" s="98"/>
      <c r="E60" s="98"/>
      <c r="F60" s="98"/>
      <c r="G60" s="98"/>
      <c r="H60" s="98"/>
      <c r="I60" s="98"/>
      <c r="J60" s="98"/>
      <c r="K60" s="153"/>
      <c r="L60" s="153"/>
      <c r="M60" s="11"/>
    </row>
    <row r="61" spans="1:13" s="49" customFormat="1">
      <c r="A61" s="9"/>
      <c r="B61" s="11"/>
      <c r="C61" s="98"/>
      <c r="D61" s="98"/>
      <c r="E61" s="98"/>
      <c r="F61" s="98"/>
      <c r="G61" s="98"/>
      <c r="H61" s="98"/>
      <c r="I61" s="98"/>
      <c r="J61" s="98"/>
      <c r="K61" s="153"/>
      <c r="L61" s="153"/>
      <c r="M61" s="11"/>
    </row>
    <row r="62" spans="1:13" s="49" customFormat="1">
      <c r="A62" s="9"/>
      <c r="B62" s="11"/>
      <c r="C62" s="99"/>
      <c r="D62" s="99"/>
      <c r="E62" s="99"/>
      <c r="F62" s="99"/>
      <c r="G62" s="99"/>
      <c r="H62" s="99"/>
      <c r="I62" s="99"/>
      <c r="J62" s="99"/>
      <c r="K62" s="153"/>
      <c r="L62" s="153"/>
      <c r="M62" s="11"/>
    </row>
    <row r="63" spans="1:13" s="49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3"/>
      <c r="L63" s="153"/>
      <c r="M63" s="11"/>
    </row>
    <row r="64" spans="1:13" s="49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3"/>
      <c r="L64" s="153"/>
      <c r="M64" s="11"/>
    </row>
    <row r="65" spans="1:13" s="49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3"/>
      <c r="L65" s="153"/>
      <c r="M65" s="11"/>
    </row>
    <row r="66" spans="1:13" s="49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3"/>
      <c r="L66" s="153"/>
      <c r="M66" s="11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6">
    <tabColor rgb="FF92D050"/>
    <pageSetUpPr fitToPage="1"/>
  </sheetPr>
  <dimension ref="A1:J30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41.1640625" style="49" customWidth="1"/>
    <col min="3" max="3" width="7.6640625" style="11" bestFit="1" customWidth="1"/>
    <col min="4" max="7" width="7.6640625" style="49" bestFit="1" customWidth="1"/>
    <col min="8" max="8" width="7.33203125" style="49" customWidth="1"/>
    <col min="9" max="9" width="6.6640625" style="49" customWidth="1"/>
    <col min="10" max="16384" width="9.33203125" style="49"/>
  </cols>
  <sheetData>
    <row r="1" spans="1:10" s="83" customFormat="1" ht="10.5" customHeight="1"/>
    <row r="2" spans="1:10" s="83" customFormat="1" ht="10.5" customHeight="1">
      <c r="B2" s="250" t="s">
        <v>112</v>
      </c>
      <c r="C2" s="251"/>
      <c r="D2" s="252"/>
      <c r="E2" s="252"/>
      <c r="F2" s="252"/>
      <c r="G2" s="252"/>
      <c r="H2" s="252"/>
      <c r="I2" s="252"/>
    </row>
    <row r="3" spans="1:10" s="83" customFormat="1" ht="24" customHeight="1">
      <c r="A3" s="808"/>
      <c r="B3" s="341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10" s="83" customFormat="1" ht="10.5" customHeight="1">
      <c r="A4" s="809"/>
      <c r="B4" s="424" t="s">
        <v>6</v>
      </c>
      <c r="C4" s="605"/>
      <c r="D4" s="818">
        <v>143</v>
      </c>
      <c r="E4" s="819">
        <v>143</v>
      </c>
      <c r="F4" s="819">
        <v>152</v>
      </c>
      <c r="G4" s="819">
        <v>160</v>
      </c>
      <c r="H4" s="820">
        <v>162</v>
      </c>
      <c r="I4" s="821">
        <v>164</v>
      </c>
    </row>
    <row r="5" spans="1:10" s="83" customFormat="1" ht="10.5" customHeight="1">
      <c r="A5" s="809"/>
      <c r="B5" s="424" t="s">
        <v>2</v>
      </c>
      <c r="C5" s="380"/>
      <c r="D5" s="822">
        <v>51</v>
      </c>
      <c r="E5" s="823">
        <v>57</v>
      </c>
      <c r="F5" s="820">
        <v>59</v>
      </c>
      <c r="G5" s="820">
        <v>41</v>
      </c>
      <c r="H5" s="823">
        <v>59</v>
      </c>
      <c r="I5" s="824">
        <v>73</v>
      </c>
    </row>
    <row r="6" spans="1:10" s="83" customFormat="1" ht="10.5" customHeight="1">
      <c r="A6" s="809"/>
      <c r="B6" s="424" t="s">
        <v>0</v>
      </c>
      <c r="C6" s="380"/>
      <c r="D6" s="822">
        <v>1</v>
      </c>
      <c r="E6" s="823">
        <v>80</v>
      </c>
      <c r="F6" s="820">
        <v>-1</v>
      </c>
      <c r="G6" s="820">
        <v>-1</v>
      </c>
      <c r="H6" s="823">
        <v>-1</v>
      </c>
      <c r="I6" s="824">
        <v>-3</v>
      </c>
    </row>
    <row r="7" spans="1:10" s="83" customFormat="1" ht="10.5" customHeight="1">
      <c r="A7" s="809"/>
      <c r="B7" s="424" t="s">
        <v>16</v>
      </c>
      <c r="C7" s="380"/>
      <c r="D7" s="449">
        <v>0</v>
      </c>
      <c r="E7" s="450">
        <v>-1</v>
      </c>
      <c r="F7" s="436">
        <v>-1</v>
      </c>
      <c r="G7" s="436">
        <v>-1</v>
      </c>
      <c r="H7" s="450">
        <v>0</v>
      </c>
      <c r="I7" s="483">
        <v>0</v>
      </c>
    </row>
    <row r="8" spans="1:10" s="83" customFormat="1" ht="10.5" customHeight="1">
      <c r="A8" s="810"/>
      <c r="B8" s="425" t="s">
        <v>7</v>
      </c>
      <c r="C8" s="383"/>
      <c r="D8" s="825">
        <v>195</v>
      </c>
      <c r="E8" s="826">
        <v>279</v>
      </c>
      <c r="F8" s="827">
        <v>209</v>
      </c>
      <c r="G8" s="827">
        <v>199</v>
      </c>
      <c r="H8" s="826">
        <v>220</v>
      </c>
      <c r="I8" s="828">
        <v>234</v>
      </c>
    </row>
    <row r="9" spans="1:10" s="83" customFormat="1" ht="10.5" customHeight="1">
      <c r="A9" s="810"/>
      <c r="B9" s="425" t="s">
        <v>22</v>
      </c>
      <c r="C9" s="383"/>
      <c r="D9" s="825">
        <v>-147</v>
      </c>
      <c r="E9" s="826">
        <v>-143</v>
      </c>
      <c r="F9" s="827">
        <v>-142</v>
      </c>
      <c r="G9" s="827">
        <v>-142</v>
      </c>
      <c r="H9" s="826">
        <v>-141</v>
      </c>
      <c r="I9" s="828">
        <v>-143</v>
      </c>
    </row>
    <row r="10" spans="1:10" s="83" customFormat="1" ht="10.5" customHeight="1">
      <c r="A10" s="810"/>
      <c r="B10" s="425" t="s">
        <v>11</v>
      </c>
      <c r="C10" s="383"/>
      <c r="D10" s="825">
        <v>48</v>
      </c>
      <c r="E10" s="826">
        <v>136</v>
      </c>
      <c r="F10" s="826">
        <v>67</v>
      </c>
      <c r="G10" s="826">
        <v>57</v>
      </c>
      <c r="H10" s="826">
        <v>79</v>
      </c>
      <c r="I10" s="828">
        <v>91</v>
      </c>
    </row>
    <row r="11" spans="1:10" s="83" customFormat="1" ht="10.5" customHeight="1">
      <c r="A11" s="809"/>
      <c r="B11" s="424" t="s">
        <v>21</v>
      </c>
      <c r="C11" s="380"/>
      <c r="D11" s="449">
        <v>-7</v>
      </c>
      <c r="E11" s="450">
        <v>-8</v>
      </c>
      <c r="F11" s="437">
        <v>8</v>
      </c>
      <c r="G11" s="437">
        <v>1</v>
      </c>
      <c r="H11" s="450">
        <v>-11</v>
      </c>
      <c r="I11" s="483">
        <v>-3</v>
      </c>
    </row>
    <row r="12" spans="1:10" s="83" customFormat="1" ht="10.5" customHeight="1">
      <c r="A12" s="810"/>
      <c r="B12" s="426" t="s">
        <v>4</v>
      </c>
      <c r="C12" s="404"/>
      <c r="D12" s="829">
        <v>41</v>
      </c>
      <c r="E12" s="830">
        <v>128</v>
      </c>
      <c r="F12" s="831">
        <v>75</v>
      </c>
      <c r="G12" s="831">
        <v>58</v>
      </c>
      <c r="H12" s="830">
        <v>68</v>
      </c>
      <c r="I12" s="832">
        <v>88</v>
      </c>
    </row>
    <row r="13" spans="1:10" s="83" customFormat="1" ht="10.5" customHeight="1">
      <c r="A13" s="809"/>
      <c r="B13" s="424" t="s">
        <v>8</v>
      </c>
      <c r="C13" s="412"/>
      <c r="D13" s="820">
        <v>75.400000000000006</v>
      </c>
      <c r="E13" s="436">
        <v>51.3</v>
      </c>
      <c r="F13" s="820">
        <v>67.900000000000006</v>
      </c>
      <c r="G13" s="820">
        <v>71.400000000000006</v>
      </c>
      <c r="H13" s="820">
        <v>64.099999999999994</v>
      </c>
      <c r="I13" s="821">
        <v>61.1</v>
      </c>
      <c r="J13" s="130"/>
    </row>
    <row r="14" spans="1:10" s="83" customFormat="1" ht="10.5" customHeight="1">
      <c r="A14" s="809"/>
      <c r="B14" s="424" t="s">
        <v>92</v>
      </c>
      <c r="C14" s="412"/>
      <c r="D14" s="820">
        <v>8.6761936179752492</v>
      </c>
      <c r="E14" s="820">
        <v>26.568457791759485</v>
      </c>
      <c r="F14" s="820">
        <v>16.102256924455574</v>
      </c>
      <c r="G14" s="820">
        <v>12.933867347616074</v>
      </c>
      <c r="H14" s="820">
        <v>14.749242100466928</v>
      </c>
      <c r="I14" s="821">
        <v>19.047670043309946</v>
      </c>
      <c r="J14" s="130"/>
    </row>
    <row r="15" spans="1:10" s="83" customFormat="1" ht="10.5" customHeight="1">
      <c r="A15" s="809"/>
      <c r="B15" s="424" t="s">
        <v>26</v>
      </c>
      <c r="C15" s="381"/>
      <c r="D15" s="819">
        <v>1471</v>
      </c>
      <c r="E15" s="819">
        <v>1463</v>
      </c>
      <c r="F15" s="819">
        <v>1477</v>
      </c>
      <c r="G15" s="819">
        <v>1406</v>
      </c>
      <c r="H15" s="819">
        <v>1387</v>
      </c>
      <c r="I15" s="482">
        <v>1426</v>
      </c>
      <c r="J15" s="130"/>
    </row>
    <row r="16" spans="1:10" s="83" customFormat="1" ht="10.5" customHeight="1">
      <c r="A16" s="809"/>
      <c r="B16" s="386" t="s">
        <v>80</v>
      </c>
      <c r="C16" s="381"/>
      <c r="D16" s="437">
        <v>7617</v>
      </c>
      <c r="E16" s="437">
        <v>7589</v>
      </c>
      <c r="F16" s="437">
        <v>7348</v>
      </c>
      <c r="G16" s="437">
        <v>7363</v>
      </c>
      <c r="H16" s="437">
        <v>7541</v>
      </c>
      <c r="I16" s="482">
        <v>8271</v>
      </c>
      <c r="J16" s="130"/>
    </row>
    <row r="17" spans="1:10" s="83" customFormat="1" ht="10.5" customHeight="1">
      <c r="A17" s="809"/>
      <c r="B17" s="427" t="s">
        <v>12</v>
      </c>
      <c r="C17" s="417"/>
      <c r="D17" s="438">
        <v>2110</v>
      </c>
      <c r="E17" s="844">
        <v>2173</v>
      </c>
      <c r="F17" s="844">
        <v>2245</v>
      </c>
      <c r="G17" s="844">
        <v>2364</v>
      </c>
      <c r="H17" s="844">
        <v>2379</v>
      </c>
      <c r="I17" s="845">
        <v>2377</v>
      </c>
      <c r="J17" s="130"/>
    </row>
    <row r="18" spans="1:10" s="83" customFormat="1" ht="10.5" customHeight="1">
      <c r="A18" s="810"/>
      <c r="B18" s="425" t="s">
        <v>20</v>
      </c>
      <c r="C18" s="467"/>
      <c r="D18" s="450"/>
      <c r="E18" s="450"/>
      <c r="F18" s="450"/>
      <c r="G18" s="450"/>
      <c r="H18" s="450"/>
      <c r="I18" s="483"/>
      <c r="J18" s="130"/>
    </row>
    <row r="19" spans="1:10" s="83" customFormat="1" ht="10.5" customHeight="1">
      <c r="A19" s="809"/>
      <c r="B19" s="424" t="s">
        <v>17</v>
      </c>
      <c r="C19" s="414"/>
      <c r="D19" s="441">
        <v>0.20000000000000284</v>
      </c>
      <c r="E19" s="847">
        <v>0.2</v>
      </c>
      <c r="F19" s="847">
        <v>0.2</v>
      </c>
      <c r="G19" s="847">
        <v>0.2</v>
      </c>
      <c r="H19" s="847">
        <v>0.2</v>
      </c>
      <c r="I19" s="848">
        <v>0.2</v>
      </c>
      <c r="J19" s="130"/>
    </row>
    <row r="20" spans="1:10" s="83" customFormat="1" ht="10.5" customHeight="1">
      <c r="A20" s="809"/>
      <c r="B20" s="424" t="s">
        <v>18</v>
      </c>
      <c r="C20" s="414"/>
      <c r="D20" s="847">
        <v>30.4</v>
      </c>
      <c r="E20" s="847">
        <v>30.1</v>
      </c>
      <c r="F20" s="847">
        <v>30.100000000000005</v>
      </c>
      <c r="G20" s="847">
        <v>30.200000000000003</v>
      </c>
      <c r="H20" s="847">
        <v>30.299999999999997</v>
      </c>
      <c r="I20" s="848">
        <v>30.3</v>
      </c>
      <c r="J20" s="130"/>
    </row>
    <row r="21" spans="1:10" s="83" customFormat="1" ht="10.5" customHeight="1">
      <c r="A21" s="809"/>
      <c r="B21" s="424" t="s">
        <v>19</v>
      </c>
      <c r="C21" s="414"/>
      <c r="D21" s="441">
        <v>8.6</v>
      </c>
      <c r="E21" s="847">
        <v>8.8000000000000007</v>
      </c>
      <c r="F21" s="441">
        <v>8.9</v>
      </c>
      <c r="G21" s="847">
        <v>9.1999999999999993</v>
      </c>
      <c r="H21" s="847">
        <v>9.3000000000000007</v>
      </c>
      <c r="I21" s="848">
        <v>9.4</v>
      </c>
      <c r="J21" s="130"/>
    </row>
    <row r="22" spans="1:10" s="83" customFormat="1" ht="10.5" customHeight="1">
      <c r="A22" s="810"/>
      <c r="B22" s="425" t="s">
        <v>23</v>
      </c>
      <c r="C22" s="420"/>
      <c r="D22" s="850">
        <v>39.200000000000003</v>
      </c>
      <c r="E22" s="850">
        <v>39.1</v>
      </c>
      <c r="F22" s="850">
        <v>39.200000000000003</v>
      </c>
      <c r="G22" s="850">
        <v>39.6</v>
      </c>
      <c r="H22" s="850">
        <v>39.799999999999997</v>
      </c>
      <c r="I22" s="851">
        <v>39.9</v>
      </c>
      <c r="J22" s="130"/>
    </row>
    <row r="23" spans="1:10" s="83" customFormat="1" ht="10.5" customHeight="1">
      <c r="A23" s="809"/>
      <c r="B23" s="424" t="s">
        <v>15</v>
      </c>
      <c r="C23" s="414"/>
      <c r="D23" s="847">
        <v>2.1000000000000014</v>
      </c>
      <c r="E23" s="441">
        <v>2.1000000000000014</v>
      </c>
      <c r="F23" s="847">
        <v>2</v>
      </c>
      <c r="G23" s="847">
        <v>2</v>
      </c>
      <c r="H23" s="441">
        <v>2</v>
      </c>
      <c r="I23" s="848">
        <v>2.0999999999999979</v>
      </c>
      <c r="J23" s="130"/>
    </row>
    <row r="24" spans="1:10" s="83" customFormat="1" ht="10.5" customHeight="1">
      <c r="A24" s="809"/>
      <c r="B24" s="424" t="s">
        <v>14</v>
      </c>
      <c r="C24" s="414"/>
      <c r="D24" s="847">
        <v>23.4</v>
      </c>
      <c r="E24" s="847">
        <v>23</v>
      </c>
      <c r="F24" s="847">
        <v>22.9</v>
      </c>
      <c r="G24" s="847">
        <v>23.2</v>
      </c>
      <c r="H24" s="847">
        <v>23.6</v>
      </c>
      <c r="I24" s="848">
        <v>23.1</v>
      </c>
      <c r="J24" s="130"/>
    </row>
    <row r="25" spans="1:10" s="83" customFormat="1" ht="10.5" customHeight="1">
      <c r="A25" s="810"/>
      <c r="B25" s="426" t="s">
        <v>13</v>
      </c>
      <c r="C25" s="422"/>
      <c r="D25" s="853">
        <v>25.5</v>
      </c>
      <c r="E25" s="853">
        <v>25.1</v>
      </c>
      <c r="F25" s="853">
        <v>24.9</v>
      </c>
      <c r="G25" s="853">
        <v>25.2</v>
      </c>
      <c r="H25" s="853">
        <v>25.6</v>
      </c>
      <c r="I25" s="854">
        <v>25.2</v>
      </c>
      <c r="J25" s="130"/>
    </row>
    <row r="26" spans="1:10" s="83" customFormat="1" ht="12.75" customHeight="1">
      <c r="A26" s="67"/>
      <c r="B26" s="946" t="s">
        <v>130</v>
      </c>
      <c r="C26" s="946"/>
      <c r="D26" s="946"/>
      <c r="E26" s="946"/>
      <c r="F26" s="946"/>
      <c r="G26" s="946"/>
      <c r="H26" s="946"/>
      <c r="I26" s="946"/>
    </row>
    <row r="27" spans="1:10" s="130" customFormat="1"/>
    <row r="28" spans="1:10" s="130" customFormat="1"/>
    <row r="29" spans="1:10" s="130" customFormat="1"/>
    <row r="30" spans="1:10" s="130" customFormat="1"/>
  </sheetData>
  <mergeCells count="1">
    <mergeCell ref="B26:I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7">
    <tabColor rgb="FF92D050"/>
    <pageSetUpPr fitToPage="1"/>
  </sheetPr>
  <dimension ref="A1:I33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33.33203125" style="49" customWidth="1"/>
    <col min="3" max="3" width="7.5" style="11" bestFit="1" customWidth="1"/>
    <col min="4" max="5" width="7.5" style="49" bestFit="1" customWidth="1"/>
    <col min="6" max="6" width="7.5" style="49" customWidth="1"/>
    <col min="7" max="7" width="7.5" style="49" bestFit="1" customWidth="1"/>
    <col min="8" max="8" width="7.1640625" style="49" customWidth="1"/>
    <col min="9" max="9" width="6.6640625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50" t="s">
        <v>113</v>
      </c>
      <c r="C2" s="251"/>
      <c r="D2" s="252"/>
      <c r="E2" s="252"/>
      <c r="F2" s="252"/>
      <c r="G2" s="252"/>
      <c r="H2" s="252"/>
      <c r="I2" s="252"/>
    </row>
    <row r="3" spans="1:9" s="83" customFormat="1" ht="24.75" customHeight="1">
      <c r="A3" s="808"/>
      <c r="B3" s="341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9" s="83" customFormat="1" ht="10.5" customHeight="1">
      <c r="A4" s="809"/>
      <c r="B4" s="388" t="s">
        <v>6</v>
      </c>
      <c r="C4" s="605"/>
      <c r="D4" s="818">
        <v>110</v>
      </c>
      <c r="E4" s="819">
        <v>103</v>
      </c>
      <c r="F4" s="819">
        <v>111</v>
      </c>
      <c r="G4" s="819">
        <v>115</v>
      </c>
      <c r="H4" s="820">
        <v>109</v>
      </c>
      <c r="I4" s="821">
        <v>107</v>
      </c>
    </row>
    <row r="5" spans="1:9" s="83" customFormat="1" ht="10.5" customHeight="1">
      <c r="A5" s="809"/>
      <c r="B5" s="388" t="s">
        <v>2</v>
      </c>
      <c r="C5" s="380"/>
      <c r="D5" s="822">
        <v>45</v>
      </c>
      <c r="E5" s="823">
        <v>44</v>
      </c>
      <c r="F5" s="436">
        <v>47</v>
      </c>
      <c r="G5" s="820">
        <v>46</v>
      </c>
      <c r="H5" s="823">
        <v>48</v>
      </c>
      <c r="I5" s="824">
        <v>51</v>
      </c>
    </row>
    <row r="6" spans="1:9" s="83" customFormat="1" ht="10.5" customHeight="1">
      <c r="A6" s="809"/>
      <c r="B6" s="388" t="s">
        <v>0</v>
      </c>
      <c r="C6" s="380"/>
      <c r="D6" s="449">
        <v>3</v>
      </c>
      <c r="E6" s="450">
        <v>3</v>
      </c>
      <c r="F6" s="436">
        <v>5</v>
      </c>
      <c r="G6" s="436">
        <v>5</v>
      </c>
      <c r="H6" s="450">
        <v>5</v>
      </c>
      <c r="I6" s="483">
        <v>6</v>
      </c>
    </row>
    <row r="7" spans="1:9" s="83" customFormat="1" ht="10.5" customHeight="1">
      <c r="A7" s="809"/>
      <c r="B7" s="388" t="s">
        <v>16</v>
      </c>
      <c r="C7" s="380"/>
      <c r="D7" s="449">
        <v>0</v>
      </c>
      <c r="E7" s="450">
        <v>1</v>
      </c>
      <c r="F7" s="436">
        <v>0</v>
      </c>
      <c r="G7" s="436">
        <v>0</v>
      </c>
      <c r="H7" s="450">
        <v>4</v>
      </c>
      <c r="I7" s="483">
        <v>0</v>
      </c>
    </row>
    <row r="8" spans="1:9" s="83" customFormat="1" ht="10.5" customHeight="1">
      <c r="A8" s="810"/>
      <c r="B8" s="396" t="s">
        <v>7</v>
      </c>
      <c r="C8" s="383"/>
      <c r="D8" s="825">
        <v>158</v>
      </c>
      <c r="E8" s="826">
        <v>151</v>
      </c>
      <c r="F8" s="827">
        <v>163</v>
      </c>
      <c r="G8" s="827">
        <v>166</v>
      </c>
      <c r="H8" s="826">
        <v>166</v>
      </c>
      <c r="I8" s="828">
        <v>164</v>
      </c>
    </row>
    <row r="9" spans="1:9" s="83" customFormat="1" ht="10.5" customHeight="1">
      <c r="A9" s="810"/>
      <c r="B9" s="396" t="s">
        <v>22</v>
      </c>
      <c r="C9" s="383"/>
      <c r="D9" s="825">
        <v>-114</v>
      </c>
      <c r="E9" s="826">
        <v>-108</v>
      </c>
      <c r="F9" s="827">
        <v>-119</v>
      </c>
      <c r="G9" s="827">
        <v>-109</v>
      </c>
      <c r="H9" s="826">
        <v>-111</v>
      </c>
      <c r="I9" s="828">
        <v>-112</v>
      </c>
    </row>
    <row r="10" spans="1:9" s="83" customFormat="1" ht="10.5" customHeight="1">
      <c r="A10" s="810"/>
      <c r="B10" s="396" t="s">
        <v>11</v>
      </c>
      <c r="C10" s="383"/>
      <c r="D10" s="825">
        <v>44</v>
      </c>
      <c r="E10" s="826">
        <v>43</v>
      </c>
      <c r="F10" s="826">
        <v>44</v>
      </c>
      <c r="G10" s="826">
        <v>57</v>
      </c>
      <c r="H10" s="826">
        <v>55</v>
      </c>
      <c r="I10" s="828">
        <v>52</v>
      </c>
    </row>
    <row r="11" spans="1:9" s="83" customFormat="1" ht="10.5" customHeight="1">
      <c r="A11" s="809"/>
      <c r="B11" s="388" t="s">
        <v>21</v>
      </c>
      <c r="C11" s="380"/>
      <c r="D11" s="822">
        <v>-18</v>
      </c>
      <c r="E11" s="823">
        <v>-7</v>
      </c>
      <c r="F11" s="819">
        <v>-5</v>
      </c>
      <c r="G11" s="819">
        <v>1</v>
      </c>
      <c r="H11" s="823">
        <v>-7</v>
      </c>
      <c r="I11" s="824">
        <v>0</v>
      </c>
    </row>
    <row r="12" spans="1:9" s="83" customFormat="1" ht="10.5" customHeight="1">
      <c r="A12" s="810"/>
      <c r="B12" s="426" t="s">
        <v>4</v>
      </c>
      <c r="C12" s="404"/>
      <c r="D12" s="829">
        <v>26</v>
      </c>
      <c r="E12" s="830">
        <v>36</v>
      </c>
      <c r="F12" s="831">
        <v>39</v>
      </c>
      <c r="G12" s="831">
        <v>58</v>
      </c>
      <c r="H12" s="830">
        <v>48</v>
      </c>
      <c r="I12" s="832">
        <v>52</v>
      </c>
    </row>
    <row r="13" spans="1:9" s="83" customFormat="1" ht="10.5" customHeight="1">
      <c r="A13" s="809"/>
      <c r="B13" s="388" t="s">
        <v>8</v>
      </c>
      <c r="C13" s="381"/>
      <c r="D13" s="820">
        <v>72.2</v>
      </c>
      <c r="E13" s="820">
        <v>71.5</v>
      </c>
      <c r="F13" s="820">
        <v>73</v>
      </c>
      <c r="G13" s="820">
        <v>65.7</v>
      </c>
      <c r="H13" s="820">
        <v>66.900000000000006</v>
      </c>
      <c r="I13" s="821">
        <v>68.3</v>
      </c>
    </row>
    <row r="14" spans="1:9" s="83" customFormat="1" ht="10.5" customHeight="1">
      <c r="A14" s="809"/>
      <c r="B14" s="388" t="s">
        <v>92</v>
      </c>
      <c r="C14" s="381"/>
      <c r="D14" s="819">
        <v>5.1559249312031392</v>
      </c>
      <c r="E14" s="819">
        <v>7.397030784903813</v>
      </c>
      <c r="F14" s="819">
        <v>8.5041476790059711</v>
      </c>
      <c r="G14" s="819">
        <v>13.328167067522811</v>
      </c>
      <c r="H14" s="819">
        <v>11.701219148296198</v>
      </c>
      <c r="I14" s="894">
        <v>13.698504653990785</v>
      </c>
    </row>
    <row r="15" spans="1:9" s="83" customFormat="1" ht="10.5" customHeight="1">
      <c r="A15" s="809"/>
      <c r="B15" s="388" t="s">
        <v>26</v>
      </c>
      <c r="C15" s="381"/>
      <c r="D15" s="819">
        <v>1502</v>
      </c>
      <c r="E15" s="819">
        <v>1496</v>
      </c>
      <c r="F15" s="819">
        <v>1418</v>
      </c>
      <c r="G15" s="819">
        <v>1345</v>
      </c>
      <c r="H15" s="819">
        <v>1354</v>
      </c>
      <c r="I15" s="482">
        <v>1174</v>
      </c>
    </row>
    <row r="16" spans="1:9" s="83" customFormat="1" ht="10.5" customHeight="1">
      <c r="A16" s="809"/>
      <c r="B16" s="386" t="s">
        <v>80</v>
      </c>
      <c r="C16" s="381"/>
      <c r="D16" s="437">
        <v>8084</v>
      </c>
      <c r="E16" s="437">
        <v>8006</v>
      </c>
      <c r="F16" s="437">
        <v>6893</v>
      </c>
      <c r="G16" s="437">
        <v>6858</v>
      </c>
      <c r="H16" s="437">
        <v>6876</v>
      </c>
      <c r="I16" s="482">
        <v>5900</v>
      </c>
    </row>
    <row r="17" spans="1:9" s="83" customFormat="1" ht="10.5" customHeight="1">
      <c r="A17" s="809"/>
      <c r="B17" s="416" t="s">
        <v>12</v>
      </c>
      <c r="C17" s="417"/>
      <c r="D17" s="438">
        <v>2154</v>
      </c>
      <c r="E17" s="844">
        <v>2229</v>
      </c>
      <c r="F17" s="844">
        <v>2390</v>
      </c>
      <c r="G17" s="844">
        <v>2466</v>
      </c>
      <c r="H17" s="844">
        <v>2619</v>
      </c>
      <c r="I17" s="845">
        <v>2552</v>
      </c>
    </row>
    <row r="18" spans="1:9" s="83" customFormat="1" ht="10.5" customHeight="1">
      <c r="A18" s="810"/>
      <c r="B18" s="396" t="s">
        <v>20</v>
      </c>
      <c r="C18" s="607"/>
      <c r="D18" s="450"/>
      <c r="E18" s="450"/>
      <c r="F18" s="450"/>
      <c r="G18" s="450"/>
      <c r="H18" s="450"/>
      <c r="I18" s="483"/>
    </row>
    <row r="19" spans="1:9" s="83" customFormat="1" ht="10.5" customHeight="1">
      <c r="A19" s="809"/>
      <c r="B19" s="388" t="s">
        <v>17</v>
      </c>
      <c r="C19" s="581"/>
      <c r="D19" s="441">
        <v>0</v>
      </c>
      <c r="E19" s="441">
        <v>0</v>
      </c>
      <c r="F19" s="441">
        <v>9.9999999999994316E-2</v>
      </c>
      <c r="G19" s="441">
        <v>0.10000000000000142</v>
      </c>
      <c r="H19" s="441">
        <v>0</v>
      </c>
      <c r="I19" s="484">
        <v>0.10000000000000142</v>
      </c>
    </row>
    <row r="20" spans="1:9" s="83" customFormat="1" ht="10.5" customHeight="1">
      <c r="A20" s="809"/>
      <c r="B20" s="388" t="s">
        <v>18</v>
      </c>
      <c r="C20" s="581"/>
      <c r="D20" s="441">
        <v>26.6</v>
      </c>
      <c r="E20" s="441">
        <v>26.6</v>
      </c>
      <c r="F20" s="441">
        <v>26.6</v>
      </c>
      <c r="G20" s="441">
        <v>26.5</v>
      </c>
      <c r="H20" s="441">
        <v>26.3</v>
      </c>
      <c r="I20" s="484">
        <v>26</v>
      </c>
    </row>
    <row r="21" spans="1:9" s="83" customFormat="1" ht="10.5" customHeight="1">
      <c r="A21" s="809"/>
      <c r="B21" s="388" t="s">
        <v>19</v>
      </c>
      <c r="C21" s="581"/>
      <c r="D21" s="441">
        <v>5.7</v>
      </c>
      <c r="E21" s="441">
        <v>5.7</v>
      </c>
      <c r="F21" s="441">
        <v>5.6</v>
      </c>
      <c r="G21" s="441">
        <v>5.6</v>
      </c>
      <c r="H21" s="441">
        <v>5.6</v>
      </c>
      <c r="I21" s="484">
        <v>5.5</v>
      </c>
    </row>
    <row r="22" spans="1:9" s="83" customFormat="1" ht="10.5" customHeight="1">
      <c r="A22" s="810"/>
      <c r="B22" s="396" t="s">
        <v>23</v>
      </c>
      <c r="C22" s="428"/>
      <c r="D22" s="444">
        <v>32.299999999999997</v>
      </c>
      <c r="E22" s="444">
        <v>32.299999999999997</v>
      </c>
      <c r="F22" s="444">
        <v>32.299999999999997</v>
      </c>
      <c r="G22" s="444">
        <v>32.200000000000003</v>
      </c>
      <c r="H22" s="444">
        <v>31.9</v>
      </c>
      <c r="I22" s="485">
        <v>31.6</v>
      </c>
    </row>
    <row r="23" spans="1:9" s="83" customFormat="1" ht="10.5" customHeight="1">
      <c r="A23" s="809"/>
      <c r="B23" s="388" t="s">
        <v>15</v>
      </c>
      <c r="C23" s="581"/>
      <c r="D23" s="441">
        <v>9.9999999999997868E-2</v>
      </c>
      <c r="E23" s="441">
        <v>9.9999999999997868E-2</v>
      </c>
      <c r="F23" s="441">
        <v>0.10000000000000142</v>
      </c>
      <c r="G23" s="441">
        <v>9.9999999999997868E-2</v>
      </c>
      <c r="H23" s="441">
        <v>0.10000000000000142</v>
      </c>
      <c r="I23" s="484">
        <v>9.9999999999997868E-2</v>
      </c>
    </row>
    <row r="24" spans="1:9" s="83" customFormat="1" ht="10.5" customHeight="1">
      <c r="A24" s="809"/>
      <c r="B24" s="388" t="s">
        <v>14</v>
      </c>
      <c r="C24" s="581"/>
      <c r="D24" s="441">
        <v>21.1</v>
      </c>
      <c r="E24" s="441">
        <v>20.8</v>
      </c>
      <c r="F24" s="441">
        <v>20.7</v>
      </c>
      <c r="G24" s="441">
        <v>20.6</v>
      </c>
      <c r="H24" s="441">
        <v>20.7</v>
      </c>
      <c r="I24" s="484">
        <v>20.3</v>
      </c>
    </row>
    <row r="25" spans="1:9" s="83" customFormat="1" ht="10.5" customHeight="1">
      <c r="A25" s="810"/>
      <c r="B25" s="403" t="s">
        <v>13</v>
      </c>
      <c r="C25" s="429"/>
      <c r="D25" s="446">
        <v>21.2</v>
      </c>
      <c r="E25" s="446">
        <v>20.9</v>
      </c>
      <c r="F25" s="446">
        <v>20.8</v>
      </c>
      <c r="G25" s="446">
        <v>20.7</v>
      </c>
      <c r="H25" s="446">
        <v>20.8</v>
      </c>
      <c r="I25" s="486">
        <v>20.399999999999999</v>
      </c>
    </row>
    <row r="26" spans="1:9" s="83" customFormat="1" ht="12.75" customHeight="1">
      <c r="A26" s="67"/>
      <c r="B26" s="946" t="s">
        <v>130</v>
      </c>
      <c r="C26" s="946"/>
      <c r="D26" s="946"/>
      <c r="E26" s="946"/>
      <c r="F26" s="946"/>
      <c r="G26" s="946"/>
      <c r="H26" s="946"/>
      <c r="I26" s="946"/>
    </row>
    <row r="27" spans="1:9">
      <c r="B27" s="304"/>
      <c r="C27" s="309"/>
      <c r="D27" s="309"/>
      <c r="E27" s="309"/>
      <c r="F27" s="309"/>
      <c r="G27" s="309"/>
      <c r="H27" s="309"/>
      <c r="I27" s="309"/>
    </row>
    <row r="28" spans="1:9" s="130" customFormat="1"/>
    <row r="29" spans="1:9" s="130" customFormat="1"/>
    <row r="30" spans="1:9" s="130" customFormat="1"/>
    <row r="31" spans="1:9" s="130" customFormat="1"/>
    <row r="32" spans="1:9" s="130" customFormat="1"/>
    <row r="33" s="130" customFormat="1"/>
  </sheetData>
  <mergeCells count="1">
    <mergeCell ref="B26:I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>
    <tabColor rgb="FF92D050"/>
    <pageSetUpPr fitToPage="1"/>
  </sheetPr>
  <dimension ref="A1:I30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39.6640625" style="49" customWidth="1"/>
    <col min="3" max="3" width="7.33203125" style="11" customWidth="1"/>
    <col min="4" max="8" width="7.33203125" style="49" customWidth="1"/>
    <col min="9" max="9" width="6.6640625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78" t="s">
        <v>114</v>
      </c>
      <c r="C2" s="320"/>
      <c r="D2" s="267"/>
      <c r="E2" s="267"/>
      <c r="F2" s="267"/>
      <c r="G2" s="267"/>
      <c r="H2" s="267"/>
      <c r="I2" s="267"/>
    </row>
    <row r="3" spans="1:9" s="83" customFormat="1" ht="10.5" customHeight="1"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808"/>
      <c r="B4" s="362" t="s">
        <v>1</v>
      </c>
      <c r="C4" s="796" t="s">
        <v>151</v>
      </c>
      <c r="D4" s="798" t="s">
        <v>152</v>
      </c>
      <c r="E4" s="798" t="s">
        <v>142</v>
      </c>
      <c r="F4" s="798" t="s">
        <v>135</v>
      </c>
      <c r="G4" s="798" t="s">
        <v>129</v>
      </c>
      <c r="H4" s="798" t="s">
        <v>125</v>
      </c>
      <c r="I4" s="797" t="s">
        <v>124</v>
      </c>
    </row>
    <row r="5" spans="1:9" s="83" customFormat="1" ht="10.5" customHeight="1">
      <c r="A5" s="809"/>
      <c r="B5" s="388" t="s">
        <v>6</v>
      </c>
      <c r="C5" s="431"/>
      <c r="D5" s="887">
        <v>95</v>
      </c>
      <c r="E5" s="818">
        <v>93</v>
      </c>
      <c r="F5" s="819">
        <v>97</v>
      </c>
      <c r="G5" s="819">
        <v>100</v>
      </c>
      <c r="H5" s="820">
        <v>95</v>
      </c>
      <c r="I5" s="821">
        <v>93</v>
      </c>
    </row>
    <row r="6" spans="1:9" s="83" customFormat="1" ht="10.5" customHeight="1">
      <c r="A6" s="809"/>
      <c r="B6" s="388" t="s">
        <v>2</v>
      </c>
      <c r="C6" s="431"/>
      <c r="D6" s="430">
        <v>22</v>
      </c>
      <c r="E6" s="393">
        <v>18</v>
      </c>
      <c r="F6" s="823">
        <v>20</v>
      </c>
      <c r="G6" s="820">
        <v>21</v>
      </c>
      <c r="H6" s="823">
        <v>22</v>
      </c>
      <c r="I6" s="824">
        <v>19</v>
      </c>
    </row>
    <row r="7" spans="1:9" s="83" customFormat="1" ht="10.5" customHeight="1">
      <c r="A7" s="809"/>
      <c r="B7" s="388" t="s">
        <v>0</v>
      </c>
      <c r="C7" s="431"/>
      <c r="D7" s="430">
        <v>6</v>
      </c>
      <c r="E7" s="393">
        <v>2</v>
      </c>
      <c r="F7" s="394">
        <v>2</v>
      </c>
      <c r="G7" s="390">
        <v>3</v>
      </c>
      <c r="H7" s="394">
        <v>3</v>
      </c>
      <c r="I7" s="413">
        <v>2</v>
      </c>
    </row>
    <row r="8" spans="1:9" s="83" customFormat="1" ht="10.5" customHeight="1">
      <c r="A8" s="809"/>
      <c r="B8" s="388" t="s">
        <v>16</v>
      </c>
      <c r="C8" s="431"/>
      <c r="D8" s="430">
        <v>1</v>
      </c>
      <c r="E8" s="393">
        <v>2</v>
      </c>
      <c r="F8" s="394">
        <v>0</v>
      </c>
      <c r="G8" s="390">
        <v>0</v>
      </c>
      <c r="H8" s="394">
        <v>1</v>
      </c>
      <c r="I8" s="413">
        <v>0</v>
      </c>
    </row>
    <row r="9" spans="1:9" s="83" customFormat="1" ht="10.5" customHeight="1">
      <c r="A9" s="810"/>
      <c r="B9" s="396" t="s">
        <v>7</v>
      </c>
      <c r="C9" s="432"/>
      <c r="D9" s="827">
        <v>124</v>
      </c>
      <c r="E9" s="927">
        <v>115</v>
      </c>
      <c r="F9" s="827">
        <v>119</v>
      </c>
      <c r="G9" s="827">
        <v>124</v>
      </c>
      <c r="H9" s="826">
        <v>121</v>
      </c>
      <c r="I9" s="828">
        <v>114</v>
      </c>
    </row>
    <row r="10" spans="1:9" s="83" customFormat="1" ht="10.5" customHeight="1">
      <c r="A10" s="810"/>
      <c r="B10" s="396" t="s">
        <v>22</v>
      </c>
      <c r="C10" s="432"/>
      <c r="D10" s="888">
        <v>-61</v>
      </c>
      <c r="E10" s="825">
        <v>-66</v>
      </c>
      <c r="F10" s="826">
        <v>-60</v>
      </c>
      <c r="G10" s="827">
        <v>-59</v>
      </c>
      <c r="H10" s="826">
        <v>-60</v>
      </c>
      <c r="I10" s="828">
        <v>-66</v>
      </c>
    </row>
    <row r="11" spans="1:9" s="83" customFormat="1" ht="10.5" customHeight="1">
      <c r="A11" s="810"/>
      <c r="B11" s="396" t="s">
        <v>11</v>
      </c>
      <c r="C11" s="432"/>
      <c r="D11" s="888">
        <v>63</v>
      </c>
      <c r="E11" s="825">
        <v>49</v>
      </c>
      <c r="F11" s="826">
        <v>59</v>
      </c>
      <c r="G11" s="826">
        <v>65</v>
      </c>
      <c r="H11" s="826">
        <v>61</v>
      </c>
      <c r="I11" s="828">
        <v>48</v>
      </c>
    </row>
    <row r="12" spans="1:9" s="83" customFormat="1" ht="10.5" customHeight="1">
      <c r="A12" s="809"/>
      <c r="B12" s="388" t="s">
        <v>21</v>
      </c>
      <c r="C12" s="431"/>
      <c r="D12" s="430">
        <v>-2</v>
      </c>
      <c r="E12" s="393">
        <v>0</v>
      </c>
      <c r="F12" s="394">
        <v>0</v>
      </c>
      <c r="G12" s="389">
        <v>-3</v>
      </c>
      <c r="H12" s="394">
        <v>0</v>
      </c>
      <c r="I12" s="413">
        <v>-1</v>
      </c>
    </row>
    <row r="13" spans="1:9" s="83" customFormat="1" ht="10.5" customHeight="1">
      <c r="A13" s="810"/>
      <c r="B13" s="403" t="s">
        <v>4</v>
      </c>
      <c r="C13" s="434"/>
      <c r="D13" s="891">
        <v>61</v>
      </c>
      <c r="E13" s="829">
        <v>49</v>
      </c>
      <c r="F13" s="830">
        <v>59</v>
      </c>
      <c r="G13" s="831">
        <v>62</v>
      </c>
      <c r="H13" s="830">
        <v>61</v>
      </c>
      <c r="I13" s="832">
        <v>47</v>
      </c>
    </row>
    <row r="14" spans="1:9" s="83" customFormat="1" ht="10.5" customHeight="1">
      <c r="A14" s="809"/>
      <c r="B14" s="388" t="s">
        <v>8</v>
      </c>
      <c r="C14" s="412"/>
      <c r="D14" s="820">
        <v>49.2</v>
      </c>
      <c r="E14" s="390">
        <v>57.4</v>
      </c>
      <c r="F14" s="820">
        <v>50.4</v>
      </c>
      <c r="G14" s="820">
        <v>47.6</v>
      </c>
      <c r="H14" s="820">
        <v>49.6</v>
      </c>
      <c r="I14" s="821">
        <v>57.9</v>
      </c>
    </row>
    <row r="15" spans="1:9" s="83" customFormat="1" ht="10.5" customHeight="1">
      <c r="A15" s="809"/>
      <c r="B15" s="388" t="s">
        <v>92</v>
      </c>
      <c r="C15" s="412"/>
      <c r="D15" s="820">
        <v>12.669597355262189</v>
      </c>
      <c r="E15" s="820">
        <v>11.137699623922783</v>
      </c>
      <c r="F15" s="390">
        <v>13.566946430372715</v>
      </c>
      <c r="G15" s="390">
        <v>14.984774408764226</v>
      </c>
      <c r="H15" s="390">
        <v>14.96786711970079</v>
      </c>
      <c r="I15" s="524">
        <v>11.222509189252513</v>
      </c>
    </row>
    <row r="16" spans="1:9" s="83" customFormat="1" ht="10.5" customHeight="1">
      <c r="A16" s="809"/>
      <c r="B16" s="388" t="s">
        <v>26</v>
      </c>
      <c r="C16" s="381"/>
      <c r="D16" s="819">
        <v>1472</v>
      </c>
      <c r="E16" s="819">
        <v>1410</v>
      </c>
      <c r="F16" s="819">
        <v>1320</v>
      </c>
      <c r="G16" s="819">
        <v>1327</v>
      </c>
      <c r="H16" s="819">
        <v>1235</v>
      </c>
      <c r="I16" s="504">
        <v>1306</v>
      </c>
    </row>
    <row r="17" spans="1:9" s="83" customFormat="1" ht="10.5" customHeight="1">
      <c r="A17" s="809"/>
      <c r="B17" s="386" t="s">
        <v>80</v>
      </c>
      <c r="C17" s="381"/>
      <c r="D17" s="437">
        <v>4993</v>
      </c>
      <c r="E17" s="389">
        <v>4801</v>
      </c>
      <c r="F17" s="389">
        <v>4414</v>
      </c>
      <c r="G17" s="389">
        <v>4539</v>
      </c>
      <c r="H17" s="389">
        <v>4849</v>
      </c>
      <c r="I17" s="504">
        <v>4953</v>
      </c>
    </row>
    <row r="18" spans="1:9" s="83" customFormat="1" ht="10.5" customHeight="1">
      <c r="A18" s="809"/>
      <c r="B18" s="416" t="s">
        <v>12</v>
      </c>
      <c r="C18" s="417"/>
      <c r="D18" s="438">
        <v>824</v>
      </c>
      <c r="E18" s="844">
        <v>824</v>
      </c>
      <c r="F18" s="844">
        <v>855</v>
      </c>
      <c r="G18" s="844">
        <v>868</v>
      </c>
      <c r="H18" s="844">
        <v>852</v>
      </c>
      <c r="I18" s="845">
        <v>873</v>
      </c>
    </row>
    <row r="19" spans="1:9" s="83" customFormat="1" ht="10.5" customHeight="1">
      <c r="A19" s="810"/>
      <c r="B19" s="396" t="s">
        <v>20</v>
      </c>
      <c r="C19" s="608"/>
      <c r="D19" s="468"/>
      <c r="E19" s="394"/>
      <c r="F19" s="394"/>
      <c r="G19" s="394"/>
      <c r="H19" s="394"/>
      <c r="I19" s="413"/>
    </row>
    <row r="20" spans="1:9" s="83" customFormat="1" ht="10.5" customHeight="1">
      <c r="A20" s="809"/>
      <c r="B20" s="388" t="s">
        <v>17</v>
      </c>
      <c r="C20" s="440"/>
      <c r="D20" s="441">
        <v>0</v>
      </c>
      <c r="E20" s="415">
        <v>0.10000000000000142</v>
      </c>
      <c r="F20" s="415">
        <v>0</v>
      </c>
      <c r="G20" s="415">
        <v>0</v>
      </c>
      <c r="H20" s="415">
        <v>0</v>
      </c>
      <c r="I20" s="466">
        <v>0</v>
      </c>
    </row>
    <row r="21" spans="1:9" s="83" customFormat="1" ht="10.5" customHeight="1">
      <c r="A21" s="809"/>
      <c r="B21" s="388" t="s">
        <v>18</v>
      </c>
      <c r="C21" s="442"/>
      <c r="D21" s="441">
        <v>27.3</v>
      </c>
      <c r="E21" s="415">
        <v>26.3</v>
      </c>
      <c r="F21" s="415">
        <v>25.8</v>
      </c>
      <c r="G21" s="415">
        <v>26.7</v>
      </c>
      <c r="H21" s="415">
        <v>25.9</v>
      </c>
      <c r="I21" s="466">
        <v>26.6</v>
      </c>
    </row>
    <row r="22" spans="1:9" s="83" customFormat="1" ht="10.5" customHeight="1">
      <c r="A22" s="809"/>
      <c r="B22" s="388" t="s">
        <v>19</v>
      </c>
      <c r="C22" s="442"/>
      <c r="D22" s="441">
        <v>1.5</v>
      </c>
      <c r="E22" s="415">
        <v>1.4</v>
      </c>
      <c r="F22" s="415">
        <v>1.4</v>
      </c>
      <c r="G22" s="415">
        <v>1.4</v>
      </c>
      <c r="H22" s="415">
        <v>1.3</v>
      </c>
      <c r="I22" s="466">
        <v>1.4</v>
      </c>
    </row>
    <row r="23" spans="1:9" s="83" customFormat="1" ht="10.5" customHeight="1">
      <c r="A23" s="810"/>
      <c r="B23" s="396" t="s">
        <v>23</v>
      </c>
      <c r="C23" s="443"/>
      <c r="D23" s="444">
        <v>28.8</v>
      </c>
      <c r="E23" s="421">
        <v>27.8</v>
      </c>
      <c r="F23" s="421">
        <v>27.2</v>
      </c>
      <c r="G23" s="421">
        <v>28.1</v>
      </c>
      <c r="H23" s="421">
        <v>27.2</v>
      </c>
      <c r="I23" s="526">
        <v>28</v>
      </c>
    </row>
    <row r="24" spans="1:9" s="83" customFormat="1" ht="10.5" customHeight="1">
      <c r="A24" s="809"/>
      <c r="B24" s="388" t="s">
        <v>15</v>
      </c>
      <c r="C24" s="442"/>
      <c r="D24" s="441">
        <v>0.19999999999999929</v>
      </c>
      <c r="E24" s="415">
        <v>9.9999999999999645E-2</v>
      </c>
      <c r="F24" s="415">
        <v>9.9999999999999645E-2</v>
      </c>
      <c r="G24" s="415">
        <v>0.19999999999999929</v>
      </c>
      <c r="H24" s="415">
        <v>0.30000000000000071</v>
      </c>
      <c r="I24" s="466">
        <v>0.29999999999999893</v>
      </c>
    </row>
    <row r="25" spans="1:9" s="83" customFormat="1" ht="10.5" customHeight="1">
      <c r="A25" s="809"/>
      <c r="B25" s="388" t="s">
        <v>14</v>
      </c>
      <c r="C25" s="442"/>
      <c r="D25" s="441">
        <v>8.8000000000000007</v>
      </c>
      <c r="E25" s="415">
        <v>8.1</v>
      </c>
      <c r="F25" s="415">
        <v>8.1</v>
      </c>
      <c r="G25" s="415">
        <v>8.4</v>
      </c>
      <c r="H25" s="415">
        <v>8.5</v>
      </c>
      <c r="I25" s="466">
        <v>8.4</v>
      </c>
    </row>
    <row r="26" spans="1:9" s="83" customFormat="1" ht="10.5" customHeight="1">
      <c r="A26" s="810"/>
      <c r="B26" s="425" t="s">
        <v>13</v>
      </c>
      <c r="C26" s="445"/>
      <c r="D26" s="446">
        <v>9</v>
      </c>
      <c r="E26" s="423">
        <v>8.1999999999999993</v>
      </c>
      <c r="F26" s="423">
        <v>8.1999999999999993</v>
      </c>
      <c r="G26" s="423">
        <v>8.6</v>
      </c>
      <c r="H26" s="423">
        <v>8.8000000000000007</v>
      </c>
      <c r="I26" s="527">
        <v>8.6999999999999993</v>
      </c>
    </row>
    <row r="27" spans="1:9" s="83" customFormat="1">
      <c r="A27" s="67"/>
      <c r="B27" s="732" t="s">
        <v>130</v>
      </c>
      <c r="C27" s="733"/>
      <c r="D27" s="733"/>
      <c r="E27" s="733"/>
      <c r="F27" s="733"/>
      <c r="G27" s="733"/>
      <c r="H27" s="733"/>
      <c r="I27" s="733"/>
    </row>
    <row r="28" spans="1:9" s="165" customFormat="1" ht="12.75" customHeight="1">
      <c r="A28" s="811"/>
      <c r="B28" s="947"/>
      <c r="C28" s="947"/>
      <c r="D28" s="947"/>
      <c r="E28" s="947"/>
      <c r="F28" s="947"/>
      <c r="G28" s="947"/>
      <c r="H28" s="947"/>
      <c r="I28" s="947"/>
    </row>
    <row r="29" spans="1:9" s="130" customFormat="1"/>
    <row r="30" spans="1:9" s="130" customFormat="1">
      <c r="I30" s="928"/>
    </row>
  </sheetData>
  <mergeCells count="1">
    <mergeCell ref="B28:I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24">
    <tabColor rgb="FF92D050"/>
    <pageSetUpPr fitToPage="1"/>
  </sheetPr>
  <dimension ref="A1:I33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39.1640625" style="49" customWidth="1"/>
    <col min="3" max="3" width="7.6640625" style="11" customWidth="1"/>
    <col min="4" max="7" width="7.33203125" style="49" customWidth="1"/>
    <col min="8" max="9" width="6.6640625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78" t="s">
        <v>115</v>
      </c>
      <c r="C2" s="320"/>
      <c r="D2" s="267"/>
      <c r="E2" s="267"/>
      <c r="F2" s="267"/>
      <c r="G2" s="267"/>
      <c r="H2" s="267"/>
      <c r="I2" s="267"/>
    </row>
    <row r="3" spans="1:9" s="83" customFormat="1" ht="10.5" customHeight="1"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808"/>
      <c r="B4" s="362" t="s">
        <v>1</v>
      </c>
      <c r="C4" s="796" t="s">
        <v>151</v>
      </c>
      <c r="D4" s="798" t="s">
        <v>152</v>
      </c>
      <c r="E4" s="798" t="s">
        <v>142</v>
      </c>
      <c r="F4" s="798" t="s">
        <v>135</v>
      </c>
      <c r="G4" s="798" t="s">
        <v>129</v>
      </c>
      <c r="H4" s="798" t="s">
        <v>125</v>
      </c>
      <c r="I4" s="797" t="s">
        <v>124</v>
      </c>
    </row>
    <row r="5" spans="1:9" s="83" customFormat="1" ht="10.5" customHeight="1">
      <c r="A5" s="809"/>
      <c r="B5" s="388" t="s">
        <v>6</v>
      </c>
      <c r="C5" s="431"/>
      <c r="D5" s="887">
        <v>167</v>
      </c>
      <c r="E5" s="818">
        <v>190</v>
      </c>
      <c r="F5" s="819">
        <v>199</v>
      </c>
      <c r="G5" s="819">
        <v>204</v>
      </c>
      <c r="H5" s="820">
        <v>193</v>
      </c>
      <c r="I5" s="821">
        <v>200</v>
      </c>
    </row>
    <row r="6" spans="1:9" s="83" customFormat="1" ht="10.5" customHeight="1">
      <c r="A6" s="809"/>
      <c r="B6" s="388" t="s">
        <v>2</v>
      </c>
      <c r="C6" s="431"/>
      <c r="D6" s="887">
        <v>56</v>
      </c>
      <c r="E6" s="822">
        <v>57</v>
      </c>
      <c r="F6" s="823">
        <v>56</v>
      </c>
      <c r="G6" s="820">
        <v>59</v>
      </c>
      <c r="H6" s="823">
        <v>57</v>
      </c>
      <c r="I6" s="824">
        <v>59</v>
      </c>
    </row>
    <row r="7" spans="1:9" s="83" customFormat="1" ht="10.5" customHeight="1">
      <c r="A7" s="809"/>
      <c r="B7" s="388" t="s">
        <v>0</v>
      </c>
      <c r="C7" s="431"/>
      <c r="D7" s="430">
        <v>4</v>
      </c>
      <c r="E7" s="393">
        <v>3</v>
      </c>
      <c r="F7" s="394">
        <v>6</v>
      </c>
      <c r="G7" s="390">
        <v>5</v>
      </c>
      <c r="H7" s="394">
        <v>5</v>
      </c>
      <c r="I7" s="413">
        <v>4</v>
      </c>
    </row>
    <row r="8" spans="1:9" s="83" customFormat="1" ht="10.5" customHeight="1">
      <c r="A8" s="809"/>
      <c r="B8" s="388" t="s">
        <v>16</v>
      </c>
      <c r="C8" s="431"/>
      <c r="D8" s="430">
        <v>0</v>
      </c>
      <c r="E8" s="393">
        <v>5</v>
      </c>
      <c r="F8" s="394">
        <v>0</v>
      </c>
      <c r="G8" s="390">
        <v>1</v>
      </c>
      <c r="H8" s="394">
        <v>0</v>
      </c>
      <c r="I8" s="413">
        <v>0</v>
      </c>
    </row>
    <row r="9" spans="1:9" s="83" customFormat="1" ht="10.5" customHeight="1">
      <c r="A9" s="810"/>
      <c r="B9" s="396" t="s">
        <v>7</v>
      </c>
      <c r="C9" s="432"/>
      <c r="D9" s="827">
        <v>227</v>
      </c>
      <c r="E9" s="927">
        <v>255</v>
      </c>
      <c r="F9" s="827">
        <v>261</v>
      </c>
      <c r="G9" s="827">
        <v>269</v>
      </c>
      <c r="H9" s="826">
        <v>255</v>
      </c>
      <c r="I9" s="828">
        <v>263</v>
      </c>
    </row>
    <row r="10" spans="1:9" s="83" customFormat="1" ht="10.5" customHeight="1">
      <c r="A10" s="810"/>
      <c r="B10" s="396" t="s">
        <v>22</v>
      </c>
      <c r="C10" s="432"/>
      <c r="D10" s="888">
        <v>-117</v>
      </c>
      <c r="E10" s="825">
        <v>-122</v>
      </c>
      <c r="F10" s="826">
        <v>-125</v>
      </c>
      <c r="G10" s="827">
        <v>-124</v>
      </c>
      <c r="H10" s="826">
        <v>-126</v>
      </c>
      <c r="I10" s="828">
        <v>-129</v>
      </c>
    </row>
    <row r="11" spans="1:9" s="83" customFormat="1" ht="10.5" customHeight="1">
      <c r="A11" s="810"/>
      <c r="B11" s="396" t="s">
        <v>11</v>
      </c>
      <c r="C11" s="432"/>
      <c r="D11" s="888">
        <v>110</v>
      </c>
      <c r="E11" s="825">
        <v>133</v>
      </c>
      <c r="F11" s="826">
        <v>136</v>
      </c>
      <c r="G11" s="826">
        <v>145</v>
      </c>
      <c r="H11" s="826">
        <v>129</v>
      </c>
      <c r="I11" s="828">
        <v>134</v>
      </c>
    </row>
    <row r="12" spans="1:9" s="83" customFormat="1" ht="10.5" customHeight="1">
      <c r="A12" s="809"/>
      <c r="B12" s="388" t="s">
        <v>21</v>
      </c>
      <c r="C12" s="431"/>
      <c r="D12" s="887">
        <v>-2</v>
      </c>
      <c r="E12" s="822">
        <v>-4</v>
      </c>
      <c r="F12" s="823">
        <v>-5</v>
      </c>
      <c r="G12" s="819">
        <v>-3</v>
      </c>
      <c r="H12" s="823">
        <v>-4</v>
      </c>
      <c r="I12" s="824">
        <v>-5</v>
      </c>
    </row>
    <row r="13" spans="1:9" s="83" customFormat="1" ht="10.5" customHeight="1">
      <c r="A13" s="810"/>
      <c r="B13" s="403" t="s">
        <v>4</v>
      </c>
      <c r="C13" s="434"/>
      <c r="D13" s="891">
        <v>108</v>
      </c>
      <c r="E13" s="829">
        <v>129</v>
      </c>
      <c r="F13" s="830">
        <v>131</v>
      </c>
      <c r="G13" s="831">
        <v>142</v>
      </c>
      <c r="H13" s="830">
        <v>125</v>
      </c>
      <c r="I13" s="832">
        <v>129</v>
      </c>
    </row>
    <row r="14" spans="1:9" s="83" customFormat="1" ht="10.5" customHeight="1">
      <c r="A14" s="809"/>
      <c r="B14" s="388" t="s">
        <v>8</v>
      </c>
      <c r="C14" s="412"/>
      <c r="D14" s="820">
        <v>51.5</v>
      </c>
      <c r="E14" s="820">
        <v>47.8</v>
      </c>
      <c r="F14" s="820">
        <v>47.9</v>
      </c>
      <c r="G14" s="820">
        <v>46.1</v>
      </c>
      <c r="H14" s="820">
        <v>49.4</v>
      </c>
      <c r="I14" s="821">
        <v>49</v>
      </c>
    </row>
    <row r="15" spans="1:9" s="83" customFormat="1" ht="10.5" customHeight="1">
      <c r="A15" s="809"/>
      <c r="B15" s="388" t="s">
        <v>92</v>
      </c>
      <c r="C15" s="412"/>
      <c r="D15" s="436">
        <v>12.664407385619402</v>
      </c>
      <c r="E15" s="390">
        <v>14.779816113455027</v>
      </c>
      <c r="F15" s="390">
        <v>15.120159930480723</v>
      </c>
      <c r="G15" s="390">
        <v>16.962584080958891</v>
      </c>
      <c r="H15" s="390">
        <v>15.139991027870861</v>
      </c>
      <c r="I15" s="821">
        <v>15.640422946445481</v>
      </c>
    </row>
    <row r="16" spans="1:9" s="83" customFormat="1" ht="10.5" customHeight="1">
      <c r="A16" s="809"/>
      <c r="B16" s="388" t="s">
        <v>26</v>
      </c>
      <c r="C16" s="381"/>
      <c r="D16" s="819">
        <v>2581</v>
      </c>
      <c r="E16" s="819">
        <v>2601</v>
      </c>
      <c r="F16" s="819">
        <v>2722</v>
      </c>
      <c r="G16" s="819">
        <v>2631</v>
      </c>
      <c r="H16" s="819">
        <v>2531</v>
      </c>
      <c r="I16" s="504">
        <v>2554</v>
      </c>
    </row>
    <row r="17" spans="1:9" s="83" customFormat="1" ht="10.5" customHeight="1">
      <c r="A17" s="809"/>
      <c r="B17" s="386" t="s">
        <v>80</v>
      </c>
      <c r="C17" s="381"/>
      <c r="D17" s="437">
        <v>4767</v>
      </c>
      <c r="E17" s="389">
        <v>4781</v>
      </c>
      <c r="F17" s="389">
        <v>4889</v>
      </c>
      <c r="G17" s="389">
        <v>4948</v>
      </c>
      <c r="H17" s="389">
        <v>4956</v>
      </c>
      <c r="I17" s="504">
        <v>5215</v>
      </c>
    </row>
    <row r="18" spans="1:9" s="83" customFormat="1" ht="10.5" customHeight="1">
      <c r="A18" s="809"/>
      <c r="B18" s="416" t="s">
        <v>12</v>
      </c>
      <c r="C18" s="417"/>
      <c r="D18" s="438">
        <v>1929</v>
      </c>
      <c r="E18" s="844">
        <v>1941</v>
      </c>
      <c r="F18" s="844">
        <v>1945</v>
      </c>
      <c r="G18" s="844">
        <v>1987</v>
      </c>
      <c r="H18" s="844">
        <v>2067</v>
      </c>
      <c r="I18" s="845">
        <v>2071</v>
      </c>
    </row>
    <row r="19" spans="1:9" s="83" customFormat="1" ht="10.5" customHeight="1">
      <c r="A19" s="810"/>
      <c r="B19" s="396" t="s">
        <v>20</v>
      </c>
      <c r="C19" s="608"/>
      <c r="D19" s="468"/>
      <c r="E19" s="394"/>
      <c r="F19" s="394"/>
      <c r="G19" s="394"/>
      <c r="H19" s="394"/>
      <c r="I19" s="413"/>
    </row>
    <row r="20" spans="1:9" s="83" customFormat="1" ht="10.5" customHeight="1">
      <c r="A20" s="809"/>
      <c r="B20" s="388" t="s">
        <v>17</v>
      </c>
      <c r="C20" s="440"/>
      <c r="D20" s="441">
        <v>0.59999999999999432</v>
      </c>
      <c r="E20" s="415">
        <v>0.69999999999999574</v>
      </c>
      <c r="F20" s="415">
        <v>0.70000000000000284</v>
      </c>
      <c r="G20" s="847">
        <v>0.60000000000000142</v>
      </c>
      <c r="H20" s="847">
        <v>0.59999999999999432</v>
      </c>
      <c r="I20" s="466">
        <v>0.69999999999999574</v>
      </c>
    </row>
    <row r="21" spans="1:9" s="83" customFormat="1" ht="10.5" customHeight="1">
      <c r="A21" s="809"/>
      <c r="B21" s="388" t="s">
        <v>18</v>
      </c>
      <c r="C21" s="442"/>
      <c r="D21" s="441">
        <v>40.1</v>
      </c>
      <c r="E21" s="415">
        <v>40.6</v>
      </c>
      <c r="F21" s="847">
        <v>42.6</v>
      </c>
      <c r="G21" s="847">
        <v>43.8</v>
      </c>
      <c r="H21" s="847">
        <v>43.7</v>
      </c>
      <c r="I21" s="466">
        <v>43.7</v>
      </c>
    </row>
    <row r="22" spans="1:9" s="83" customFormat="1" ht="10.5" customHeight="1">
      <c r="A22" s="809"/>
      <c r="B22" s="388" t="s">
        <v>19</v>
      </c>
      <c r="C22" s="442"/>
      <c r="D22" s="441">
        <v>3.6</v>
      </c>
      <c r="E22" s="415">
        <v>3.6</v>
      </c>
      <c r="F22" s="415">
        <v>3.9</v>
      </c>
      <c r="G22" s="415">
        <v>4.0999999999999996</v>
      </c>
      <c r="H22" s="415">
        <v>4.2</v>
      </c>
      <c r="I22" s="466">
        <v>4.0999999999999996</v>
      </c>
    </row>
    <row r="23" spans="1:9" s="83" customFormat="1" ht="10.5" customHeight="1">
      <c r="A23" s="810"/>
      <c r="B23" s="396" t="s">
        <v>23</v>
      </c>
      <c r="C23" s="443"/>
      <c r="D23" s="444">
        <v>44.3</v>
      </c>
      <c r="E23" s="421">
        <v>44.9</v>
      </c>
      <c r="F23" s="850">
        <v>47.2</v>
      </c>
      <c r="G23" s="421">
        <v>48.5</v>
      </c>
      <c r="H23" s="850">
        <v>48.5</v>
      </c>
      <c r="I23" s="526">
        <v>48.5</v>
      </c>
    </row>
    <row r="24" spans="1:9" s="83" customFormat="1" ht="10.5" customHeight="1">
      <c r="A24" s="809"/>
      <c r="B24" s="388" t="s">
        <v>15</v>
      </c>
      <c r="C24" s="442"/>
      <c r="D24" s="441">
        <v>0.10000000000000142</v>
      </c>
      <c r="E24" s="847">
        <v>9.9999999999997868E-2</v>
      </c>
      <c r="F24" s="847">
        <v>9.9999999999997868E-2</v>
      </c>
      <c r="G24" s="415">
        <v>0.10000000000000142</v>
      </c>
      <c r="H24" s="415">
        <v>9.9999999999997868E-2</v>
      </c>
      <c r="I24" s="848">
        <v>9.9999999999997868E-2</v>
      </c>
    </row>
    <row r="25" spans="1:9" s="83" customFormat="1" ht="10.5" customHeight="1">
      <c r="A25" s="809"/>
      <c r="B25" s="388" t="s">
        <v>14</v>
      </c>
      <c r="C25" s="442"/>
      <c r="D25" s="441">
        <v>21.4</v>
      </c>
      <c r="E25" s="415">
        <v>21.3</v>
      </c>
      <c r="F25" s="415">
        <v>22.1</v>
      </c>
      <c r="G25" s="847">
        <v>22.9</v>
      </c>
      <c r="H25" s="415">
        <v>22.6</v>
      </c>
      <c r="I25" s="848">
        <v>22.1</v>
      </c>
    </row>
    <row r="26" spans="1:9" s="83" customFormat="1" ht="10.5" customHeight="1">
      <c r="A26" s="810"/>
      <c r="B26" s="403" t="s">
        <v>13</v>
      </c>
      <c r="C26" s="445"/>
      <c r="D26" s="446">
        <v>21.5</v>
      </c>
      <c r="E26" s="853">
        <v>21.4</v>
      </c>
      <c r="F26" s="853">
        <v>22.2</v>
      </c>
      <c r="G26" s="853">
        <v>23</v>
      </c>
      <c r="H26" s="423">
        <v>22.7</v>
      </c>
      <c r="I26" s="527">
        <v>22.2</v>
      </c>
    </row>
    <row r="27" spans="1:9" s="83" customFormat="1" ht="12" customHeight="1">
      <c r="A27" s="811"/>
      <c r="B27" s="946" t="s">
        <v>130</v>
      </c>
      <c r="C27" s="946"/>
      <c r="D27" s="946"/>
      <c r="E27" s="946"/>
      <c r="F27" s="946"/>
      <c r="G27" s="946"/>
      <c r="H27" s="946"/>
      <c r="I27" s="946"/>
    </row>
    <row r="28" spans="1:9" s="83" customFormat="1" ht="12" customHeight="1">
      <c r="A28" s="6"/>
      <c r="B28" s="309"/>
      <c r="C28" s="309"/>
      <c r="D28" s="309"/>
      <c r="E28" s="309"/>
      <c r="F28" s="309"/>
      <c r="G28" s="309"/>
      <c r="H28" s="309"/>
      <c r="I28" s="309"/>
    </row>
    <row r="29" spans="1:9" s="83" customFormat="1">
      <c r="A29" s="49"/>
      <c r="B29" s="948"/>
      <c r="C29" s="948"/>
      <c r="D29" s="948"/>
      <c r="E29" s="948"/>
      <c r="F29" s="948"/>
      <c r="G29" s="948"/>
      <c r="H29" s="948"/>
      <c r="I29" s="948"/>
    </row>
    <row r="30" spans="1:9" s="130" customFormat="1"/>
    <row r="31" spans="1:9" s="130" customFormat="1"/>
    <row r="32" spans="1:9" s="130" customFormat="1"/>
    <row r="33" spans="9:9" s="130" customFormat="1">
      <c r="I33" s="928"/>
    </row>
  </sheetData>
  <mergeCells count="2">
    <mergeCell ref="B29:I29"/>
    <mergeCell ref="B27:I27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>
    <tabColor rgb="FF92D050"/>
    <pageSetUpPr fitToPage="1"/>
  </sheetPr>
  <dimension ref="A1:AV109"/>
  <sheetViews>
    <sheetView zoomScale="80" zoomScaleNormal="80" workbookViewId="0">
      <selection activeCell="D4" sqref="D4:J29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3" width="7.5" style="11" customWidth="1"/>
    <col min="4" max="7" width="7.5" style="49" customWidth="1"/>
    <col min="8" max="10" width="6.33203125" style="49" customWidth="1" outlineLevel="1"/>
    <col min="11" max="12" width="7.5" style="49" customWidth="1"/>
    <col min="13" max="15" width="8.5" style="49" customWidth="1" outlineLevel="1"/>
    <col min="16" max="16" width="9.33203125" style="49"/>
    <col min="17" max="18" width="14" style="49" bestFit="1" customWidth="1"/>
    <col min="19" max="22" width="9.33203125" style="49"/>
    <col min="23" max="23" width="13.1640625" style="49" customWidth="1"/>
    <col min="24" max="24" width="8.1640625" style="49" customWidth="1"/>
    <col min="25" max="16384" width="9.33203125" style="49"/>
  </cols>
  <sheetData>
    <row r="1" spans="1:48" s="83" customFormat="1" ht="10.5" customHeight="1">
      <c r="A1" s="154" t="s">
        <v>71</v>
      </c>
      <c r="B1" s="155">
        <v>2</v>
      </c>
      <c r="C1" s="155">
        <f t="shared" ref="C1:N1" si="0">+B1+1</f>
        <v>3</v>
      </c>
      <c r="D1" s="155">
        <f t="shared" si="0"/>
        <v>4</v>
      </c>
      <c r="E1" s="155">
        <f t="shared" si="0"/>
        <v>5</v>
      </c>
      <c r="F1" s="155">
        <f t="shared" si="0"/>
        <v>6</v>
      </c>
      <c r="G1" s="155">
        <f t="shared" si="0"/>
        <v>7</v>
      </c>
      <c r="H1" s="155">
        <f t="shared" si="0"/>
        <v>8</v>
      </c>
      <c r="I1" s="155">
        <f t="shared" si="0"/>
        <v>9</v>
      </c>
      <c r="J1" s="155">
        <f t="shared" si="0"/>
        <v>10</v>
      </c>
      <c r="K1" s="155">
        <f t="shared" si="0"/>
        <v>11</v>
      </c>
      <c r="L1" s="155">
        <f t="shared" si="0"/>
        <v>12</v>
      </c>
      <c r="M1" s="155">
        <f t="shared" si="0"/>
        <v>13</v>
      </c>
      <c r="N1" s="155">
        <f t="shared" si="0"/>
        <v>14</v>
      </c>
      <c r="O1" s="155">
        <v>17</v>
      </c>
      <c r="P1" s="155">
        <v>35</v>
      </c>
      <c r="Q1" s="155">
        <v>36</v>
      </c>
      <c r="R1" s="155">
        <v>37</v>
      </c>
      <c r="S1" s="155"/>
      <c r="T1" s="155"/>
      <c r="U1" s="155">
        <v>38</v>
      </c>
    </row>
    <row r="2" spans="1:48" s="83" customFormat="1" ht="10.5" customHeight="1">
      <c r="A2" s="154"/>
      <c r="B2" s="250" t="s">
        <v>119</v>
      </c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4"/>
      <c r="N2" s="254"/>
      <c r="O2" s="254"/>
      <c r="V2" s="83" t="s">
        <v>109</v>
      </c>
    </row>
    <row r="3" spans="1:48" s="83" customFormat="1" ht="24" customHeight="1">
      <c r="A3" s="140" t="str">
        <f>+"headingqy"&amp;$A$1</f>
        <v>headingqyGroup</v>
      </c>
      <c r="B3" s="341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75" t="e">
        <f>'PeB FI'!#REF!</f>
        <v>#REF!</v>
      </c>
      <c r="P3" s="156"/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366" t="e">
        <f t="shared" si="1"/>
        <v>#REF!</v>
      </c>
      <c r="AG3" s="367" t="e">
        <f t="shared" si="1"/>
        <v>#REF!</v>
      </c>
      <c r="AH3" s="361" t="e">
        <f t="shared" si="1"/>
        <v>#REF!</v>
      </c>
    </row>
    <row r="4" spans="1:48" s="83" customFormat="1" ht="10.5" customHeight="1">
      <c r="A4" s="157" t="s">
        <v>6</v>
      </c>
      <c r="B4" s="388" t="s">
        <v>6</v>
      </c>
      <c r="C4" s="380"/>
      <c r="D4" s="448"/>
      <c r="E4" s="437"/>
      <c r="F4" s="437"/>
      <c r="G4" s="437"/>
      <c r="H4" s="436"/>
      <c r="I4" s="436"/>
      <c r="J4" s="436"/>
      <c r="K4" s="531"/>
      <c r="L4" s="544"/>
      <c r="M4" s="380"/>
      <c r="N4" s="448"/>
      <c r="O4" s="709"/>
      <c r="Q4" s="603" t="e">
        <f>((C4-D4)/D4)-K4</f>
        <v>#DIV/0!</v>
      </c>
      <c r="R4" s="603" t="e">
        <f>((C4-G4)/G4)-L4</f>
        <v>#DIV/0!</v>
      </c>
      <c r="S4" s="603" t="e">
        <f t="shared" ref="S4:S15" si="2">((M4-N4)/N4)-O4</f>
        <v>#DIV/0!</v>
      </c>
      <c r="T4" s="603">
        <f>C4+D4+E4-M4</f>
        <v>0</v>
      </c>
      <c r="U4" s="603">
        <f>G4+H4+I4-N4</f>
        <v>0</v>
      </c>
      <c r="V4" s="348"/>
      <c r="W4" s="259"/>
      <c r="X4" s="260"/>
      <c r="Y4" s="260"/>
      <c r="Z4" s="260"/>
      <c r="AA4" s="261"/>
      <c r="AB4" s="261"/>
      <c r="AC4" s="261"/>
      <c r="AD4" s="268"/>
      <c r="AE4" s="269"/>
      <c r="AF4" s="348"/>
      <c r="AG4" s="259"/>
      <c r="AH4" s="566"/>
      <c r="AJ4" s="162">
        <f t="shared" ref="AJ4:AJ29" si="3">C4-V4</f>
        <v>0</v>
      </c>
      <c r="AK4" s="162">
        <f t="shared" ref="AK4:AK29" si="4">D4-W4</f>
        <v>0</v>
      </c>
      <c r="AL4" s="162">
        <f t="shared" ref="AL4:AL29" si="5">E4-X4</f>
        <v>0</v>
      </c>
      <c r="AM4" s="162">
        <f t="shared" ref="AM4:AM29" si="6">F4-Y4</f>
        <v>0</v>
      </c>
      <c r="AN4" s="162">
        <f t="shared" ref="AN4:AN29" si="7">G4-Z4</f>
        <v>0</v>
      </c>
      <c r="AO4" s="162">
        <f t="shared" ref="AO4:AO29" si="8">H4-AA4</f>
        <v>0</v>
      </c>
      <c r="AP4" s="162">
        <f t="shared" ref="AP4:AP29" si="9">I4-AB4</f>
        <v>0</v>
      </c>
      <c r="AQ4" s="162">
        <f t="shared" ref="AQ4:AQ29" si="10">J4-AC4</f>
        <v>0</v>
      </c>
      <c r="AR4" s="162">
        <f t="shared" ref="AR4:AR29" si="11">K4-AD4</f>
        <v>0</v>
      </c>
      <c r="AS4" s="162">
        <f t="shared" ref="AS4:AS29" si="12">L4-AE4</f>
        <v>0</v>
      </c>
      <c r="AT4" s="162">
        <f t="shared" ref="AT4:AT29" si="13">M4-AF4</f>
        <v>0</v>
      </c>
      <c r="AU4" s="162">
        <f t="shared" ref="AU4:AU29" si="14">N4-AG4</f>
        <v>0</v>
      </c>
      <c r="AV4" s="162">
        <f t="shared" ref="AV4:AV29" si="15">O4-AH4</f>
        <v>0</v>
      </c>
    </row>
    <row r="5" spans="1:48" s="83" customFormat="1" ht="10.5" customHeight="1">
      <c r="A5" s="157" t="s">
        <v>2</v>
      </c>
      <c r="B5" s="388" t="s">
        <v>2</v>
      </c>
      <c r="C5" s="380"/>
      <c r="D5" s="449"/>
      <c r="E5" s="450"/>
      <c r="F5" s="436"/>
      <c r="G5" s="436"/>
      <c r="H5" s="450"/>
      <c r="I5" s="450"/>
      <c r="J5" s="450"/>
      <c r="K5" s="268"/>
      <c r="L5" s="269"/>
      <c r="M5" s="380"/>
      <c r="N5" s="449"/>
      <c r="O5" s="710"/>
      <c r="Q5" s="603" t="e">
        <f t="shared" ref="Q5:Q29" si="16">((C5-D5)/D5)-K5</f>
        <v>#DIV/0!</v>
      </c>
      <c r="R5" s="603" t="e">
        <f t="shared" ref="R5:R29" si="17">((C5-G5)/G5)-L5</f>
        <v>#DIV/0!</v>
      </c>
      <c r="S5" s="603" t="e">
        <f t="shared" si="2"/>
        <v>#DIV/0!</v>
      </c>
      <c r="T5" s="603">
        <f t="shared" ref="T5:T15" si="18">C5+D5+E5-M5</f>
        <v>0</v>
      </c>
      <c r="U5" s="603">
        <f t="shared" ref="U5:U15" si="19">G5+H5+I5-N5</f>
        <v>0</v>
      </c>
      <c r="V5" s="265"/>
      <c r="W5" s="266"/>
      <c r="X5" s="267"/>
      <c r="Y5" s="261"/>
      <c r="Z5" s="261"/>
      <c r="AA5" s="267"/>
      <c r="AB5" s="267"/>
      <c r="AC5" s="267"/>
      <c r="AD5" s="268"/>
      <c r="AE5" s="269"/>
      <c r="AF5" s="265"/>
      <c r="AG5" s="266"/>
      <c r="AH5" s="263"/>
      <c r="AJ5" s="162">
        <f t="shared" si="3"/>
        <v>0</v>
      </c>
      <c r="AK5" s="162">
        <f t="shared" si="4"/>
        <v>0</v>
      </c>
      <c r="AL5" s="162">
        <f t="shared" si="5"/>
        <v>0</v>
      </c>
      <c r="AM5" s="162">
        <f t="shared" si="6"/>
        <v>0</v>
      </c>
      <c r="AN5" s="162">
        <f t="shared" si="7"/>
        <v>0</v>
      </c>
      <c r="AO5" s="162">
        <f t="shared" si="8"/>
        <v>0</v>
      </c>
      <c r="AP5" s="162">
        <f t="shared" si="9"/>
        <v>0</v>
      </c>
      <c r="AQ5" s="162">
        <f t="shared" si="10"/>
        <v>0</v>
      </c>
      <c r="AR5" s="162">
        <f t="shared" si="11"/>
        <v>0</v>
      </c>
      <c r="AS5" s="162">
        <f t="shared" si="12"/>
        <v>0</v>
      </c>
      <c r="AT5" s="162">
        <f t="shared" si="13"/>
        <v>0</v>
      </c>
      <c r="AU5" s="162">
        <f t="shared" si="14"/>
        <v>0</v>
      </c>
      <c r="AV5" s="162">
        <f t="shared" si="15"/>
        <v>0</v>
      </c>
    </row>
    <row r="6" spans="1:48" s="83" customFormat="1" ht="10.5" customHeight="1">
      <c r="A6" s="157" t="s">
        <v>0</v>
      </c>
      <c r="B6" s="388" t="s">
        <v>0</v>
      </c>
      <c r="C6" s="380"/>
      <c r="D6" s="449"/>
      <c r="E6" s="450"/>
      <c r="F6" s="436"/>
      <c r="G6" s="436"/>
      <c r="H6" s="450"/>
      <c r="I6" s="450"/>
      <c r="J6" s="450"/>
      <c r="K6" s="268"/>
      <c r="L6" s="269"/>
      <c r="M6" s="380"/>
      <c r="N6" s="449"/>
      <c r="O6" s="710"/>
      <c r="Q6" s="603" t="e">
        <f t="shared" si="16"/>
        <v>#DIV/0!</v>
      </c>
      <c r="R6" s="604" t="e">
        <f>((C6-G6)/G6)-L6</f>
        <v>#DIV/0!</v>
      </c>
      <c r="S6" s="604" t="e">
        <f t="shared" si="2"/>
        <v>#DIV/0!</v>
      </c>
      <c r="T6" s="603">
        <f t="shared" si="18"/>
        <v>0</v>
      </c>
      <c r="U6" s="603">
        <f t="shared" si="19"/>
        <v>0</v>
      </c>
      <c r="V6" s="265"/>
      <c r="W6" s="266"/>
      <c r="X6" s="267"/>
      <c r="Y6" s="261"/>
      <c r="Z6" s="261"/>
      <c r="AA6" s="267"/>
      <c r="AB6" s="267"/>
      <c r="AC6" s="267"/>
      <c r="AD6" s="268"/>
      <c r="AE6" s="269"/>
      <c r="AF6" s="265"/>
      <c r="AG6" s="266"/>
      <c r="AH6" s="263"/>
      <c r="AJ6" s="162">
        <f t="shared" si="3"/>
        <v>0</v>
      </c>
      <c r="AK6" s="162">
        <f t="shared" si="4"/>
        <v>0</v>
      </c>
      <c r="AL6" s="162">
        <f t="shared" si="5"/>
        <v>0</v>
      </c>
      <c r="AM6" s="162">
        <f t="shared" si="6"/>
        <v>0</v>
      </c>
      <c r="AN6" s="162">
        <f t="shared" si="7"/>
        <v>0</v>
      </c>
      <c r="AO6" s="162">
        <f t="shared" si="8"/>
        <v>0</v>
      </c>
      <c r="AP6" s="162">
        <f t="shared" si="9"/>
        <v>0</v>
      </c>
      <c r="AQ6" s="162">
        <f t="shared" si="10"/>
        <v>0</v>
      </c>
      <c r="AR6" s="162">
        <f t="shared" si="11"/>
        <v>0</v>
      </c>
      <c r="AS6" s="162">
        <f t="shared" si="12"/>
        <v>0</v>
      </c>
      <c r="AT6" s="162">
        <f t="shared" si="13"/>
        <v>0</v>
      </c>
      <c r="AU6" s="162">
        <f t="shared" si="14"/>
        <v>0</v>
      </c>
      <c r="AV6" s="162">
        <f t="shared" si="15"/>
        <v>0</v>
      </c>
    </row>
    <row r="7" spans="1:48" s="83" customFormat="1" ht="10.5" customHeight="1">
      <c r="A7" s="157" t="s">
        <v>16</v>
      </c>
      <c r="B7" s="388" t="s">
        <v>16</v>
      </c>
      <c r="C7" s="380"/>
      <c r="D7" s="449"/>
      <c r="E7" s="450"/>
      <c r="F7" s="436"/>
      <c r="G7" s="436"/>
      <c r="H7" s="450"/>
      <c r="I7" s="450"/>
      <c r="J7" s="450"/>
      <c r="K7" s="268"/>
      <c r="L7" s="269"/>
      <c r="M7" s="380"/>
      <c r="N7" s="449"/>
      <c r="O7" s="710"/>
      <c r="Q7" s="603"/>
      <c r="R7" s="603"/>
      <c r="S7" s="603" t="e">
        <f t="shared" si="2"/>
        <v>#DIV/0!</v>
      </c>
      <c r="T7" s="603">
        <f t="shared" si="18"/>
        <v>0</v>
      </c>
      <c r="U7" s="603">
        <f t="shared" si="19"/>
        <v>0</v>
      </c>
      <c r="V7" s="265"/>
      <c r="W7" s="266"/>
      <c r="X7" s="267"/>
      <c r="Y7" s="261"/>
      <c r="Z7" s="261"/>
      <c r="AA7" s="267"/>
      <c r="AB7" s="267"/>
      <c r="AC7" s="267"/>
      <c r="AD7" s="268"/>
      <c r="AE7" s="269"/>
      <c r="AF7" s="265"/>
      <c r="AG7" s="266"/>
      <c r="AH7" s="263"/>
      <c r="AJ7" s="162">
        <f t="shared" si="3"/>
        <v>0</v>
      </c>
      <c r="AK7" s="162">
        <f t="shared" si="4"/>
        <v>0</v>
      </c>
      <c r="AL7" s="162">
        <f t="shared" si="5"/>
        <v>0</v>
      </c>
      <c r="AM7" s="162">
        <f t="shared" si="6"/>
        <v>0</v>
      </c>
      <c r="AN7" s="162">
        <f t="shared" si="7"/>
        <v>0</v>
      </c>
      <c r="AO7" s="162">
        <f t="shared" si="8"/>
        <v>0</v>
      </c>
      <c r="AP7" s="162">
        <f t="shared" si="9"/>
        <v>0</v>
      </c>
      <c r="AQ7" s="162">
        <f t="shared" si="10"/>
        <v>0</v>
      </c>
      <c r="AR7" s="162">
        <f t="shared" si="11"/>
        <v>0</v>
      </c>
      <c r="AS7" s="162">
        <f t="shared" si="12"/>
        <v>0</v>
      </c>
      <c r="AT7" s="162">
        <f t="shared" si="13"/>
        <v>0</v>
      </c>
      <c r="AU7" s="162">
        <f t="shared" si="14"/>
        <v>0</v>
      </c>
      <c r="AV7" s="162">
        <f t="shared" si="15"/>
        <v>0</v>
      </c>
    </row>
    <row r="8" spans="1:48" s="83" customFormat="1" ht="10.5" customHeight="1">
      <c r="A8" s="158" t="s">
        <v>7</v>
      </c>
      <c r="B8" s="396" t="s">
        <v>7</v>
      </c>
      <c r="C8" s="383"/>
      <c r="D8" s="452"/>
      <c r="E8" s="453"/>
      <c r="F8" s="454"/>
      <c r="G8" s="454"/>
      <c r="H8" s="453"/>
      <c r="I8" s="453"/>
      <c r="J8" s="453"/>
      <c r="K8" s="271"/>
      <c r="L8" s="272"/>
      <c r="M8" s="382"/>
      <c r="N8" s="454"/>
      <c r="O8" s="711"/>
      <c r="Q8" s="603" t="e">
        <f t="shared" si="16"/>
        <v>#DIV/0!</v>
      </c>
      <c r="R8" s="603" t="e">
        <f t="shared" si="17"/>
        <v>#DIV/0!</v>
      </c>
      <c r="S8" s="603" t="e">
        <f t="shared" si="2"/>
        <v>#DIV/0!</v>
      </c>
      <c r="T8" s="603">
        <f t="shared" si="18"/>
        <v>0</v>
      </c>
      <c r="U8" s="603">
        <f t="shared" si="19"/>
        <v>0</v>
      </c>
      <c r="V8" s="276"/>
      <c r="W8" s="277"/>
      <c r="X8" s="278"/>
      <c r="Y8" s="270"/>
      <c r="Z8" s="270"/>
      <c r="AA8" s="278"/>
      <c r="AB8" s="278"/>
      <c r="AC8" s="278"/>
      <c r="AD8" s="268"/>
      <c r="AE8" s="269"/>
      <c r="AF8" s="276"/>
      <c r="AG8" s="277"/>
      <c r="AH8" s="275"/>
      <c r="AJ8" s="162">
        <f t="shared" si="3"/>
        <v>0</v>
      </c>
      <c r="AK8" s="162">
        <f t="shared" si="4"/>
        <v>0</v>
      </c>
      <c r="AL8" s="162">
        <f t="shared" si="5"/>
        <v>0</v>
      </c>
      <c r="AM8" s="162">
        <f t="shared" si="6"/>
        <v>0</v>
      </c>
      <c r="AN8" s="162">
        <f t="shared" si="7"/>
        <v>0</v>
      </c>
      <c r="AO8" s="162">
        <f t="shared" si="8"/>
        <v>0</v>
      </c>
      <c r="AP8" s="162">
        <f t="shared" si="9"/>
        <v>0</v>
      </c>
      <c r="AQ8" s="162">
        <f t="shared" si="10"/>
        <v>0</v>
      </c>
      <c r="AR8" s="162">
        <f t="shared" si="11"/>
        <v>0</v>
      </c>
      <c r="AS8" s="162">
        <f t="shared" si="12"/>
        <v>0</v>
      </c>
      <c r="AT8" s="162">
        <f t="shared" si="13"/>
        <v>0</v>
      </c>
      <c r="AU8" s="162">
        <f t="shared" si="14"/>
        <v>0</v>
      </c>
      <c r="AV8" s="162">
        <f t="shared" si="15"/>
        <v>0</v>
      </c>
    </row>
    <row r="9" spans="1:48" s="83" customFormat="1" ht="10.5" customHeight="1">
      <c r="A9" s="157" t="s">
        <v>3</v>
      </c>
      <c r="B9" s="388" t="s">
        <v>3</v>
      </c>
      <c r="C9" s="380"/>
      <c r="D9" s="449"/>
      <c r="E9" s="450"/>
      <c r="F9" s="436"/>
      <c r="G9" s="436"/>
      <c r="H9" s="450"/>
      <c r="I9" s="450"/>
      <c r="J9" s="450"/>
      <c r="K9" s="268"/>
      <c r="L9" s="269"/>
      <c r="M9" s="380"/>
      <c r="N9" s="449"/>
      <c r="O9" s="710"/>
      <c r="Q9" s="603" t="e">
        <f t="shared" si="16"/>
        <v>#DIV/0!</v>
      </c>
      <c r="R9" s="603" t="e">
        <f t="shared" si="17"/>
        <v>#DIV/0!</v>
      </c>
      <c r="S9" s="603" t="e">
        <f t="shared" si="2"/>
        <v>#DIV/0!</v>
      </c>
      <c r="T9" s="603">
        <f t="shared" si="18"/>
        <v>0</v>
      </c>
      <c r="U9" s="603">
        <f t="shared" si="19"/>
        <v>0</v>
      </c>
      <c r="V9" s="265"/>
      <c r="W9" s="266"/>
      <c r="X9" s="267"/>
      <c r="Y9" s="261"/>
      <c r="Z9" s="261"/>
      <c r="AA9" s="267"/>
      <c r="AB9" s="267"/>
      <c r="AC9" s="267"/>
      <c r="AD9" s="268"/>
      <c r="AE9" s="269"/>
      <c r="AF9" s="265"/>
      <c r="AG9" s="266"/>
      <c r="AH9" s="263"/>
      <c r="AJ9" s="162">
        <f t="shared" si="3"/>
        <v>0</v>
      </c>
      <c r="AK9" s="162">
        <f t="shared" si="4"/>
        <v>0</v>
      </c>
      <c r="AL9" s="162">
        <f t="shared" si="5"/>
        <v>0</v>
      </c>
      <c r="AM9" s="162">
        <f t="shared" si="6"/>
        <v>0</v>
      </c>
      <c r="AN9" s="162">
        <f t="shared" si="7"/>
        <v>0</v>
      </c>
      <c r="AO9" s="162">
        <f t="shared" si="8"/>
        <v>0</v>
      </c>
      <c r="AP9" s="162">
        <f t="shared" si="9"/>
        <v>0</v>
      </c>
      <c r="AQ9" s="162">
        <f t="shared" si="10"/>
        <v>0</v>
      </c>
      <c r="AR9" s="162">
        <f t="shared" si="11"/>
        <v>0</v>
      </c>
      <c r="AS9" s="162">
        <f t="shared" si="12"/>
        <v>0</v>
      </c>
      <c r="AT9" s="162">
        <f t="shared" si="13"/>
        <v>0</v>
      </c>
      <c r="AU9" s="162">
        <f t="shared" si="14"/>
        <v>0</v>
      </c>
      <c r="AV9" s="162">
        <f t="shared" si="15"/>
        <v>0</v>
      </c>
    </row>
    <row r="10" spans="1:48" s="83" customFormat="1" ht="10.5" customHeight="1">
      <c r="A10" s="157" t="s">
        <v>73</v>
      </c>
      <c r="B10" s="388" t="s">
        <v>78</v>
      </c>
      <c r="C10" s="380"/>
      <c r="D10" s="449"/>
      <c r="E10" s="450"/>
      <c r="F10" s="436"/>
      <c r="G10" s="436"/>
      <c r="H10" s="450"/>
      <c r="I10" s="450"/>
      <c r="J10" s="450"/>
      <c r="K10" s="268"/>
      <c r="L10" s="269"/>
      <c r="M10" s="380"/>
      <c r="N10" s="449"/>
      <c r="O10" s="710"/>
      <c r="Q10" s="603" t="e">
        <f t="shared" si="16"/>
        <v>#DIV/0!</v>
      </c>
      <c r="R10" s="603" t="e">
        <f t="shared" si="17"/>
        <v>#DIV/0!</v>
      </c>
      <c r="S10" s="603" t="e">
        <f t="shared" si="2"/>
        <v>#DIV/0!</v>
      </c>
      <c r="T10" s="603">
        <f t="shared" si="18"/>
        <v>0</v>
      </c>
      <c r="U10" s="603">
        <f t="shared" si="19"/>
        <v>0</v>
      </c>
      <c r="V10" s="265"/>
      <c r="W10" s="266"/>
      <c r="X10" s="267"/>
      <c r="Y10" s="261"/>
      <c r="Z10" s="261"/>
      <c r="AA10" s="267"/>
      <c r="AB10" s="267"/>
      <c r="AC10" s="267"/>
      <c r="AD10" s="268"/>
      <c r="AE10" s="269"/>
      <c r="AF10" s="265"/>
      <c r="AG10" s="266"/>
      <c r="AH10" s="263"/>
      <c r="AJ10" s="162">
        <f t="shared" si="3"/>
        <v>0</v>
      </c>
      <c r="AK10" s="162">
        <f t="shared" si="4"/>
        <v>0</v>
      </c>
      <c r="AL10" s="162">
        <f t="shared" si="5"/>
        <v>0</v>
      </c>
      <c r="AM10" s="162">
        <f t="shared" si="6"/>
        <v>0</v>
      </c>
      <c r="AN10" s="162">
        <f t="shared" si="7"/>
        <v>0</v>
      </c>
      <c r="AO10" s="162">
        <f t="shared" si="8"/>
        <v>0</v>
      </c>
      <c r="AP10" s="162">
        <f t="shared" si="9"/>
        <v>0</v>
      </c>
      <c r="AQ10" s="162">
        <f t="shared" si="10"/>
        <v>0</v>
      </c>
      <c r="AR10" s="162">
        <f t="shared" si="11"/>
        <v>0</v>
      </c>
      <c r="AS10" s="162">
        <f t="shared" si="12"/>
        <v>0</v>
      </c>
      <c r="AT10" s="162">
        <f t="shared" si="13"/>
        <v>0</v>
      </c>
      <c r="AU10" s="162">
        <f t="shared" si="14"/>
        <v>0</v>
      </c>
      <c r="AV10" s="162">
        <f t="shared" si="15"/>
        <v>0</v>
      </c>
    </row>
    <row r="11" spans="1:48" s="83" customFormat="1" ht="10.5" customHeight="1">
      <c r="A11" s="158" t="s">
        <v>22</v>
      </c>
      <c r="B11" s="396" t="s">
        <v>22</v>
      </c>
      <c r="C11" s="383"/>
      <c r="D11" s="452"/>
      <c r="E11" s="453"/>
      <c r="F11" s="454"/>
      <c r="G11" s="454"/>
      <c r="H11" s="453"/>
      <c r="I11" s="453"/>
      <c r="J11" s="453"/>
      <c r="K11" s="271"/>
      <c r="L11" s="272"/>
      <c r="M11" s="383"/>
      <c r="N11" s="452"/>
      <c r="O11" s="711"/>
      <c r="Q11" s="603" t="e">
        <f t="shared" si="16"/>
        <v>#DIV/0!</v>
      </c>
      <c r="R11" s="603" t="e">
        <f t="shared" si="17"/>
        <v>#DIV/0!</v>
      </c>
      <c r="S11" s="603" t="e">
        <f t="shared" si="2"/>
        <v>#DIV/0!</v>
      </c>
      <c r="T11" s="603">
        <f t="shared" si="18"/>
        <v>0</v>
      </c>
      <c r="U11" s="603">
        <f t="shared" si="19"/>
        <v>0</v>
      </c>
      <c r="V11" s="276"/>
      <c r="W11" s="277"/>
      <c r="X11" s="278"/>
      <c r="Y11" s="270"/>
      <c r="Z11" s="270"/>
      <c r="AA11" s="278"/>
      <c r="AB11" s="278"/>
      <c r="AC11" s="278"/>
      <c r="AD11" s="268"/>
      <c r="AE11" s="269"/>
      <c r="AF11" s="276"/>
      <c r="AG11" s="277"/>
      <c r="AH11" s="275"/>
      <c r="AJ11" s="162">
        <f t="shared" si="3"/>
        <v>0</v>
      </c>
      <c r="AK11" s="162">
        <f t="shared" si="4"/>
        <v>0</v>
      </c>
      <c r="AL11" s="162">
        <f t="shared" si="5"/>
        <v>0</v>
      </c>
      <c r="AM11" s="162">
        <f t="shared" si="6"/>
        <v>0</v>
      </c>
      <c r="AN11" s="162">
        <f t="shared" si="7"/>
        <v>0</v>
      </c>
      <c r="AO11" s="162">
        <f t="shared" si="8"/>
        <v>0</v>
      </c>
      <c r="AP11" s="162">
        <f t="shared" si="9"/>
        <v>0</v>
      </c>
      <c r="AQ11" s="162">
        <f t="shared" si="10"/>
        <v>0</v>
      </c>
      <c r="AR11" s="162">
        <f t="shared" si="11"/>
        <v>0</v>
      </c>
      <c r="AS11" s="162">
        <f t="shared" si="12"/>
        <v>0</v>
      </c>
      <c r="AT11" s="162">
        <f t="shared" si="13"/>
        <v>0</v>
      </c>
      <c r="AU11" s="162">
        <f t="shared" si="14"/>
        <v>0</v>
      </c>
      <c r="AV11" s="162">
        <f t="shared" si="15"/>
        <v>0</v>
      </c>
    </row>
    <row r="12" spans="1:48" s="83" customFormat="1" ht="10.5" customHeight="1">
      <c r="A12" s="158" t="s">
        <v>11</v>
      </c>
      <c r="B12" s="396" t="s">
        <v>11</v>
      </c>
      <c r="C12" s="383"/>
      <c r="D12" s="452"/>
      <c r="E12" s="453"/>
      <c r="F12" s="453"/>
      <c r="G12" s="453"/>
      <c r="H12" s="453"/>
      <c r="I12" s="453"/>
      <c r="J12" s="453"/>
      <c r="K12" s="271"/>
      <c r="L12" s="272"/>
      <c r="M12" s="383"/>
      <c r="N12" s="452"/>
      <c r="O12" s="711"/>
      <c r="Q12" s="603" t="e">
        <f t="shared" si="16"/>
        <v>#DIV/0!</v>
      </c>
      <c r="R12" s="603" t="e">
        <f t="shared" si="17"/>
        <v>#DIV/0!</v>
      </c>
      <c r="S12" s="603" t="e">
        <f t="shared" si="2"/>
        <v>#DIV/0!</v>
      </c>
      <c r="T12" s="603">
        <f t="shared" si="18"/>
        <v>0</v>
      </c>
      <c r="U12" s="603">
        <f t="shared" si="19"/>
        <v>0</v>
      </c>
      <c r="V12" s="276"/>
      <c r="W12" s="277"/>
      <c r="X12" s="278"/>
      <c r="Y12" s="278"/>
      <c r="Z12" s="278"/>
      <c r="AA12" s="278"/>
      <c r="AB12" s="278"/>
      <c r="AC12" s="278"/>
      <c r="AD12" s="268"/>
      <c r="AE12" s="269"/>
      <c r="AF12" s="276"/>
      <c r="AG12" s="277"/>
      <c r="AH12" s="275"/>
      <c r="AJ12" s="162">
        <f t="shared" si="3"/>
        <v>0</v>
      </c>
      <c r="AK12" s="162">
        <f t="shared" si="4"/>
        <v>0</v>
      </c>
      <c r="AL12" s="162">
        <f t="shared" si="5"/>
        <v>0</v>
      </c>
      <c r="AM12" s="162">
        <f t="shared" si="6"/>
        <v>0</v>
      </c>
      <c r="AN12" s="162">
        <f t="shared" si="7"/>
        <v>0</v>
      </c>
      <c r="AO12" s="162">
        <f t="shared" si="8"/>
        <v>0</v>
      </c>
      <c r="AP12" s="162">
        <f t="shared" si="9"/>
        <v>0</v>
      </c>
      <c r="AQ12" s="162">
        <f t="shared" si="10"/>
        <v>0</v>
      </c>
      <c r="AR12" s="162">
        <f t="shared" si="11"/>
        <v>0</v>
      </c>
      <c r="AS12" s="162">
        <f t="shared" si="12"/>
        <v>0</v>
      </c>
      <c r="AT12" s="162">
        <f t="shared" si="13"/>
        <v>0</v>
      </c>
      <c r="AU12" s="162">
        <f t="shared" si="14"/>
        <v>0</v>
      </c>
      <c r="AV12" s="162">
        <f t="shared" si="15"/>
        <v>0</v>
      </c>
    </row>
    <row r="13" spans="1:48" s="83" customFormat="1" ht="10.5" customHeight="1">
      <c r="A13" s="157" t="s">
        <v>21</v>
      </c>
      <c r="B13" s="388" t="s">
        <v>21</v>
      </c>
      <c r="C13" s="380"/>
      <c r="D13" s="449"/>
      <c r="E13" s="450"/>
      <c r="F13" s="437"/>
      <c r="G13" s="437"/>
      <c r="H13" s="450"/>
      <c r="I13" s="450"/>
      <c r="J13" s="450"/>
      <c r="K13" s="268"/>
      <c r="L13" s="269"/>
      <c r="M13" s="380"/>
      <c r="N13" s="449"/>
      <c r="O13" s="710"/>
      <c r="Q13" s="603" t="e">
        <f t="shared" si="16"/>
        <v>#DIV/0!</v>
      </c>
      <c r="R13" s="603" t="e">
        <f t="shared" si="17"/>
        <v>#DIV/0!</v>
      </c>
      <c r="S13" s="604" t="e">
        <f>((M13-N13)/N13)-O13</f>
        <v>#DIV/0!</v>
      </c>
      <c r="T13" s="603">
        <f t="shared" si="18"/>
        <v>0</v>
      </c>
      <c r="U13" s="603">
        <f t="shared" si="19"/>
        <v>0</v>
      </c>
      <c r="V13" s="265"/>
      <c r="W13" s="266"/>
      <c r="X13" s="267"/>
      <c r="Y13" s="260"/>
      <c r="Z13" s="260"/>
      <c r="AA13" s="267"/>
      <c r="AB13" s="267"/>
      <c r="AC13" s="267"/>
      <c r="AD13" s="268"/>
      <c r="AE13" s="269"/>
      <c r="AF13" s="265"/>
      <c r="AG13" s="266"/>
      <c r="AH13" s="263"/>
      <c r="AJ13" s="162">
        <f t="shared" si="3"/>
        <v>0</v>
      </c>
      <c r="AK13" s="162">
        <f t="shared" si="4"/>
        <v>0</v>
      </c>
      <c r="AL13" s="162">
        <f t="shared" si="5"/>
        <v>0</v>
      </c>
      <c r="AM13" s="162">
        <f t="shared" si="6"/>
        <v>0</v>
      </c>
      <c r="AN13" s="162">
        <f t="shared" si="7"/>
        <v>0</v>
      </c>
      <c r="AO13" s="162">
        <f t="shared" si="8"/>
        <v>0</v>
      </c>
      <c r="AP13" s="162">
        <f t="shared" si="9"/>
        <v>0</v>
      </c>
      <c r="AQ13" s="162">
        <f t="shared" si="10"/>
        <v>0</v>
      </c>
      <c r="AR13" s="162">
        <f t="shared" si="11"/>
        <v>0</v>
      </c>
      <c r="AS13" s="162">
        <f t="shared" si="12"/>
        <v>0</v>
      </c>
      <c r="AT13" s="162">
        <f t="shared" si="13"/>
        <v>0</v>
      </c>
      <c r="AU13" s="162">
        <f t="shared" si="14"/>
        <v>0</v>
      </c>
      <c r="AV13" s="162">
        <f t="shared" si="15"/>
        <v>0</v>
      </c>
    </row>
    <row r="14" spans="1:48" s="83" customFormat="1" ht="10.5" hidden="1" customHeight="1" outlineLevel="1">
      <c r="A14" s="167" t="s">
        <v>101</v>
      </c>
      <c r="B14" s="388" t="s">
        <v>101</v>
      </c>
      <c r="C14" s="380"/>
      <c r="D14" s="449"/>
      <c r="E14" s="450"/>
      <c r="F14" s="437"/>
      <c r="G14" s="437"/>
      <c r="H14" s="450"/>
      <c r="I14" s="450"/>
      <c r="J14" s="450"/>
      <c r="K14" s="268"/>
      <c r="L14" s="269"/>
      <c r="M14" s="380"/>
      <c r="N14" s="449"/>
      <c r="O14" s="710"/>
      <c r="Q14" s="603" t="e">
        <f t="shared" ref="Q14" si="20">((C14-D14)/D14)-K14</f>
        <v>#DIV/0!</v>
      </c>
      <c r="R14" s="603" t="e">
        <f t="shared" ref="R14" si="21">((C14-G14)/G14)-L14</f>
        <v>#DIV/0!</v>
      </c>
      <c r="S14" s="604" t="e">
        <f>((M14-N14)/N14)-O14</f>
        <v>#DIV/0!</v>
      </c>
      <c r="T14" s="603">
        <f t="shared" si="18"/>
        <v>0</v>
      </c>
      <c r="U14" s="603">
        <f t="shared" si="19"/>
        <v>0</v>
      </c>
      <c r="V14" s="265"/>
      <c r="W14" s="266"/>
      <c r="X14" s="267"/>
      <c r="Y14" s="260"/>
      <c r="Z14" s="260"/>
      <c r="AA14" s="267"/>
      <c r="AB14" s="267"/>
      <c r="AC14" s="267"/>
      <c r="AD14" s="268"/>
      <c r="AE14" s="269"/>
      <c r="AF14" s="265"/>
      <c r="AG14" s="266"/>
      <c r="AH14" s="263"/>
      <c r="AJ14" s="162">
        <f t="shared" ref="AJ14" si="22">C14-V14</f>
        <v>0</v>
      </c>
      <c r="AK14" s="162">
        <f t="shared" ref="AK14" si="23">D14-W14</f>
        <v>0</v>
      </c>
      <c r="AL14" s="162">
        <f t="shared" ref="AL14" si="24">E14-X14</f>
        <v>0</v>
      </c>
      <c r="AM14" s="162">
        <f t="shared" ref="AM14" si="25">F14-Y14</f>
        <v>0</v>
      </c>
      <c r="AN14" s="162">
        <f t="shared" ref="AN14" si="26">G14-Z14</f>
        <v>0</v>
      </c>
      <c r="AO14" s="162">
        <f t="shared" ref="AO14" si="27">H14-AA14</f>
        <v>0</v>
      </c>
      <c r="AP14" s="162">
        <f t="shared" ref="AP14" si="28">I14-AB14</f>
        <v>0</v>
      </c>
      <c r="AQ14" s="162">
        <f t="shared" ref="AQ14" si="29">J14-AC14</f>
        <v>0</v>
      </c>
      <c r="AR14" s="162">
        <f t="shared" ref="AR14" si="30">K14-AD14</f>
        <v>0</v>
      </c>
      <c r="AS14" s="162">
        <f t="shared" ref="AS14" si="31">L14-AE14</f>
        <v>0</v>
      </c>
      <c r="AT14" s="162">
        <f t="shared" ref="AT14" si="32">M14-AF14</f>
        <v>0</v>
      </c>
      <c r="AU14" s="162">
        <f t="shared" ref="AU14" si="33">N14-AG14</f>
        <v>0</v>
      </c>
      <c r="AV14" s="162">
        <f t="shared" ref="AV14" si="34">O14-AH14</f>
        <v>0</v>
      </c>
    </row>
    <row r="15" spans="1:48" s="83" customFormat="1" ht="10.5" customHeight="1" collapsed="1">
      <c r="A15" s="158" t="s">
        <v>4</v>
      </c>
      <c r="B15" s="403" t="s">
        <v>4</v>
      </c>
      <c r="C15" s="404"/>
      <c r="D15" s="456"/>
      <c r="E15" s="457"/>
      <c r="F15" s="458"/>
      <c r="G15" s="458"/>
      <c r="H15" s="457"/>
      <c r="I15" s="457"/>
      <c r="J15" s="457"/>
      <c r="K15" s="283"/>
      <c r="L15" s="555"/>
      <c r="M15" s="404"/>
      <c r="N15" s="456"/>
      <c r="O15" s="712"/>
      <c r="Q15" s="603" t="e">
        <f t="shared" si="16"/>
        <v>#DIV/0!</v>
      </c>
      <c r="R15" s="603" t="e">
        <f t="shared" si="17"/>
        <v>#DIV/0!</v>
      </c>
      <c r="S15" s="603" t="e">
        <f t="shared" si="2"/>
        <v>#DIV/0!</v>
      </c>
      <c r="T15" s="603">
        <f t="shared" si="18"/>
        <v>0</v>
      </c>
      <c r="U15" s="603">
        <f t="shared" si="19"/>
        <v>0</v>
      </c>
      <c r="V15" s="280"/>
      <c r="W15" s="281"/>
      <c r="X15" s="250"/>
      <c r="Y15" s="282"/>
      <c r="Z15" s="282"/>
      <c r="AA15" s="250"/>
      <c r="AB15" s="250"/>
      <c r="AC15" s="250"/>
      <c r="AD15" s="551"/>
      <c r="AE15" s="552"/>
      <c r="AF15" s="280"/>
      <c r="AG15" s="281"/>
      <c r="AH15" s="363"/>
      <c r="AJ15" s="162">
        <f t="shared" si="3"/>
        <v>0</v>
      </c>
      <c r="AK15" s="162">
        <f t="shared" si="4"/>
        <v>0</v>
      </c>
      <c r="AL15" s="162">
        <f t="shared" si="5"/>
        <v>0</v>
      </c>
      <c r="AM15" s="162">
        <f t="shared" si="6"/>
        <v>0</v>
      </c>
      <c r="AN15" s="162">
        <f t="shared" si="7"/>
        <v>0</v>
      </c>
      <c r="AO15" s="162">
        <f t="shared" si="8"/>
        <v>0</v>
      </c>
      <c r="AP15" s="162">
        <f t="shared" si="9"/>
        <v>0</v>
      </c>
      <c r="AQ15" s="162">
        <f t="shared" si="10"/>
        <v>0</v>
      </c>
      <c r="AR15" s="162">
        <f t="shared" si="11"/>
        <v>0</v>
      </c>
      <c r="AS15" s="162">
        <f t="shared" si="12"/>
        <v>0</v>
      </c>
      <c r="AT15" s="162">
        <f t="shared" si="13"/>
        <v>0</v>
      </c>
      <c r="AU15" s="162">
        <f t="shared" si="14"/>
        <v>0</v>
      </c>
      <c r="AV15" s="162">
        <f t="shared" si="15"/>
        <v>0</v>
      </c>
    </row>
    <row r="16" spans="1:48" s="83" customFormat="1" ht="10.5" customHeight="1">
      <c r="A16" s="157" t="s">
        <v>8</v>
      </c>
      <c r="B16" s="388" t="s">
        <v>8</v>
      </c>
      <c r="C16" s="381"/>
      <c r="D16" s="436"/>
      <c r="E16" s="436"/>
      <c r="F16" s="436"/>
      <c r="G16" s="436"/>
      <c r="H16" s="436"/>
      <c r="I16" s="436"/>
      <c r="J16" s="436"/>
      <c r="K16" s="323"/>
      <c r="L16" s="324"/>
      <c r="M16" s="412"/>
      <c r="N16" s="436"/>
      <c r="O16" s="709"/>
      <c r="Q16" s="603"/>
      <c r="R16" s="603"/>
      <c r="S16" s="603"/>
      <c r="T16" s="603"/>
      <c r="U16" s="164"/>
      <c r="V16" s="287"/>
      <c r="W16" s="261"/>
      <c r="X16" s="261"/>
      <c r="Y16" s="261"/>
      <c r="Z16" s="261"/>
      <c r="AA16" s="261"/>
      <c r="AB16" s="261"/>
      <c r="AC16" s="261"/>
      <c r="AD16" s="262"/>
      <c r="AE16" s="264"/>
      <c r="AF16" s="287"/>
      <c r="AG16" s="261"/>
      <c r="AH16" s="263"/>
      <c r="AJ16" s="162">
        <f t="shared" si="3"/>
        <v>0</v>
      </c>
      <c r="AK16" s="162">
        <f t="shared" si="4"/>
        <v>0</v>
      </c>
      <c r="AL16" s="162">
        <f t="shared" si="5"/>
        <v>0</v>
      </c>
      <c r="AM16" s="162">
        <f t="shared" si="6"/>
        <v>0</v>
      </c>
      <c r="AN16" s="162">
        <f t="shared" si="7"/>
        <v>0</v>
      </c>
      <c r="AO16" s="162">
        <f t="shared" si="8"/>
        <v>0</v>
      </c>
      <c r="AP16" s="162">
        <f t="shared" si="9"/>
        <v>0</v>
      </c>
      <c r="AQ16" s="162">
        <f t="shared" si="10"/>
        <v>0</v>
      </c>
      <c r="AR16" s="162">
        <f t="shared" si="11"/>
        <v>0</v>
      </c>
      <c r="AS16" s="162">
        <f t="shared" si="12"/>
        <v>0</v>
      </c>
      <c r="AT16" s="162">
        <f t="shared" si="13"/>
        <v>0</v>
      </c>
      <c r="AU16" s="162">
        <f t="shared" si="14"/>
        <v>0</v>
      </c>
      <c r="AV16" s="162">
        <f t="shared" si="15"/>
        <v>0</v>
      </c>
    </row>
    <row r="17" spans="1:48" s="83" customFormat="1" ht="10.5" customHeight="1">
      <c r="A17" s="157" t="s">
        <v>5</v>
      </c>
      <c r="B17" s="388" t="s">
        <v>92</v>
      </c>
      <c r="C17" s="381"/>
      <c r="D17" s="437"/>
      <c r="E17" s="437"/>
      <c r="F17" s="437"/>
      <c r="G17" s="437"/>
      <c r="H17" s="437"/>
      <c r="I17" s="437"/>
      <c r="J17" s="437"/>
      <c r="K17" s="323"/>
      <c r="L17" s="324"/>
      <c r="M17" s="412"/>
      <c r="N17" s="436"/>
      <c r="O17" s="710"/>
      <c r="Q17" s="603"/>
      <c r="R17" s="603"/>
      <c r="S17" s="603"/>
      <c r="T17" s="603"/>
      <c r="U17" s="164"/>
      <c r="V17" s="287"/>
      <c r="W17" s="261"/>
      <c r="X17" s="261"/>
      <c r="Y17" s="261"/>
      <c r="Z17" s="261"/>
      <c r="AA17" s="261"/>
      <c r="AB17" s="261"/>
      <c r="AC17" s="261"/>
      <c r="AD17" s="262"/>
      <c r="AE17" s="264"/>
      <c r="AF17" s="287"/>
      <c r="AG17" s="261"/>
      <c r="AH17" s="263"/>
      <c r="AJ17" s="162">
        <f t="shared" ref="AJ17:AV17" si="35">C17-V17</f>
        <v>0</v>
      </c>
      <c r="AK17" s="162">
        <f t="shared" si="35"/>
        <v>0</v>
      </c>
      <c r="AL17" s="162">
        <f t="shared" si="35"/>
        <v>0</v>
      </c>
      <c r="AM17" s="162">
        <f t="shared" si="35"/>
        <v>0</v>
      </c>
      <c r="AN17" s="162">
        <f t="shared" si="35"/>
        <v>0</v>
      </c>
      <c r="AO17" s="162">
        <f t="shared" si="35"/>
        <v>0</v>
      </c>
      <c r="AP17" s="162">
        <f t="shared" si="35"/>
        <v>0</v>
      </c>
      <c r="AQ17" s="162">
        <f t="shared" si="35"/>
        <v>0</v>
      </c>
      <c r="AR17" s="162">
        <f t="shared" si="35"/>
        <v>0</v>
      </c>
      <c r="AS17" s="162">
        <f t="shared" si="35"/>
        <v>0</v>
      </c>
      <c r="AT17" s="162">
        <f t="shared" si="35"/>
        <v>0</v>
      </c>
      <c r="AU17" s="162">
        <f t="shared" si="35"/>
        <v>0</v>
      </c>
      <c r="AV17" s="162">
        <f t="shared" si="35"/>
        <v>0</v>
      </c>
    </row>
    <row r="18" spans="1:48" s="83" customFormat="1" ht="10.5" hidden="1" customHeight="1" outlineLevel="1">
      <c r="A18" s="157" t="s">
        <v>5</v>
      </c>
      <c r="B18" s="388" t="s">
        <v>5</v>
      </c>
      <c r="C18" s="381"/>
      <c r="D18" s="437"/>
      <c r="E18" s="437"/>
      <c r="F18" s="437"/>
      <c r="G18" s="437"/>
      <c r="H18" s="437"/>
      <c r="I18" s="437"/>
      <c r="J18" s="437"/>
      <c r="K18" s="323"/>
      <c r="L18" s="324"/>
      <c r="M18" s="412"/>
      <c r="N18" s="436"/>
      <c r="O18" s="710"/>
      <c r="Q18" s="603"/>
      <c r="R18" s="603"/>
      <c r="S18" s="603"/>
      <c r="T18" s="603"/>
      <c r="U18" s="164"/>
      <c r="V18" s="287"/>
      <c r="W18" s="261"/>
      <c r="X18" s="261"/>
      <c r="Y18" s="261"/>
      <c r="Z18" s="261"/>
      <c r="AA18" s="261"/>
      <c r="AB18" s="261"/>
      <c r="AC18" s="261"/>
      <c r="AD18" s="262"/>
      <c r="AE18" s="264"/>
      <c r="AF18" s="287"/>
      <c r="AG18" s="261"/>
      <c r="AH18" s="263"/>
      <c r="AJ18" s="162">
        <f t="shared" si="3"/>
        <v>0</v>
      </c>
      <c r="AK18" s="162">
        <f t="shared" si="4"/>
        <v>0</v>
      </c>
      <c r="AL18" s="162">
        <f t="shared" si="5"/>
        <v>0</v>
      </c>
      <c r="AM18" s="162">
        <f t="shared" si="6"/>
        <v>0</v>
      </c>
      <c r="AN18" s="162">
        <f t="shared" si="7"/>
        <v>0</v>
      </c>
      <c r="AO18" s="162">
        <f t="shared" si="8"/>
        <v>0</v>
      </c>
      <c r="AP18" s="162">
        <f t="shared" si="9"/>
        <v>0</v>
      </c>
      <c r="AQ18" s="162">
        <f t="shared" si="10"/>
        <v>0</v>
      </c>
      <c r="AR18" s="162">
        <f t="shared" si="11"/>
        <v>0</v>
      </c>
      <c r="AS18" s="162">
        <f t="shared" si="12"/>
        <v>0</v>
      </c>
      <c r="AT18" s="162">
        <f t="shared" si="13"/>
        <v>0</v>
      </c>
      <c r="AU18" s="162">
        <f t="shared" si="14"/>
        <v>0</v>
      </c>
      <c r="AV18" s="162">
        <f t="shared" si="15"/>
        <v>0</v>
      </c>
    </row>
    <row r="19" spans="1:48" s="83" customFormat="1" ht="10.5" customHeight="1" collapsed="1">
      <c r="A19" s="157" t="s">
        <v>26</v>
      </c>
      <c r="B19" s="388" t="s">
        <v>26</v>
      </c>
      <c r="C19" s="381"/>
      <c r="D19" s="437"/>
      <c r="E19" s="437"/>
      <c r="F19" s="437"/>
      <c r="G19" s="437"/>
      <c r="H19" s="437"/>
      <c r="I19" s="437"/>
      <c r="J19" s="437"/>
      <c r="K19" s="268"/>
      <c r="L19" s="269"/>
      <c r="M19" s="381"/>
      <c r="N19" s="437"/>
      <c r="O19" s="710"/>
      <c r="Q19" s="603" t="e">
        <f t="shared" si="16"/>
        <v>#DIV/0!</v>
      </c>
      <c r="R19" s="603" t="e">
        <f t="shared" si="17"/>
        <v>#DIV/0!</v>
      </c>
      <c r="S19" s="603" t="e">
        <f>((M19-N19)/N19)-O19</f>
        <v>#DIV/0!</v>
      </c>
      <c r="T19" s="603">
        <f>C19-M19</f>
        <v>0</v>
      </c>
      <c r="U19" s="603">
        <f>G19-N19</f>
        <v>0</v>
      </c>
      <c r="V19" s="289"/>
      <c r="W19" s="260"/>
      <c r="X19" s="260"/>
      <c r="Y19" s="260"/>
      <c r="Z19" s="260"/>
      <c r="AA19" s="260"/>
      <c r="AB19" s="260"/>
      <c r="AC19" s="260"/>
      <c r="AD19" s="268"/>
      <c r="AE19" s="269"/>
      <c r="AF19" s="289"/>
      <c r="AG19" s="260"/>
      <c r="AH19" s="263"/>
      <c r="AJ19" s="162">
        <f t="shared" si="3"/>
        <v>0</v>
      </c>
      <c r="AK19" s="162">
        <f t="shared" si="4"/>
        <v>0</v>
      </c>
      <c r="AL19" s="162">
        <f t="shared" si="5"/>
        <v>0</v>
      </c>
      <c r="AM19" s="162">
        <f t="shared" si="6"/>
        <v>0</v>
      </c>
      <c r="AN19" s="162">
        <f t="shared" si="7"/>
        <v>0</v>
      </c>
      <c r="AO19" s="162">
        <f t="shared" si="8"/>
        <v>0</v>
      </c>
      <c r="AP19" s="162">
        <f t="shared" si="9"/>
        <v>0</v>
      </c>
      <c r="AQ19" s="162">
        <f t="shared" si="10"/>
        <v>0</v>
      </c>
      <c r="AR19" s="162">
        <f t="shared" si="11"/>
        <v>0</v>
      </c>
      <c r="AS19" s="162">
        <f t="shared" si="12"/>
        <v>0</v>
      </c>
      <c r="AT19" s="162">
        <f t="shared" si="13"/>
        <v>0</v>
      </c>
      <c r="AU19" s="162">
        <f t="shared" si="14"/>
        <v>0</v>
      </c>
      <c r="AV19" s="162">
        <f t="shared" si="15"/>
        <v>0</v>
      </c>
    </row>
    <row r="20" spans="1:48" s="83" customFormat="1" ht="10.5" customHeight="1">
      <c r="A20" s="157" t="s">
        <v>25</v>
      </c>
      <c r="B20" s="386" t="s">
        <v>80</v>
      </c>
      <c r="C20" s="381"/>
      <c r="D20" s="437"/>
      <c r="E20" s="716"/>
      <c r="F20" s="716"/>
      <c r="G20" s="716"/>
      <c r="H20" s="437"/>
      <c r="I20" s="437"/>
      <c r="J20" s="437"/>
      <c r="K20" s="268"/>
      <c r="L20" s="269"/>
      <c r="M20" s="381"/>
      <c r="N20" s="437"/>
      <c r="O20" s="710"/>
      <c r="Q20" s="603" t="e">
        <f t="shared" si="16"/>
        <v>#DIV/0!</v>
      </c>
      <c r="R20" s="603" t="e">
        <f t="shared" si="17"/>
        <v>#DIV/0!</v>
      </c>
      <c r="S20" s="603" t="e">
        <f>((M20-N20)/N20)-O20</f>
        <v>#DIV/0!</v>
      </c>
      <c r="T20" s="603">
        <f>C20-M20</f>
        <v>0</v>
      </c>
      <c r="U20" s="603">
        <f>G20-N20</f>
        <v>0</v>
      </c>
      <c r="V20" s="289"/>
      <c r="W20" s="260"/>
      <c r="X20" s="567"/>
      <c r="Y20" s="567"/>
      <c r="Z20" s="567"/>
      <c r="AA20" s="260"/>
      <c r="AB20" s="260"/>
      <c r="AC20" s="260"/>
      <c r="AD20" s="268"/>
      <c r="AE20" s="269"/>
      <c r="AF20" s="289"/>
      <c r="AG20" s="260"/>
      <c r="AH20" s="263"/>
      <c r="AJ20" s="162">
        <f t="shared" si="3"/>
        <v>0</v>
      </c>
      <c r="AK20" s="162">
        <f t="shared" si="4"/>
        <v>0</v>
      </c>
      <c r="AL20" s="162">
        <f t="shared" si="5"/>
        <v>0</v>
      </c>
      <c r="AM20" s="162">
        <f t="shared" si="6"/>
        <v>0</v>
      </c>
      <c r="AN20" s="162">
        <f t="shared" si="7"/>
        <v>0</v>
      </c>
      <c r="AO20" s="162">
        <f t="shared" si="8"/>
        <v>0</v>
      </c>
      <c r="AP20" s="162">
        <f t="shared" si="9"/>
        <v>0</v>
      </c>
      <c r="AQ20" s="162">
        <f t="shared" si="10"/>
        <v>0</v>
      </c>
      <c r="AR20" s="162">
        <f t="shared" si="11"/>
        <v>0</v>
      </c>
      <c r="AS20" s="162">
        <f t="shared" si="12"/>
        <v>0</v>
      </c>
      <c r="AT20" s="162">
        <f t="shared" si="13"/>
        <v>0</v>
      </c>
      <c r="AU20" s="162">
        <f t="shared" si="14"/>
        <v>0</v>
      </c>
      <c r="AV20" s="162">
        <f t="shared" si="15"/>
        <v>0</v>
      </c>
    </row>
    <row r="21" spans="1:48" s="83" customFormat="1" ht="10.5" customHeight="1">
      <c r="A21" s="157" t="s">
        <v>12</v>
      </c>
      <c r="B21" s="416" t="s">
        <v>12</v>
      </c>
      <c r="C21" s="417"/>
      <c r="D21" s="438"/>
      <c r="E21" s="438"/>
      <c r="F21" s="438"/>
      <c r="G21" s="438"/>
      <c r="H21" s="438"/>
      <c r="I21" s="438"/>
      <c r="J21" s="438"/>
      <c r="K21" s="551"/>
      <c r="L21" s="552"/>
      <c r="M21" s="417"/>
      <c r="N21" s="470"/>
      <c r="O21" s="713"/>
      <c r="Q21" s="603" t="e">
        <f t="shared" si="16"/>
        <v>#DIV/0!</v>
      </c>
      <c r="R21" s="603" t="e">
        <f t="shared" si="17"/>
        <v>#DIV/0!</v>
      </c>
      <c r="S21" s="603" t="e">
        <f>((M21-N21)/N21)-O21</f>
        <v>#DIV/0!</v>
      </c>
      <c r="T21" s="603">
        <f>C21-M21</f>
        <v>0</v>
      </c>
      <c r="U21" s="603">
        <f>G21-N21</f>
        <v>0</v>
      </c>
      <c r="V21" s="292"/>
      <c r="W21" s="293"/>
      <c r="X21" s="293"/>
      <c r="Y21" s="293"/>
      <c r="Z21" s="293"/>
      <c r="AA21" s="293"/>
      <c r="AB21" s="293"/>
      <c r="AC21" s="293"/>
      <c r="AD21" s="551"/>
      <c r="AE21" s="552"/>
      <c r="AF21" s="292"/>
      <c r="AG21" s="293"/>
      <c r="AH21" s="363"/>
      <c r="AJ21" s="162">
        <f t="shared" si="3"/>
        <v>0</v>
      </c>
      <c r="AK21" s="162">
        <f t="shared" si="4"/>
        <v>0</v>
      </c>
      <c r="AL21" s="162">
        <f t="shared" si="5"/>
        <v>0</v>
      </c>
      <c r="AM21" s="162">
        <f t="shared" si="6"/>
        <v>0</v>
      </c>
      <c r="AN21" s="162">
        <f t="shared" si="7"/>
        <v>0</v>
      </c>
      <c r="AO21" s="162">
        <f t="shared" si="8"/>
        <v>0</v>
      </c>
      <c r="AP21" s="162">
        <f t="shared" si="9"/>
        <v>0</v>
      </c>
      <c r="AQ21" s="162">
        <f t="shared" si="10"/>
        <v>0</v>
      </c>
      <c r="AR21" s="162">
        <f t="shared" si="11"/>
        <v>0</v>
      </c>
      <c r="AS21" s="162">
        <f t="shared" si="12"/>
        <v>0</v>
      </c>
      <c r="AT21" s="162">
        <f t="shared" si="13"/>
        <v>0</v>
      </c>
      <c r="AU21" s="162">
        <f t="shared" si="14"/>
        <v>0</v>
      </c>
      <c r="AV21" s="162">
        <f t="shared" si="15"/>
        <v>0</v>
      </c>
    </row>
    <row r="22" spans="1:48" s="83" customFormat="1" ht="10.5" customHeight="1">
      <c r="A22" s="158" t="s">
        <v>20</v>
      </c>
      <c r="B22" s="396" t="s">
        <v>20</v>
      </c>
      <c r="C22" s="607"/>
      <c r="D22" s="450"/>
      <c r="E22" s="450"/>
      <c r="F22" s="450"/>
      <c r="G22" s="450"/>
      <c r="H22" s="450"/>
      <c r="I22" s="450"/>
      <c r="J22" s="450"/>
      <c r="K22" s="323"/>
      <c r="L22" s="324"/>
      <c r="M22" s="381"/>
      <c r="N22" s="437"/>
      <c r="O22" s="710"/>
      <c r="Q22" s="603"/>
      <c r="R22" s="603"/>
      <c r="S22" s="603"/>
      <c r="T22" s="603"/>
      <c r="U22" s="164"/>
      <c r="V22" s="355"/>
      <c r="W22" s="267"/>
      <c r="X22" s="267"/>
      <c r="Y22" s="267"/>
      <c r="Z22" s="267"/>
      <c r="AA22" s="267"/>
      <c r="AB22" s="267"/>
      <c r="AC22" s="267"/>
      <c r="AD22" s="557"/>
      <c r="AE22" s="532"/>
      <c r="AF22" s="355"/>
      <c r="AG22" s="267"/>
      <c r="AH22" s="288"/>
      <c r="AJ22" s="162">
        <f t="shared" si="3"/>
        <v>0</v>
      </c>
      <c r="AK22" s="162">
        <f t="shared" si="4"/>
        <v>0</v>
      </c>
      <c r="AL22" s="162">
        <f t="shared" si="5"/>
        <v>0</v>
      </c>
      <c r="AM22" s="162">
        <f t="shared" si="6"/>
        <v>0</v>
      </c>
      <c r="AN22" s="162">
        <f t="shared" si="7"/>
        <v>0</v>
      </c>
      <c r="AO22" s="162">
        <f t="shared" si="8"/>
        <v>0</v>
      </c>
      <c r="AP22" s="162">
        <f t="shared" si="9"/>
        <v>0</v>
      </c>
      <c r="AQ22" s="162">
        <f t="shared" si="10"/>
        <v>0</v>
      </c>
      <c r="AR22" s="162">
        <f t="shared" si="11"/>
        <v>0</v>
      </c>
      <c r="AS22" s="162">
        <f t="shared" si="12"/>
        <v>0</v>
      </c>
      <c r="AT22" s="162">
        <f t="shared" si="13"/>
        <v>0</v>
      </c>
      <c r="AU22" s="162">
        <f t="shared" si="14"/>
        <v>0</v>
      </c>
      <c r="AV22" s="162">
        <f t="shared" si="15"/>
        <v>0</v>
      </c>
    </row>
    <row r="23" spans="1:48" s="83" customFormat="1" ht="10.5" customHeight="1">
      <c r="A23" s="157" t="s">
        <v>17</v>
      </c>
      <c r="B23" s="388" t="s">
        <v>17</v>
      </c>
      <c r="C23" s="581"/>
      <c r="D23" s="441"/>
      <c r="E23" s="441"/>
      <c r="F23" s="441"/>
      <c r="G23" s="441"/>
      <c r="H23" s="441"/>
      <c r="I23" s="441"/>
      <c r="J23" s="441"/>
      <c r="K23" s="268"/>
      <c r="L23" s="269"/>
      <c r="M23" s="581"/>
      <c r="N23" s="471"/>
      <c r="O23" s="710"/>
      <c r="Q23" s="603" t="e">
        <f t="shared" si="16"/>
        <v>#DIV/0!</v>
      </c>
      <c r="R23" s="603" t="e">
        <f t="shared" si="17"/>
        <v>#DIV/0!</v>
      </c>
      <c r="S23" s="603" t="e">
        <f t="shared" ref="S23:S29" si="36">((M23-N23)/N23)-O23</f>
        <v>#DIV/0!</v>
      </c>
      <c r="T23" s="603">
        <f t="shared" ref="T23:T29" si="37">C23-M23</f>
        <v>0</v>
      </c>
      <c r="U23" s="603">
        <f t="shared" ref="U23:U29" si="38">G23-N23</f>
        <v>0</v>
      </c>
      <c r="V23" s="297"/>
      <c r="W23" s="298"/>
      <c r="X23" s="298"/>
      <c r="Y23" s="298"/>
      <c r="Z23" s="298"/>
      <c r="AA23" s="298"/>
      <c r="AB23" s="298"/>
      <c r="AC23" s="298"/>
      <c r="AD23" s="268"/>
      <c r="AE23" s="269"/>
      <c r="AF23" s="297"/>
      <c r="AG23" s="298"/>
      <c r="AH23" s="263"/>
      <c r="AJ23" s="162">
        <f t="shared" si="3"/>
        <v>0</v>
      </c>
      <c r="AK23" s="162">
        <f t="shared" si="4"/>
        <v>0</v>
      </c>
      <c r="AL23" s="162">
        <f t="shared" si="5"/>
        <v>0</v>
      </c>
      <c r="AM23" s="162">
        <f t="shared" si="6"/>
        <v>0</v>
      </c>
      <c r="AN23" s="162">
        <f t="shared" si="7"/>
        <v>0</v>
      </c>
      <c r="AO23" s="162">
        <f t="shared" si="8"/>
        <v>0</v>
      </c>
      <c r="AP23" s="162">
        <f t="shared" si="9"/>
        <v>0</v>
      </c>
      <c r="AQ23" s="162">
        <f t="shared" si="10"/>
        <v>0</v>
      </c>
      <c r="AR23" s="162">
        <f t="shared" si="11"/>
        <v>0</v>
      </c>
      <c r="AS23" s="162">
        <f t="shared" si="12"/>
        <v>0</v>
      </c>
      <c r="AT23" s="162">
        <f t="shared" si="13"/>
        <v>0</v>
      </c>
      <c r="AU23" s="162">
        <f t="shared" si="14"/>
        <v>0</v>
      </c>
      <c r="AV23" s="162">
        <f t="shared" si="15"/>
        <v>0</v>
      </c>
    </row>
    <row r="24" spans="1:48" s="83" customFormat="1" ht="10.5" customHeight="1">
      <c r="A24" s="157" t="s">
        <v>18</v>
      </c>
      <c r="B24" s="388" t="s">
        <v>18</v>
      </c>
      <c r="C24" s="581"/>
      <c r="D24" s="441"/>
      <c r="E24" s="441"/>
      <c r="F24" s="441"/>
      <c r="G24" s="441"/>
      <c r="H24" s="441"/>
      <c r="I24" s="441"/>
      <c r="J24" s="441"/>
      <c r="K24" s="268"/>
      <c r="L24" s="269"/>
      <c r="M24" s="581"/>
      <c r="N24" s="471"/>
      <c r="O24" s="710"/>
      <c r="Q24" s="603" t="e">
        <f t="shared" si="16"/>
        <v>#DIV/0!</v>
      </c>
      <c r="R24" s="603" t="e">
        <f t="shared" si="17"/>
        <v>#DIV/0!</v>
      </c>
      <c r="S24" s="603" t="e">
        <f t="shared" si="36"/>
        <v>#DIV/0!</v>
      </c>
      <c r="T24" s="603">
        <f t="shared" si="37"/>
        <v>0</v>
      </c>
      <c r="U24" s="603">
        <f t="shared" si="38"/>
        <v>0</v>
      </c>
      <c r="V24" s="297"/>
      <c r="W24" s="298"/>
      <c r="X24" s="298"/>
      <c r="Y24" s="298"/>
      <c r="Z24" s="298"/>
      <c r="AA24" s="298"/>
      <c r="AB24" s="298"/>
      <c r="AC24" s="298"/>
      <c r="AD24" s="268"/>
      <c r="AE24" s="269"/>
      <c r="AF24" s="297"/>
      <c r="AG24" s="298"/>
      <c r="AH24" s="263"/>
      <c r="AJ24" s="162">
        <f t="shared" si="3"/>
        <v>0</v>
      </c>
      <c r="AK24" s="162">
        <f t="shared" si="4"/>
        <v>0</v>
      </c>
      <c r="AL24" s="162">
        <f t="shared" si="5"/>
        <v>0</v>
      </c>
      <c r="AM24" s="162">
        <f t="shared" si="6"/>
        <v>0</v>
      </c>
      <c r="AN24" s="162">
        <f t="shared" si="7"/>
        <v>0</v>
      </c>
      <c r="AO24" s="162">
        <f t="shared" si="8"/>
        <v>0</v>
      </c>
      <c r="AP24" s="162">
        <f t="shared" si="9"/>
        <v>0</v>
      </c>
      <c r="AQ24" s="162">
        <f t="shared" si="10"/>
        <v>0</v>
      </c>
      <c r="AR24" s="162">
        <f t="shared" si="11"/>
        <v>0</v>
      </c>
      <c r="AS24" s="162">
        <f t="shared" si="12"/>
        <v>0</v>
      </c>
      <c r="AT24" s="162">
        <f t="shared" si="13"/>
        <v>0</v>
      </c>
      <c r="AU24" s="162">
        <f t="shared" si="14"/>
        <v>0</v>
      </c>
      <c r="AV24" s="162">
        <f t="shared" si="15"/>
        <v>0</v>
      </c>
    </row>
    <row r="25" spans="1:48" s="83" customFormat="1" ht="10.5" customHeight="1">
      <c r="A25" s="157" t="s">
        <v>19</v>
      </c>
      <c r="B25" s="388" t="s">
        <v>19</v>
      </c>
      <c r="C25" s="581"/>
      <c r="D25" s="441"/>
      <c r="E25" s="441"/>
      <c r="F25" s="441"/>
      <c r="G25" s="441"/>
      <c r="H25" s="441"/>
      <c r="I25" s="441"/>
      <c r="J25" s="441"/>
      <c r="K25" s="268"/>
      <c r="L25" s="269"/>
      <c r="M25" s="581"/>
      <c r="N25" s="471"/>
      <c r="O25" s="710"/>
      <c r="Q25" s="603" t="e">
        <f t="shared" si="16"/>
        <v>#DIV/0!</v>
      </c>
      <c r="R25" s="603" t="e">
        <f t="shared" si="17"/>
        <v>#DIV/0!</v>
      </c>
      <c r="S25" s="603" t="e">
        <f t="shared" si="36"/>
        <v>#DIV/0!</v>
      </c>
      <c r="T25" s="603">
        <f t="shared" si="37"/>
        <v>0</v>
      </c>
      <c r="U25" s="603">
        <f>G25-N25</f>
        <v>0</v>
      </c>
      <c r="V25" s="297"/>
      <c r="W25" s="298"/>
      <c r="X25" s="298"/>
      <c r="Y25" s="298"/>
      <c r="Z25" s="298"/>
      <c r="AA25" s="298"/>
      <c r="AB25" s="298"/>
      <c r="AC25" s="298"/>
      <c r="AD25" s="268"/>
      <c r="AE25" s="269"/>
      <c r="AF25" s="297"/>
      <c r="AG25" s="298"/>
      <c r="AH25" s="263"/>
      <c r="AJ25" s="162">
        <f t="shared" si="3"/>
        <v>0</v>
      </c>
      <c r="AK25" s="162">
        <f t="shared" si="4"/>
        <v>0</v>
      </c>
      <c r="AL25" s="162">
        <f t="shared" si="5"/>
        <v>0</v>
      </c>
      <c r="AM25" s="162">
        <f t="shared" si="6"/>
        <v>0</v>
      </c>
      <c r="AN25" s="162">
        <f t="shared" si="7"/>
        <v>0</v>
      </c>
      <c r="AO25" s="162">
        <f t="shared" si="8"/>
        <v>0</v>
      </c>
      <c r="AP25" s="162">
        <f t="shared" si="9"/>
        <v>0</v>
      </c>
      <c r="AQ25" s="162">
        <f t="shared" si="10"/>
        <v>0</v>
      </c>
      <c r="AR25" s="162">
        <f t="shared" si="11"/>
        <v>0</v>
      </c>
      <c r="AS25" s="162">
        <f t="shared" si="12"/>
        <v>0</v>
      </c>
      <c r="AT25" s="162">
        <f t="shared" si="13"/>
        <v>0</v>
      </c>
      <c r="AU25" s="162">
        <f t="shared" si="14"/>
        <v>0</v>
      </c>
      <c r="AV25" s="162">
        <f t="shared" si="15"/>
        <v>0</v>
      </c>
    </row>
    <row r="26" spans="1:48" s="83" customFormat="1" ht="10.5" customHeight="1">
      <c r="A26" s="158" t="s">
        <v>23</v>
      </c>
      <c r="B26" s="396" t="s">
        <v>23</v>
      </c>
      <c r="C26" s="428"/>
      <c r="D26" s="444"/>
      <c r="E26" s="444"/>
      <c r="F26" s="444"/>
      <c r="G26" s="444"/>
      <c r="H26" s="444"/>
      <c r="I26" s="444"/>
      <c r="J26" s="444"/>
      <c r="K26" s="271"/>
      <c r="L26" s="272"/>
      <c r="M26" s="428"/>
      <c r="N26" s="714"/>
      <c r="O26" s="711"/>
      <c r="Q26" s="603" t="e">
        <f t="shared" si="16"/>
        <v>#DIV/0!</v>
      </c>
      <c r="R26" s="603" t="e">
        <f t="shared" si="17"/>
        <v>#DIV/0!</v>
      </c>
      <c r="S26" s="603" t="e">
        <f t="shared" si="36"/>
        <v>#DIV/0!</v>
      </c>
      <c r="T26" s="603">
        <f t="shared" si="37"/>
        <v>0</v>
      </c>
      <c r="U26" s="603">
        <f t="shared" si="38"/>
        <v>0</v>
      </c>
      <c r="V26" s="299"/>
      <c r="W26" s="300"/>
      <c r="X26" s="300"/>
      <c r="Y26" s="300"/>
      <c r="Z26" s="300"/>
      <c r="AA26" s="300"/>
      <c r="AB26" s="300"/>
      <c r="AC26" s="300"/>
      <c r="AD26" s="271"/>
      <c r="AE26" s="272"/>
      <c r="AF26" s="299"/>
      <c r="AG26" s="300"/>
      <c r="AH26" s="275"/>
      <c r="AJ26" s="162">
        <f t="shared" si="3"/>
        <v>0</v>
      </c>
      <c r="AK26" s="162">
        <f t="shared" si="4"/>
        <v>0</v>
      </c>
      <c r="AL26" s="162">
        <f t="shared" si="5"/>
        <v>0</v>
      </c>
      <c r="AM26" s="162">
        <f t="shared" si="6"/>
        <v>0</v>
      </c>
      <c r="AN26" s="162">
        <f t="shared" si="7"/>
        <v>0</v>
      </c>
      <c r="AO26" s="162">
        <f t="shared" si="8"/>
        <v>0</v>
      </c>
      <c r="AP26" s="162">
        <f t="shared" si="9"/>
        <v>0</v>
      </c>
      <c r="AQ26" s="162">
        <f t="shared" si="10"/>
        <v>0</v>
      </c>
      <c r="AR26" s="162">
        <f t="shared" si="11"/>
        <v>0</v>
      </c>
      <c r="AS26" s="162">
        <f t="shared" si="12"/>
        <v>0</v>
      </c>
      <c r="AT26" s="162">
        <f t="shared" si="13"/>
        <v>0</v>
      </c>
      <c r="AU26" s="162">
        <f t="shared" si="14"/>
        <v>0</v>
      </c>
      <c r="AV26" s="162">
        <f t="shared" si="15"/>
        <v>0</v>
      </c>
    </row>
    <row r="27" spans="1:48" s="83" customFormat="1" ht="10.5" customHeight="1">
      <c r="A27" s="157" t="s">
        <v>15</v>
      </c>
      <c r="B27" s="388" t="s">
        <v>15</v>
      </c>
      <c r="C27" s="581"/>
      <c r="D27" s="441"/>
      <c r="E27" s="441"/>
      <c r="F27" s="441"/>
      <c r="G27" s="441"/>
      <c r="H27" s="441"/>
      <c r="I27" s="441"/>
      <c r="J27" s="441"/>
      <c r="K27" s="268"/>
      <c r="L27" s="269"/>
      <c r="M27" s="581"/>
      <c r="N27" s="471"/>
      <c r="O27" s="710"/>
      <c r="Q27" s="603" t="e">
        <f t="shared" si="16"/>
        <v>#DIV/0!</v>
      </c>
      <c r="R27" s="603" t="e">
        <f t="shared" si="17"/>
        <v>#DIV/0!</v>
      </c>
      <c r="S27" s="603" t="e">
        <f t="shared" si="36"/>
        <v>#DIV/0!</v>
      </c>
      <c r="T27" s="603">
        <f t="shared" si="37"/>
        <v>0</v>
      </c>
      <c r="U27" s="603">
        <f t="shared" si="38"/>
        <v>0</v>
      </c>
      <c r="V27" s="297"/>
      <c r="W27" s="298"/>
      <c r="X27" s="298"/>
      <c r="Y27" s="298"/>
      <c r="Z27" s="298"/>
      <c r="AA27" s="298"/>
      <c r="AB27" s="298"/>
      <c r="AC27" s="298"/>
      <c r="AD27" s="268"/>
      <c r="AE27" s="269"/>
      <c r="AF27" s="297"/>
      <c r="AG27" s="298"/>
      <c r="AH27" s="263"/>
      <c r="AJ27" s="162">
        <f t="shared" si="3"/>
        <v>0</v>
      </c>
      <c r="AK27" s="162">
        <f t="shared" si="4"/>
        <v>0</v>
      </c>
      <c r="AL27" s="162">
        <f t="shared" si="5"/>
        <v>0</v>
      </c>
      <c r="AM27" s="162">
        <f t="shared" si="6"/>
        <v>0</v>
      </c>
      <c r="AN27" s="162">
        <f t="shared" si="7"/>
        <v>0</v>
      </c>
      <c r="AO27" s="162">
        <f t="shared" si="8"/>
        <v>0</v>
      </c>
      <c r="AP27" s="162">
        <f t="shared" si="9"/>
        <v>0</v>
      </c>
      <c r="AQ27" s="162">
        <f t="shared" si="10"/>
        <v>0</v>
      </c>
      <c r="AR27" s="162">
        <f t="shared" si="11"/>
        <v>0</v>
      </c>
      <c r="AS27" s="162">
        <f t="shared" si="12"/>
        <v>0</v>
      </c>
      <c r="AT27" s="162">
        <f t="shared" si="13"/>
        <v>0</v>
      </c>
      <c r="AU27" s="162">
        <f t="shared" si="14"/>
        <v>0</v>
      </c>
      <c r="AV27" s="162">
        <f t="shared" si="15"/>
        <v>0</v>
      </c>
    </row>
    <row r="28" spans="1:48" s="83" customFormat="1" ht="10.5" customHeight="1">
      <c r="A28" s="157" t="s">
        <v>14</v>
      </c>
      <c r="B28" s="388" t="s">
        <v>14</v>
      </c>
      <c r="C28" s="581"/>
      <c r="D28" s="441"/>
      <c r="E28" s="441"/>
      <c r="F28" s="441"/>
      <c r="G28" s="441"/>
      <c r="H28" s="441"/>
      <c r="I28" s="441"/>
      <c r="J28" s="441"/>
      <c r="K28" s="268"/>
      <c r="L28" s="269"/>
      <c r="M28" s="581"/>
      <c r="N28" s="471"/>
      <c r="O28" s="710"/>
      <c r="Q28" s="603" t="e">
        <f t="shared" si="16"/>
        <v>#DIV/0!</v>
      </c>
      <c r="R28" s="603" t="e">
        <f t="shared" si="17"/>
        <v>#DIV/0!</v>
      </c>
      <c r="S28" s="603" t="e">
        <f t="shared" si="36"/>
        <v>#DIV/0!</v>
      </c>
      <c r="T28" s="603">
        <f t="shared" si="37"/>
        <v>0</v>
      </c>
      <c r="U28" s="603">
        <f t="shared" si="38"/>
        <v>0</v>
      </c>
      <c r="V28" s="297"/>
      <c r="W28" s="298"/>
      <c r="X28" s="298"/>
      <c r="Y28" s="298"/>
      <c r="Z28" s="298"/>
      <c r="AA28" s="298"/>
      <c r="AB28" s="298"/>
      <c r="AC28" s="298"/>
      <c r="AD28" s="268"/>
      <c r="AE28" s="269"/>
      <c r="AF28" s="297"/>
      <c r="AG28" s="298"/>
      <c r="AH28" s="263"/>
      <c r="AJ28" s="162">
        <f t="shared" si="3"/>
        <v>0</v>
      </c>
      <c r="AK28" s="162">
        <f t="shared" si="4"/>
        <v>0</v>
      </c>
      <c r="AL28" s="162">
        <f t="shared" si="5"/>
        <v>0</v>
      </c>
      <c r="AM28" s="162">
        <f t="shared" si="6"/>
        <v>0</v>
      </c>
      <c r="AN28" s="162">
        <f t="shared" si="7"/>
        <v>0</v>
      </c>
      <c r="AO28" s="162">
        <f t="shared" si="8"/>
        <v>0</v>
      </c>
      <c r="AP28" s="162">
        <f t="shared" si="9"/>
        <v>0</v>
      </c>
      <c r="AQ28" s="162">
        <f t="shared" si="10"/>
        <v>0</v>
      </c>
      <c r="AR28" s="162">
        <f t="shared" si="11"/>
        <v>0</v>
      </c>
      <c r="AS28" s="162">
        <f t="shared" si="12"/>
        <v>0</v>
      </c>
      <c r="AT28" s="162">
        <f t="shared" si="13"/>
        <v>0</v>
      </c>
      <c r="AU28" s="162">
        <f t="shared" si="14"/>
        <v>0</v>
      </c>
      <c r="AV28" s="162">
        <f t="shared" si="15"/>
        <v>0</v>
      </c>
    </row>
    <row r="29" spans="1:48" s="83" customFormat="1" ht="10.5" customHeight="1">
      <c r="A29" s="158" t="s">
        <v>13</v>
      </c>
      <c r="B29" s="403" t="s">
        <v>13</v>
      </c>
      <c r="C29" s="429"/>
      <c r="D29" s="446"/>
      <c r="E29" s="446"/>
      <c r="F29" s="446"/>
      <c r="G29" s="446"/>
      <c r="H29" s="446"/>
      <c r="I29" s="446"/>
      <c r="J29" s="446"/>
      <c r="K29" s="283"/>
      <c r="L29" s="555"/>
      <c r="M29" s="429"/>
      <c r="N29" s="715"/>
      <c r="O29" s="712"/>
      <c r="Q29" s="603" t="e">
        <f t="shared" si="16"/>
        <v>#DIV/0!</v>
      </c>
      <c r="R29" s="603" t="e">
        <f t="shared" si="17"/>
        <v>#DIV/0!</v>
      </c>
      <c r="S29" s="603" t="e">
        <f t="shared" si="36"/>
        <v>#DIV/0!</v>
      </c>
      <c r="T29" s="603">
        <f t="shared" si="37"/>
        <v>0</v>
      </c>
      <c r="U29" s="603">
        <f t="shared" si="38"/>
        <v>0</v>
      </c>
      <c r="V29" s="301"/>
      <c r="W29" s="302"/>
      <c r="X29" s="302"/>
      <c r="Y29" s="302"/>
      <c r="Z29" s="302"/>
      <c r="AA29" s="302"/>
      <c r="AB29" s="302"/>
      <c r="AC29" s="302"/>
      <c r="AD29" s="271"/>
      <c r="AE29" s="272"/>
      <c r="AF29" s="301"/>
      <c r="AG29" s="302"/>
      <c r="AH29" s="286"/>
      <c r="AJ29" s="162">
        <f t="shared" si="3"/>
        <v>0</v>
      </c>
      <c r="AK29" s="162">
        <f t="shared" si="4"/>
        <v>0</v>
      </c>
      <c r="AL29" s="162">
        <f t="shared" si="5"/>
        <v>0</v>
      </c>
      <c r="AM29" s="162">
        <f t="shared" si="6"/>
        <v>0</v>
      </c>
      <c r="AN29" s="162">
        <f t="shared" si="7"/>
        <v>0</v>
      </c>
      <c r="AO29" s="162">
        <f t="shared" si="8"/>
        <v>0</v>
      </c>
      <c r="AP29" s="162">
        <f t="shared" si="9"/>
        <v>0</v>
      </c>
      <c r="AQ29" s="162">
        <f t="shared" si="10"/>
        <v>0</v>
      </c>
      <c r="AR29" s="162">
        <f t="shared" si="11"/>
        <v>0</v>
      </c>
      <c r="AS29" s="162">
        <f t="shared" si="12"/>
        <v>0</v>
      </c>
      <c r="AT29" s="162">
        <f t="shared" si="13"/>
        <v>0</v>
      </c>
      <c r="AU29" s="162">
        <f t="shared" si="14"/>
        <v>0</v>
      </c>
      <c r="AV29" s="162">
        <f t="shared" si="15"/>
        <v>0</v>
      </c>
    </row>
    <row r="30" spans="1:48" s="83" customFormat="1" ht="12.75" customHeight="1">
      <c r="A30" s="163"/>
      <c r="B30" s="946" t="s">
        <v>130</v>
      </c>
      <c r="C30" s="946"/>
      <c r="D30" s="946"/>
      <c r="E30" s="946"/>
      <c r="F30" s="946"/>
      <c r="G30" s="946"/>
      <c r="H30" s="946"/>
      <c r="I30" s="946"/>
      <c r="J30" s="946"/>
      <c r="K30" s="946"/>
      <c r="L30" s="946"/>
      <c r="M30" s="946"/>
      <c r="N30" s="946"/>
      <c r="O30" s="946"/>
    </row>
    <row r="31" spans="1:48" ht="12" customHeight="1">
      <c r="B31" s="948"/>
      <c r="C31" s="948"/>
      <c r="D31" s="948"/>
      <c r="E31" s="948"/>
      <c r="F31" s="948"/>
      <c r="G31" s="948"/>
      <c r="H31" s="948"/>
      <c r="I31" s="948"/>
      <c r="J31" s="948"/>
      <c r="K31" s="948"/>
      <c r="L31" s="948"/>
    </row>
    <row r="33" spans="2:14">
      <c r="B33" s="583" t="s">
        <v>88</v>
      </c>
      <c r="C33" s="584">
        <f t="shared" ref="C33:J33" si="39">(C4+C5+C6+C7-C8)+(C8+C11-C12)+(C12+C13-C15)</f>
        <v>0</v>
      </c>
      <c r="D33" s="584">
        <f t="shared" si="39"/>
        <v>0</v>
      </c>
      <c r="E33" s="584">
        <f t="shared" si="39"/>
        <v>0</v>
      </c>
      <c r="F33" s="584">
        <f t="shared" si="39"/>
        <v>0</v>
      </c>
      <c r="G33" s="584">
        <f t="shared" si="39"/>
        <v>0</v>
      </c>
      <c r="H33" s="584">
        <f t="shared" si="39"/>
        <v>0</v>
      </c>
      <c r="I33" s="584">
        <f t="shared" si="39"/>
        <v>0</v>
      </c>
      <c r="J33" s="584">
        <f t="shared" si="39"/>
        <v>0</v>
      </c>
      <c r="K33" s="583"/>
      <c r="L33" s="583"/>
      <c r="M33" s="584">
        <f>(M4+M5+M6+M7-M8)+(M8+M11-M12)+(M12+M13-M15)</f>
        <v>0</v>
      </c>
      <c r="N33" s="584">
        <f>(N4+N5+N6+N7-N8)+(N8+N11-N12)+(N12+N13-N15)</f>
        <v>0</v>
      </c>
    </row>
    <row r="34" spans="2:14">
      <c r="B34" s="583" t="s">
        <v>89</v>
      </c>
      <c r="C34" s="584">
        <f>C23+C24+C25-C26+C27+C28-C29</f>
        <v>0</v>
      </c>
      <c r="D34" s="584">
        <f t="shared" ref="D34:J34" si="40">D23+D24+D25-D26+D27+D28-D29</f>
        <v>0</v>
      </c>
      <c r="E34" s="584">
        <f t="shared" si="40"/>
        <v>0</v>
      </c>
      <c r="F34" s="584">
        <f t="shared" si="40"/>
        <v>0</v>
      </c>
      <c r="G34" s="584">
        <f t="shared" si="40"/>
        <v>0</v>
      </c>
      <c r="H34" s="584">
        <f t="shared" si="40"/>
        <v>0</v>
      </c>
      <c r="I34" s="584">
        <f t="shared" si="40"/>
        <v>0</v>
      </c>
      <c r="J34" s="584">
        <f t="shared" si="40"/>
        <v>0</v>
      </c>
      <c r="K34" s="583"/>
      <c r="L34" s="583"/>
      <c r="M34" s="584">
        <f>M23+M24+M25-M26+M27+M28-M29</f>
        <v>0</v>
      </c>
      <c r="N34" s="584">
        <f>N23+N24+N25-N26+N27+N28-N29</f>
        <v>0</v>
      </c>
    </row>
    <row r="35" spans="2:14">
      <c r="B35" s="583"/>
      <c r="C35" s="584"/>
      <c r="D35" s="584"/>
      <c r="E35" s="584"/>
      <c r="F35" s="584"/>
      <c r="G35" s="584"/>
      <c r="H35" s="584"/>
      <c r="I35" s="584"/>
      <c r="J35" s="584"/>
      <c r="K35" s="583"/>
      <c r="L35" s="583"/>
      <c r="M35" s="584"/>
      <c r="N35" s="584"/>
    </row>
    <row r="36" spans="2:14">
      <c r="B36" s="583" t="s">
        <v>90</v>
      </c>
      <c r="C36" s="584">
        <f>C23+C24+C25-C26</f>
        <v>0</v>
      </c>
      <c r="D36" s="584">
        <f>D23+D24+D25-D26</f>
        <v>0</v>
      </c>
      <c r="E36" s="584">
        <f>E23+E24+E25-E26</f>
        <v>0</v>
      </c>
      <c r="F36" s="584">
        <f>F23+F24+F25-F26</f>
        <v>0</v>
      </c>
      <c r="G36" s="584">
        <f>G23+G24+G25-G26</f>
        <v>0</v>
      </c>
      <c r="H36" s="584"/>
      <c r="I36" s="584"/>
      <c r="J36" s="584"/>
      <c r="K36" s="583"/>
      <c r="L36" s="583"/>
      <c r="M36" s="584"/>
      <c r="N36" s="584"/>
    </row>
    <row r="37" spans="2:14">
      <c r="B37" s="583" t="s">
        <v>91</v>
      </c>
      <c r="C37" s="584">
        <f>C27+C28-C29</f>
        <v>0</v>
      </c>
      <c r="D37" s="584">
        <f>D27+D28-D29</f>
        <v>0</v>
      </c>
      <c r="E37" s="584">
        <f>E27+E28-E29</f>
        <v>0</v>
      </c>
      <c r="F37" s="584">
        <f>F27+F28-F29</f>
        <v>0</v>
      </c>
      <c r="G37" s="584">
        <f>G27+G28-G29</f>
        <v>0</v>
      </c>
      <c r="H37" s="584"/>
      <c r="I37" s="584"/>
      <c r="J37" s="584"/>
      <c r="K37" s="583"/>
      <c r="L37" s="583"/>
      <c r="M37" s="584"/>
      <c r="N37" s="584"/>
    </row>
    <row r="40" spans="2:14" ht="12" hidden="1" customHeight="1"/>
    <row r="41" spans="2:14" ht="12" hidden="1" customHeight="1"/>
    <row r="42" spans="2:14" ht="12" hidden="1" customHeight="1"/>
    <row r="43" spans="2:14" ht="12" hidden="1" customHeight="1"/>
    <row r="44" spans="2:14" ht="12" hidden="1" customHeight="1"/>
    <row r="45" spans="2:14" ht="12" hidden="1" customHeight="1"/>
    <row r="46" spans="2:14" ht="12" hidden="1" customHeight="1"/>
    <row r="47" spans="2:14" ht="12" hidden="1" customHeight="1"/>
    <row r="48" spans="2:14" ht="12" hidden="1" customHeight="1"/>
    <row r="49" spans="1:27" ht="12" hidden="1" customHeight="1"/>
    <row r="50" spans="1:27" ht="12" hidden="1" customHeight="1"/>
    <row r="51" spans="1:27" ht="12" hidden="1" customHeight="1"/>
    <row r="52" spans="1:27" ht="12" hidden="1" customHeight="1"/>
    <row r="53" spans="1:27" ht="12" hidden="1" customHeight="1"/>
    <row r="54" spans="1:27" ht="12" hidden="1" customHeight="1"/>
    <row r="55" spans="1:27" s="11" customFormat="1">
      <c r="A55" s="9"/>
    </row>
    <row r="56" spans="1:27" s="172" customFormat="1" ht="20.25" customHeight="1">
      <c r="B56" s="173" t="s">
        <v>65</v>
      </c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2"/>
      <c r="N56" s="223"/>
      <c r="Q56" s="173" t="s">
        <v>76</v>
      </c>
      <c r="R56" s="173"/>
      <c r="S56" s="173"/>
      <c r="T56" s="173"/>
      <c r="U56" s="173"/>
      <c r="V56" s="173"/>
      <c r="W56" s="174"/>
      <c r="X56" s="174"/>
    </row>
    <row r="57" spans="1:27" s="174" customFormat="1">
      <c r="A57" s="172"/>
      <c r="B57" s="193" t="s">
        <v>1</v>
      </c>
      <c r="C57" s="175" t="e">
        <f>D3</f>
        <v>#REF!</v>
      </c>
      <c r="D57" s="611" t="e">
        <f t="shared" ref="D57:I57" si="41">E3</f>
        <v>#REF!</v>
      </c>
      <c r="E57" s="611" t="e">
        <f t="shared" si="41"/>
        <v>#REF!</v>
      </c>
      <c r="F57" s="611" t="e">
        <f t="shared" si="41"/>
        <v>#REF!</v>
      </c>
      <c r="G57" s="611" t="e">
        <f t="shared" si="41"/>
        <v>#REF!</v>
      </c>
      <c r="H57" s="611" t="e">
        <f t="shared" si="41"/>
        <v>#REF!</v>
      </c>
      <c r="I57" s="611" t="e">
        <f t="shared" si="41"/>
        <v>#REF!</v>
      </c>
      <c r="J57" s="650"/>
      <c r="K57" s="172"/>
      <c r="L57" s="172"/>
      <c r="M57" s="172"/>
      <c r="N57" s="172"/>
      <c r="Q57" s="177" t="s">
        <v>1</v>
      </c>
      <c r="R57" s="176"/>
      <c r="S57" s="611"/>
      <c r="T57" s="611"/>
      <c r="U57" s="176" t="e">
        <f t="shared" ref="U57:AA57" si="42">+C57</f>
        <v>#REF!</v>
      </c>
      <c r="V57" s="176" t="e">
        <f t="shared" si="42"/>
        <v>#REF!</v>
      </c>
      <c r="W57" s="176" t="e">
        <f t="shared" si="42"/>
        <v>#REF!</v>
      </c>
      <c r="X57" s="176" t="e">
        <f t="shared" si="42"/>
        <v>#REF!</v>
      </c>
      <c r="Y57" s="176" t="e">
        <f t="shared" si="42"/>
        <v>#REF!</v>
      </c>
      <c r="Z57" s="176" t="e">
        <f t="shared" si="42"/>
        <v>#REF!</v>
      </c>
      <c r="AA57" s="176" t="e">
        <f t="shared" si="42"/>
        <v>#REF!</v>
      </c>
    </row>
    <row r="58" spans="1:27" s="174" customFormat="1">
      <c r="A58" s="172"/>
      <c r="B58" s="178" t="s">
        <v>6</v>
      </c>
      <c r="C58" s="695"/>
      <c r="D58" s="698">
        <v>41</v>
      </c>
      <c r="E58" s="699">
        <v>38</v>
      </c>
      <c r="F58" s="699">
        <v>38</v>
      </c>
      <c r="G58" s="699">
        <v>37</v>
      </c>
      <c r="H58" s="696">
        <v>38</v>
      </c>
      <c r="I58" s="700">
        <v>38</v>
      </c>
      <c r="J58" s="580"/>
      <c r="Q58" s="178" t="s">
        <v>6</v>
      </c>
      <c r="R58" s="110"/>
      <c r="S58" s="213"/>
      <c r="T58" s="213"/>
      <c r="U58" s="213">
        <f t="shared" ref="U58:U83" si="43">+D4-C58</f>
        <v>0</v>
      </c>
      <c r="V58" s="184">
        <f t="shared" ref="V58:V83" si="44">+E4-D58</f>
        <v>-41</v>
      </c>
      <c r="W58" s="184">
        <f t="shared" ref="W58:W83" si="45">+F4-E58</f>
        <v>-38</v>
      </c>
      <c r="X58" s="184">
        <f t="shared" ref="X58:X83" si="46">+G4-F58</f>
        <v>-38</v>
      </c>
      <c r="Y58" s="184">
        <f t="shared" ref="Y58:Y83" si="47">+H4-G58</f>
        <v>-37</v>
      </c>
      <c r="Z58" s="184">
        <f t="shared" ref="Z58:Z83" si="48">+I4-H58</f>
        <v>-38</v>
      </c>
      <c r="AA58" s="184">
        <f t="shared" ref="AA58:AA83" si="49">+J4-I58</f>
        <v>-38</v>
      </c>
    </row>
    <row r="59" spans="1:27" s="174" customFormat="1">
      <c r="B59" s="178" t="s">
        <v>2</v>
      </c>
      <c r="C59" s="16"/>
      <c r="D59" s="246">
        <v>10</v>
      </c>
      <c r="E59" s="67">
        <v>10</v>
      </c>
      <c r="F59" s="57">
        <v>9</v>
      </c>
      <c r="G59" s="57">
        <v>11</v>
      </c>
      <c r="H59" s="172">
        <v>9</v>
      </c>
      <c r="I59" s="67">
        <v>9</v>
      </c>
      <c r="J59" s="68"/>
      <c r="Q59" s="178" t="s">
        <v>2</v>
      </c>
      <c r="R59" s="194"/>
      <c r="S59" s="192"/>
      <c r="T59" s="192"/>
      <c r="U59" s="192">
        <f t="shared" si="43"/>
        <v>0</v>
      </c>
      <c r="V59" s="172">
        <f t="shared" si="44"/>
        <v>-10</v>
      </c>
      <c r="W59" s="179">
        <f t="shared" si="45"/>
        <v>-10</v>
      </c>
      <c r="X59" s="179">
        <f t="shared" si="46"/>
        <v>-9</v>
      </c>
      <c r="Y59" s="179">
        <f t="shared" si="47"/>
        <v>-11</v>
      </c>
      <c r="Z59" s="179">
        <f t="shared" si="48"/>
        <v>-9</v>
      </c>
      <c r="AA59" s="179">
        <f t="shared" si="49"/>
        <v>-9</v>
      </c>
    </row>
    <row r="60" spans="1:27" s="174" customFormat="1">
      <c r="B60" s="178" t="s">
        <v>0</v>
      </c>
      <c r="C60" s="16"/>
      <c r="D60" s="246">
        <v>4</v>
      </c>
      <c r="E60" s="67">
        <v>5</v>
      </c>
      <c r="F60" s="57">
        <v>3</v>
      </c>
      <c r="G60" s="57">
        <v>4</v>
      </c>
      <c r="H60" s="172">
        <v>8</v>
      </c>
      <c r="I60" s="67">
        <v>6</v>
      </c>
      <c r="J60" s="68"/>
      <c r="Q60" s="178" t="s">
        <v>0</v>
      </c>
      <c r="R60" s="194"/>
      <c r="S60" s="192"/>
      <c r="T60" s="192"/>
      <c r="U60" s="192">
        <f t="shared" si="43"/>
        <v>0</v>
      </c>
      <c r="V60" s="172">
        <f t="shared" si="44"/>
        <v>-4</v>
      </c>
      <c r="W60" s="179">
        <f t="shared" si="45"/>
        <v>-5</v>
      </c>
      <c r="X60" s="179">
        <f t="shared" si="46"/>
        <v>-3</v>
      </c>
      <c r="Y60" s="179">
        <f t="shared" si="47"/>
        <v>-4</v>
      </c>
      <c r="Z60" s="179">
        <f t="shared" si="48"/>
        <v>-8</v>
      </c>
      <c r="AA60" s="179">
        <f t="shared" si="49"/>
        <v>-6</v>
      </c>
    </row>
    <row r="61" spans="1:27" s="174" customFormat="1">
      <c r="B61" s="178" t="s">
        <v>16</v>
      </c>
      <c r="C61" s="16"/>
      <c r="D61" s="246">
        <v>0</v>
      </c>
      <c r="E61" s="67">
        <v>0</v>
      </c>
      <c r="F61" s="57">
        <v>0</v>
      </c>
      <c r="G61" s="57">
        <v>1</v>
      </c>
      <c r="H61" s="172">
        <v>0</v>
      </c>
      <c r="I61" s="67">
        <v>0</v>
      </c>
      <c r="J61" s="68"/>
      <c r="Q61" s="178" t="s">
        <v>16</v>
      </c>
      <c r="R61" s="194"/>
      <c r="S61" s="192"/>
      <c r="T61" s="192"/>
      <c r="U61" s="192">
        <f t="shared" si="43"/>
        <v>0</v>
      </c>
      <c r="V61" s="172">
        <f t="shared" si="44"/>
        <v>0</v>
      </c>
      <c r="W61" s="179">
        <f t="shared" si="45"/>
        <v>0</v>
      </c>
      <c r="X61" s="179">
        <f t="shared" si="46"/>
        <v>0</v>
      </c>
      <c r="Y61" s="179">
        <f t="shared" si="47"/>
        <v>-1</v>
      </c>
      <c r="Z61" s="179">
        <f t="shared" si="48"/>
        <v>0</v>
      </c>
      <c r="AA61" s="179">
        <f t="shared" si="49"/>
        <v>0</v>
      </c>
    </row>
    <row r="62" spans="1:27" s="174" customFormat="1">
      <c r="B62" s="181" t="s">
        <v>7</v>
      </c>
      <c r="C62" s="21"/>
      <c r="D62" s="84">
        <v>55</v>
      </c>
      <c r="E62" s="75">
        <v>53</v>
      </c>
      <c r="F62" s="73">
        <v>50</v>
      </c>
      <c r="G62" s="73">
        <v>53</v>
      </c>
      <c r="H62" s="172">
        <v>55</v>
      </c>
      <c r="I62" s="75">
        <v>53</v>
      </c>
      <c r="J62" s="701"/>
      <c r="Q62" s="181" t="s">
        <v>7</v>
      </c>
      <c r="R62" s="214"/>
      <c r="S62" s="198"/>
      <c r="T62" s="198"/>
      <c r="U62" s="198">
        <f t="shared" si="43"/>
        <v>0</v>
      </c>
      <c r="V62" s="198">
        <f t="shared" si="44"/>
        <v>-55</v>
      </c>
      <c r="W62" s="198">
        <f t="shared" si="45"/>
        <v>-53</v>
      </c>
      <c r="X62" s="198">
        <f t="shared" si="46"/>
        <v>-50</v>
      </c>
      <c r="Y62" s="198">
        <f t="shared" si="47"/>
        <v>-53</v>
      </c>
      <c r="Z62" s="198">
        <f t="shared" si="48"/>
        <v>-55</v>
      </c>
      <c r="AA62" s="198">
        <f t="shared" si="49"/>
        <v>-53</v>
      </c>
    </row>
    <row r="63" spans="1:27" s="174" customFormat="1">
      <c r="B63" s="178" t="s">
        <v>3</v>
      </c>
      <c r="C63" s="16"/>
      <c r="D63" s="246">
        <v>-8</v>
      </c>
      <c r="E63" s="67">
        <v>-8</v>
      </c>
      <c r="F63" s="57">
        <v>-7</v>
      </c>
      <c r="G63" s="57">
        <v>-7</v>
      </c>
      <c r="H63" s="172">
        <v>-7</v>
      </c>
      <c r="I63" s="67">
        <v>-7</v>
      </c>
      <c r="J63" s="68"/>
      <c r="Q63" s="178" t="s">
        <v>3</v>
      </c>
      <c r="R63" s="194"/>
      <c r="S63" s="192"/>
      <c r="T63" s="192"/>
      <c r="U63" s="192">
        <f t="shared" si="43"/>
        <v>0</v>
      </c>
      <c r="V63" s="172">
        <f t="shared" si="44"/>
        <v>8</v>
      </c>
      <c r="W63" s="179">
        <f t="shared" si="45"/>
        <v>8</v>
      </c>
      <c r="X63" s="179">
        <f t="shared" si="46"/>
        <v>7</v>
      </c>
      <c r="Y63" s="179">
        <f t="shared" si="47"/>
        <v>7</v>
      </c>
      <c r="Z63" s="179">
        <f t="shared" si="48"/>
        <v>7</v>
      </c>
      <c r="AA63" s="179">
        <f t="shared" si="49"/>
        <v>7</v>
      </c>
    </row>
    <row r="64" spans="1:27" s="174" customFormat="1">
      <c r="B64" s="178" t="str">
        <f>B10</f>
        <v>Other exp. excl. depreciations</v>
      </c>
      <c r="C64" s="16"/>
      <c r="D64" s="246">
        <v>-19</v>
      </c>
      <c r="E64" s="67">
        <v>-20</v>
      </c>
      <c r="F64" s="57">
        <v>-18</v>
      </c>
      <c r="G64" s="57">
        <v>-19</v>
      </c>
      <c r="H64" s="172">
        <v>-15</v>
      </c>
      <c r="I64" s="67">
        <v>-16</v>
      </c>
      <c r="J64" s="68"/>
      <c r="Q64" s="178"/>
      <c r="R64" s="194"/>
      <c r="S64" s="192"/>
      <c r="T64" s="192"/>
      <c r="U64" s="192">
        <f t="shared" si="43"/>
        <v>0</v>
      </c>
      <c r="V64" s="172">
        <f t="shared" si="44"/>
        <v>19</v>
      </c>
      <c r="W64" s="179">
        <f t="shared" si="45"/>
        <v>20</v>
      </c>
      <c r="X64" s="179">
        <f t="shared" si="46"/>
        <v>18</v>
      </c>
      <c r="Y64" s="179">
        <f t="shared" si="47"/>
        <v>19</v>
      </c>
      <c r="Z64" s="179">
        <f t="shared" si="48"/>
        <v>15</v>
      </c>
      <c r="AA64" s="179">
        <f t="shared" si="49"/>
        <v>16</v>
      </c>
    </row>
    <row r="65" spans="2:27" s="174" customFormat="1">
      <c r="B65" s="181" t="s">
        <v>22</v>
      </c>
      <c r="C65" s="21"/>
      <c r="D65" s="84">
        <v>-27</v>
      </c>
      <c r="E65" s="75">
        <v>-27</v>
      </c>
      <c r="F65" s="73">
        <v>-26</v>
      </c>
      <c r="G65" s="73">
        <v>-26</v>
      </c>
      <c r="H65" s="172">
        <v>-22</v>
      </c>
      <c r="I65" s="75">
        <v>-24</v>
      </c>
      <c r="J65" s="701"/>
      <c r="Q65" s="181" t="s">
        <v>22</v>
      </c>
      <c r="R65" s="195"/>
      <c r="S65" s="196"/>
      <c r="T65" s="196"/>
      <c r="U65" s="196">
        <f t="shared" si="43"/>
        <v>0</v>
      </c>
      <c r="V65" s="197">
        <f t="shared" si="44"/>
        <v>27</v>
      </c>
      <c r="W65" s="198">
        <f t="shared" si="45"/>
        <v>27</v>
      </c>
      <c r="X65" s="198">
        <f t="shared" si="46"/>
        <v>26</v>
      </c>
      <c r="Y65" s="198">
        <f t="shared" si="47"/>
        <v>26</v>
      </c>
      <c r="Z65" s="198">
        <f t="shared" si="48"/>
        <v>22</v>
      </c>
      <c r="AA65" s="198">
        <f t="shared" si="49"/>
        <v>24</v>
      </c>
    </row>
    <row r="66" spans="2:27" s="174" customFormat="1">
      <c r="B66" s="181" t="s">
        <v>11</v>
      </c>
      <c r="C66" s="21"/>
      <c r="D66" s="84">
        <v>28</v>
      </c>
      <c r="E66" s="75">
        <v>26</v>
      </c>
      <c r="F66" s="75">
        <v>24</v>
      </c>
      <c r="G66" s="75">
        <v>27</v>
      </c>
      <c r="H66" s="172">
        <v>33</v>
      </c>
      <c r="I66" s="75">
        <v>29</v>
      </c>
      <c r="J66" s="701"/>
      <c r="Q66" s="181" t="s">
        <v>11</v>
      </c>
      <c r="R66" s="195"/>
      <c r="S66" s="196"/>
      <c r="T66" s="196"/>
      <c r="U66" s="196">
        <f t="shared" si="43"/>
        <v>0</v>
      </c>
      <c r="V66" s="197">
        <f t="shared" si="44"/>
        <v>-28</v>
      </c>
      <c r="W66" s="197">
        <f t="shared" si="45"/>
        <v>-26</v>
      </c>
      <c r="X66" s="197">
        <f t="shared" si="46"/>
        <v>-24</v>
      </c>
      <c r="Y66" s="197">
        <f t="shared" si="47"/>
        <v>-27</v>
      </c>
      <c r="Z66" s="197">
        <f t="shared" si="48"/>
        <v>-33</v>
      </c>
      <c r="AA66" s="197">
        <f t="shared" si="49"/>
        <v>-29</v>
      </c>
    </row>
    <row r="67" spans="2:27" s="174" customFormat="1">
      <c r="B67" s="178" t="s">
        <v>21</v>
      </c>
      <c r="C67" s="16"/>
      <c r="D67" s="246">
        <v>-9</v>
      </c>
      <c r="E67" s="67">
        <v>-2</v>
      </c>
      <c r="F67" s="64">
        <v>1</v>
      </c>
      <c r="G67" s="64">
        <v>-2</v>
      </c>
      <c r="H67" s="172">
        <v>-1</v>
      </c>
      <c r="I67" s="67">
        <v>-11</v>
      </c>
      <c r="J67" s="68"/>
      <c r="Q67" s="178" t="s">
        <v>21</v>
      </c>
      <c r="R67" s="194"/>
      <c r="S67" s="192"/>
      <c r="T67" s="192"/>
      <c r="U67" s="192">
        <f t="shared" si="43"/>
        <v>0</v>
      </c>
      <c r="V67" s="172">
        <f t="shared" si="44"/>
        <v>9</v>
      </c>
      <c r="W67" s="184">
        <f t="shared" si="45"/>
        <v>2</v>
      </c>
      <c r="X67" s="184">
        <f t="shared" si="46"/>
        <v>-1</v>
      </c>
      <c r="Y67" s="184">
        <f t="shared" si="47"/>
        <v>2</v>
      </c>
      <c r="Z67" s="184">
        <f t="shared" si="48"/>
        <v>1</v>
      </c>
      <c r="AA67" s="184">
        <f t="shared" si="49"/>
        <v>11</v>
      </c>
    </row>
    <row r="68" spans="2:27" s="174" customFormat="1">
      <c r="B68" s="178" t="str">
        <f>B14</f>
        <v>Imp. of sec. fin. non-cur. ass.</v>
      </c>
      <c r="C68" s="16"/>
      <c r="D68" s="246"/>
      <c r="E68" s="67"/>
      <c r="F68" s="64"/>
      <c r="G68" s="64"/>
      <c r="H68" s="172"/>
      <c r="I68" s="67"/>
      <c r="J68" s="68"/>
      <c r="Q68" s="178" t="str">
        <f>B68</f>
        <v>Imp. of sec. fin. non-cur. ass.</v>
      </c>
      <c r="R68" s="194"/>
      <c r="S68" s="192"/>
      <c r="T68" s="192"/>
      <c r="U68" s="192">
        <f t="shared" si="43"/>
        <v>0</v>
      </c>
      <c r="V68" s="172">
        <f t="shared" si="44"/>
        <v>0</v>
      </c>
      <c r="W68" s="184">
        <f t="shared" si="45"/>
        <v>0</v>
      </c>
      <c r="X68" s="184">
        <f t="shared" si="46"/>
        <v>0</v>
      </c>
      <c r="Y68" s="184">
        <f t="shared" si="47"/>
        <v>0</v>
      </c>
      <c r="Z68" s="184">
        <f t="shared" si="48"/>
        <v>0</v>
      </c>
      <c r="AA68" s="184">
        <f t="shared" si="49"/>
        <v>0</v>
      </c>
    </row>
    <row r="69" spans="2:27" s="174" customFormat="1">
      <c r="B69" s="182" t="s">
        <v>4</v>
      </c>
      <c r="C69" s="29"/>
      <c r="D69" s="85">
        <v>19</v>
      </c>
      <c r="E69" s="79">
        <v>24</v>
      </c>
      <c r="F69" s="77">
        <v>25</v>
      </c>
      <c r="G69" s="77">
        <v>25</v>
      </c>
      <c r="H69" s="225">
        <v>32</v>
      </c>
      <c r="I69" s="113">
        <v>18</v>
      </c>
      <c r="J69" s="697"/>
      <c r="Q69" s="182" t="s">
        <v>4</v>
      </c>
      <c r="R69" s="215"/>
      <c r="S69" s="216"/>
      <c r="T69" s="216"/>
      <c r="U69" s="216">
        <f t="shared" si="43"/>
        <v>0</v>
      </c>
      <c r="V69" s="211">
        <f t="shared" si="44"/>
        <v>-19</v>
      </c>
      <c r="W69" s="200">
        <f t="shared" si="45"/>
        <v>-24</v>
      </c>
      <c r="X69" s="200">
        <f t="shared" si="46"/>
        <v>-25</v>
      </c>
      <c r="Y69" s="200">
        <f t="shared" si="47"/>
        <v>-25</v>
      </c>
      <c r="Z69" s="200">
        <f t="shared" si="48"/>
        <v>-32</v>
      </c>
      <c r="AA69" s="200">
        <f t="shared" si="49"/>
        <v>-18</v>
      </c>
    </row>
    <row r="70" spans="2:27" s="174" customFormat="1">
      <c r="B70" s="178" t="s">
        <v>8</v>
      </c>
      <c r="C70" s="702"/>
      <c r="D70" s="700">
        <v>49.1</v>
      </c>
      <c r="E70" s="700">
        <v>50.9</v>
      </c>
      <c r="F70" s="700">
        <v>52</v>
      </c>
      <c r="G70" s="700">
        <v>49.1</v>
      </c>
      <c r="H70" s="696">
        <v>40</v>
      </c>
      <c r="I70" s="376">
        <v>45.3</v>
      </c>
      <c r="J70" s="377"/>
      <c r="Q70" s="178" t="s">
        <v>8</v>
      </c>
      <c r="R70" s="188"/>
      <c r="S70" s="179"/>
      <c r="T70" s="179"/>
      <c r="U70" s="179">
        <f t="shared" si="43"/>
        <v>0</v>
      </c>
      <c r="V70" s="179">
        <f t="shared" si="44"/>
        <v>-49.1</v>
      </c>
      <c r="W70" s="179">
        <f t="shared" si="45"/>
        <v>-50.9</v>
      </c>
      <c r="X70" s="179">
        <f t="shared" si="46"/>
        <v>-52</v>
      </c>
      <c r="Y70" s="179">
        <f t="shared" si="47"/>
        <v>-49.1</v>
      </c>
      <c r="Z70" s="179">
        <f t="shared" si="48"/>
        <v>-40</v>
      </c>
      <c r="AA70" s="179">
        <f t="shared" si="49"/>
        <v>-45.3</v>
      </c>
    </row>
    <row r="71" spans="2:27" s="174" customFormat="1">
      <c r="B71" s="178" t="s">
        <v>92</v>
      </c>
      <c r="C71" s="80"/>
      <c r="D71" s="57">
        <v>6.5212973083965009</v>
      </c>
      <c r="E71" s="57">
        <v>8.2021838615010747</v>
      </c>
      <c r="F71" s="57">
        <v>8.9697021360992686</v>
      </c>
      <c r="G71" s="57">
        <v>9.4268603032438758</v>
      </c>
      <c r="H71" s="172">
        <v>12.55613498340856</v>
      </c>
      <c r="I71" s="67">
        <v>6.9034135850000604</v>
      </c>
      <c r="J71" s="68"/>
      <c r="Q71" s="178" t="s">
        <v>5</v>
      </c>
      <c r="R71" s="188"/>
      <c r="S71" s="179"/>
      <c r="T71" s="179"/>
      <c r="U71" s="179">
        <f t="shared" si="43"/>
        <v>0</v>
      </c>
      <c r="V71" s="179">
        <f t="shared" si="44"/>
        <v>-6.5212973083965009</v>
      </c>
      <c r="W71" s="179">
        <f t="shared" si="45"/>
        <v>-8.2021838615010747</v>
      </c>
      <c r="X71" s="179">
        <f t="shared" si="46"/>
        <v>-8.9697021360992686</v>
      </c>
      <c r="Y71" s="179">
        <f t="shared" si="47"/>
        <v>-9.4268603032438758</v>
      </c>
      <c r="Z71" s="179">
        <f t="shared" si="48"/>
        <v>-12.55613498340856</v>
      </c>
      <c r="AA71" s="179">
        <f t="shared" si="49"/>
        <v>-6.9034135850000604</v>
      </c>
    </row>
    <row r="72" spans="2:27" s="174" customFormat="1">
      <c r="B72" s="178" t="s">
        <v>5</v>
      </c>
      <c r="C72" s="80"/>
      <c r="D72" s="57"/>
      <c r="E72" s="57"/>
      <c r="F72" s="57"/>
      <c r="G72" s="57"/>
      <c r="H72" s="172"/>
      <c r="I72" s="67"/>
      <c r="J72" s="68"/>
      <c r="Q72" s="178" t="s">
        <v>5</v>
      </c>
      <c r="R72" s="188"/>
      <c r="S72" s="179"/>
      <c r="T72" s="179"/>
      <c r="U72" s="179">
        <f t="shared" si="43"/>
        <v>0</v>
      </c>
      <c r="V72" s="179">
        <f t="shared" si="44"/>
        <v>0</v>
      </c>
      <c r="W72" s="179">
        <f t="shared" si="45"/>
        <v>0</v>
      </c>
      <c r="X72" s="179">
        <f t="shared" si="46"/>
        <v>0</v>
      </c>
      <c r="Y72" s="179">
        <f t="shared" si="47"/>
        <v>0</v>
      </c>
      <c r="Z72" s="179">
        <f t="shared" si="48"/>
        <v>0</v>
      </c>
      <c r="AA72" s="179">
        <f t="shared" si="49"/>
        <v>0</v>
      </c>
    </row>
    <row r="73" spans="2:27" s="174" customFormat="1">
      <c r="B73" s="178" t="s">
        <v>26</v>
      </c>
      <c r="C73" s="35"/>
      <c r="D73" s="64">
        <v>933</v>
      </c>
      <c r="E73" s="64">
        <v>850</v>
      </c>
      <c r="F73" s="64">
        <v>873</v>
      </c>
      <c r="G73" s="64">
        <v>786</v>
      </c>
      <c r="H73" s="172">
        <v>777</v>
      </c>
      <c r="I73" s="67">
        <v>795</v>
      </c>
      <c r="J73" s="68"/>
      <c r="Q73" s="178" t="s">
        <v>26</v>
      </c>
      <c r="R73" s="183"/>
      <c r="S73" s="184"/>
      <c r="T73" s="184"/>
      <c r="U73" s="184">
        <f t="shared" si="43"/>
        <v>0</v>
      </c>
      <c r="V73" s="184">
        <f t="shared" si="44"/>
        <v>-933</v>
      </c>
      <c r="W73" s="184">
        <f t="shared" si="45"/>
        <v>-850</v>
      </c>
      <c r="X73" s="184">
        <f t="shared" si="46"/>
        <v>-873</v>
      </c>
      <c r="Y73" s="184">
        <f t="shared" si="47"/>
        <v>-786</v>
      </c>
      <c r="Z73" s="184">
        <f t="shared" si="48"/>
        <v>-777</v>
      </c>
      <c r="AA73" s="184">
        <f t="shared" si="49"/>
        <v>-795</v>
      </c>
    </row>
    <row r="74" spans="2:27" s="174" customFormat="1">
      <c r="B74" s="249" t="s">
        <v>80</v>
      </c>
      <c r="C74" s="35"/>
      <c r="D74" s="64">
        <v>5357</v>
      </c>
      <c r="E74" s="64">
        <v>4994</v>
      </c>
      <c r="F74" s="64">
        <v>4943</v>
      </c>
      <c r="G74" s="64">
        <v>4831</v>
      </c>
      <c r="H74" s="172">
        <v>4849</v>
      </c>
      <c r="I74" s="67">
        <v>5051</v>
      </c>
      <c r="J74" s="68"/>
      <c r="Q74" s="249" t="s">
        <v>80</v>
      </c>
      <c r="R74" s="183"/>
      <c r="S74" s="184"/>
      <c r="T74" s="184"/>
      <c r="U74" s="184">
        <f t="shared" si="43"/>
        <v>0</v>
      </c>
      <c r="V74" s="184">
        <f t="shared" si="44"/>
        <v>-5357</v>
      </c>
      <c r="W74" s="184">
        <f t="shared" si="45"/>
        <v>-4994</v>
      </c>
      <c r="X74" s="184">
        <f t="shared" si="46"/>
        <v>-4943</v>
      </c>
      <c r="Y74" s="184">
        <f t="shared" si="47"/>
        <v>-4831</v>
      </c>
      <c r="Z74" s="184">
        <f t="shared" si="48"/>
        <v>-4849</v>
      </c>
      <c r="AA74" s="184">
        <f t="shared" si="49"/>
        <v>-5051</v>
      </c>
    </row>
    <row r="75" spans="2:27" s="174" customFormat="1">
      <c r="B75" s="185" t="s">
        <v>12</v>
      </c>
      <c r="C75" s="36"/>
      <c r="D75" s="65">
        <v>822</v>
      </c>
      <c r="E75" s="65">
        <v>836</v>
      </c>
      <c r="F75" s="65">
        <v>844</v>
      </c>
      <c r="G75" s="65">
        <v>854</v>
      </c>
      <c r="H75" s="225">
        <v>820</v>
      </c>
      <c r="I75" s="113">
        <v>781</v>
      </c>
      <c r="J75" s="697"/>
      <c r="Q75" s="185" t="s">
        <v>12</v>
      </c>
      <c r="R75" s="186"/>
      <c r="S75" s="187"/>
      <c r="T75" s="187"/>
      <c r="U75" s="187">
        <f t="shared" si="43"/>
        <v>0</v>
      </c>
      <c r="V75" s="187">
        <f t="shared" si="44"/>
        <v>-822</v>
      </c>
      <c r="W75" s="187">
        <f t="shared" si="45"/>
        <v>-836</v>
      </c>
      <c r="X75" s="187">
        <f t="shared" si="46"/>
        <v>-844</v>
      </c>
      <c r="Y75" s="187">
        <f t="shared" si="47"/>
        <v>-854</v>
      </c>
      <c r="Z75" s="187">
        <f t="shared" si="48"/>
        <v>-820</v>
      </c>
      <c r="AA75" s="187">
        <f t="shared" si="49"/>
        <v>-781</v>
      </c>
    </row>
    <row r="76" spans="2:27" s="174" customFormat="1">
      <c r="B76" s="181" t="s">
        <v>20</v>
      </c>
      <c r="C76" s="703"/>
      <c r="D76" s="376"/>
      <c r="E76" s="376"/>
      <c r="F76" s="376"/>
      <c r="G76" s="376"/>
      <c r="H76" s="696"/>
      <c r="I76" s="376"/>
      <c r="J76" s="377"/>
      <c r="Q76" s="181" t="s">
        <v>20</v>
      </c>
      <c r="R76" s="191"/>
      <c r="S76" s="172"/>
      <c r="T76" s="172"/>
      <c r="U76" s="172">
        <f t="shared" si="43"/>
        <v>0</v>
      </c>
      <c r="V76" s="172">
        <f t="shared" si="44"/>
        <v>0</v>
      </c>
      <c r="W76" s="172">
        <f t="shared" si="45"/>
        <v>0</v>
      </c>
      <c r="X76" s="172">
        <f t="shared" si="46"/>
        <v>0</v>
      </c>
      <c r="Y76" s="172">
        <f t="shared" si="47"/>
        <v>0</v>
      </c>
      <c r="Z76" s="172">
        <f t="shared" si="48"/>
        <v>0</v>
      </c>
      <c r="AA76" s="172">
        <f t="shared" si="49"/>
        <v>0</v>
      </c>
    </row>
    <row r="77" spans="2:27" s="174" customFormat="1">
      <c r="B77" s="178" t="s">
        <v>17</v>
      </c>
      <c r="C77" s="81"/>
      <c r="D77" s="69">
        <v>5.3</v>
      </c>
      <c r="E77" s="69">
        <v>5.3999999999999995</v>
      </c>
      <c r="F77" s="69">
        <v>5.4</v>
      </c>
      <c r="G77" s="69">
        <v>5.3000000000000007</v>
      </c>
      <c r="H77" s="172">
        <v>5.4</v>
      </c>
      <c r="I77" s="67">
        <v>5.1999999999999993</v>
      </c>
      <c r="J77" s="68"/>
      <c r="Q77" s="178" t="s">
        <v>17</v>
      </c>
      <c r="R77" s="201"/>
      <c r="S77" s="202"/>
      <c r="T77" s="202"/>
      <c r="U77" s="202">
        <f t="shared" si="43"/>
        <v>0</v>
      </c>
      <c r="V77" s="202">
        <f t="shared" si="44"/>
        <v>-5.3</v>
      </c>
      <c r="W77" s="202">
        <f t="shared" si="45"/>
        <v>-5.3999999999999995</v>
      </c>
      <c r="X77" s="202">
        <f t="shared" si="46"/>
        <v>-5.4</v>
      </c>
      <c r="Y77" s="202">
        <f t="shared" si="47"/>
        <v>-5.3000000000000007</v>
      </c>
      <c r="Z77" s="202">
        <f t="shared" si="48"/>
        <v>-5.4</v>
      </c>
      <c r="AA77" s="202">
        <f t="shared" si="49"/>
        <v>-5.1999999999999993</v>
      </c>
    </row>
    <row r="78" spans="2:27" s="174" customFormat="1">
      <c r="B78" s="178" t="s">
        <v>43</v>
      </c>
      <c r="C78" s="81"/>
      <c r="D78" s="69">
        <v>2.7</v>
      </c>
      <c r="E78" s="69">
        <v>2.7</v>
      </c>
      <c r="F78" s="69">
        <v>2.6</v>
      </c>
      <c r="G78" s="69">
        <v>2.6</v>
      </c>
      <c r="H78" s="172">
        <v>2.6</v>
      </c>
      <c r="I78" s="67">
        <v>2.6</v>
      </c>
      <c r="J78" s="68"/>
      <c r="Q78" s="178" t="s">
        <v>43</v>
      </c>
      <c r="R78" s="201"/>
      <c r="S78" s="202"/>
      <c r="T78" s="202"/>
      <c r="U78" s="202">
        <f t="shared" si="43"/>
        <v>0</v>
      </c>
      <c r="V78" s="202">
        <f t="shared" si="44"/>
        <v>-2.7</v>
      </c>
      <c r="W78" s="202">
        <f t="shared" si="45"/>
        <v>-2.7</v>
      </c>
      <c r="X78" s="202">
        <f t="shared" si="46"/>
        <v>-2.6</v>
      </c>
      <c r="Y78" s="202">
        <f t="shared" si="47"/>
        <v>-2.6</v>
      </c>
      <c r="Z78" s="202">
        <f t="shared" si="48"/>
        <v>-2.6</v>
      </c>
      <c r="AA78" s="202">
        <f t="shared" si="49"/>
        <v>-2.6</v>
      </c>
    </row>
    <row r="79" spans="2:27" s="174" customFormat="1">
      <c r="B79" s="178" t="s">
        <v>19</v>
      </c>
      <c r="C79" s="81"/>
      <c r="D79" s="69">
        <v>0.5</v>
      </c>
      <c r="E79" s="69">
        <v>0.5</v>
      </c>
      <c r="F79" s="69">
        <v>0.5</v>
      </c>
      <c r="G79" s="69">
        <v>0.5</v>
      </c>
      <c r="H79" s="172">
        <v>0.4</v>
      </c>
      <c r="I79" s="67">
        <v>0.4</v>
      </c>
      <c r="J79" s="68"/>
      <c r="Q79" s="178" t="s">
        <v>19</v>
      </c>
      <c r="R79" s="201"/>
      <c r="S79" s="202"/>
      <c r="T79" s="202"/>
      <c r="U79" s="202">
        <f t="shared" si="43"/>
        <v>0</v>
      </c>
      <c r="V79" s="202">
        <f t="shared" si="44"/>
        <v>-0.5</v>
      </c>
      <c r="W79" s="202">
        <f t="shared" si="45"/>
        <v>-0.5</v>
      </c>
      <c r="X79" s="202">
        <f t="shared" si="46"/>
        <v>-0.5</v>
      </c>
      <c r="Y79" s="202">
        <f t="shared" si="47"/>
        <v>-0.5</v>
      </c>
      <c r="Z79" s="202">
        <f t="shared" si="48"/>
        <v>-0.4</v>
      </c>
      <c r="AA79" s="202">
        <f t="shared" si="49"/>
        <v>-0.4</v>
      </c>
    </row>
    <row r="80" spans="2:27" s="174" customFormat="1">
      <c r="B80" s="181" t="s">
        <v>23</v>
      </c>
      <c r="C80" s="90"/>
      <c r="D80" s="70">
        <v>8.5</v>
      </c>
      <c r="E80" s="70">
        <v>8.6</v>
      </c>
      <c r="F80" s="70">
        <v>8.5</v>
      </c>
      <c r="G80" s="70">
        <v>8.4</v>
      </c>
      <c r="H80" s="172">
        <v>8.4</v>
      </c>
      <c r="I80" s="67">
        <v>8.1999999999999993</v>
      </c>
      <c r="J80" s="68"/>
      <c r="Q80" s="181" t="s">
        <v>23</v>
      </c>
      <c r="R80" s="201"/>
      <c r="S80" s="202"/>
      <c r="T80" s="202"/>
      <c r="U80" s="207">
        <f t="shared" si="43"/>
        <v>0</v>
      </c>
      <c r="V80" s="207">
        <f t="shared" si="44"/>
        <v>-8.5</v>
      </c>
      <c r="W80" s="207">
        <f t="shared" si="45"/>
        <v>-8.6</v>
      </c>
      <c r="X80" s="207">
        <f t="shared" si="46"/>
        <v>-8.5</v>
      </c>
      <c r="Y80" s="207">
        <f t="shared" si="47"/>
        <v>-8.4</v>
      </c>
      <c r="Z80" s="207">
        <f t="shared" si="48"/>
        <v>-8.4</v>
      </c>
      <c r="AA80" s="207">
        <f t="shared" si="49"/>
        <v>-8.1999999999999993</v>
      </c>
    </row>
    <row r="81" spans="2:27" s="174" customFormat="1">
      <c r="B81" s="178" t="s">
        <v>15</v>
      </c>
      <c r="C81" s="81"/>
      <c r="D81" s="69">
        <v>3.7</v>
      </c>
      <c r="E81" s="69">
        <v>3.6000000000000005</v>
      </c>
      <c r="F81" s="69">
        <v>3.7</v>
      </c>
      <c r="G81" s="69">
        <v>3.4</v>
      </c>
      <c r="H81" s="172">
        <v>3.1000000000000005</v>
      </c>
      <c r="I81" s="67">
        <v>3.1000000000000005</v>
      </c>
      <c r="J81" s="68"/>
      <c r="Q81" s="178" t="s">
        <v>15</v>
      </c>
      <c r="R81" s="206"/>
      <c r="S81" s="207"/>
      <c r="T81" s="207"/>
      <c r="U81" s="202">
        <f t="shared" si="43"/>
        <v>0</v>
      </c>
      <c r="V81" s="202">
        <f t="shared" si="44"/>
        <v>-3.7</v>
      </c>
      <c r="W81" s="202">
        <f t="shared" si="45"/>
        <v>-3.6000000000000005</v>
      </c>
      <c r="X81" s="202">
        <f t="shared" si="46"/>
        <v>-3.7</v>
      </c>
      <c r="Y81" s="202">
        <f t="shared" si="47"/>
        <v>-3.4</v>
      </c>
      <c r="Z81" s="202">
        <f t="shared" si="48"/>
        <v>-3.1000000000000005</v>
      </c>
      <c r="AA81" s="202">
        <f t="shared" si="49"/>
        <v>-3.1000000000000005</v>
      </c>
    </row>
    <row r="82" spans="2:27" s="174" customFormat="1">
      <c r="B82" s="178" t="s">
        <v>14</v>
      </c>
      <c r="C82" s="81"/>
      <c r="D82" s="69">
        <v>1.3</v>
      </c>
      <c r="E82" s="69">
        <v>1.3</v>
      </c>
      <c r="F82" s="69">
        <v>1.3</v>
      </c>
      <c r="G82" s="69">
        <v>1.4</v>
      </c>
      <c r="H82" s="172">
        <v>1.3</v>
      </c>
      <c r="I82" s="67">
        <v>1.3</v>
      </c>
      <c r="J82" s="68"/>
      <c r="Q82" s="178" t="s">
        <v>14</v>
      </c>
      <c r="R82" s="201"/>
      <c r="S82" s="202"/>
      <c r="T82" s="202"/>
      <c r="U82" s="202">
        <f t="shared" si="43"/>
        <v>0</v>
      </c>
      <c r="V82" s="202">
        <f t="shared" si="44"/>
        <v>-1.3</v>
      </c>
      <c r="W82" s="202">
        <f t="shared" si="45"/>
        <v>-1.3</v>
      </c>
      <c r="X82" s="202">
        <f t="shared" si="46"/>
        <v>-1.3</v>
      </c>
      <c r="Y82" s="202">
        <f t="shared" si="47"/>
        <v>-1.4</v>
      </c>
      <c r="Z82" s="202">
        <f t="shared" si="48"/>
        <v>-1.3</v>
      </c>
      <c r="AA82" s="202">
        <f t="shared" si="49"/>
        <v>-1.3</v>
      </c>
    </row>
    <row r="83" spans="2:27" s="174" customFormat="1">
      <c r="B83" s="182" t="s">
        <v>13</v>
      </c>
      <c r="C83" s="91"/>
      <c r="D83" s="71">
        <v>5</v>
      </c>
      <c r="E83" s="71">
        <v>4.9000000000000004</v>
      </c>
      <c r="F83" s="71">
        <v>5</v>
      </c>
      <c r="G83" s="71">
        <v>4.8</v>
      </c>
      <c r="H83" s="209">
        <v>4.4000000000000004</v>
      </c>
      <c r="I83" s="71">
        <v>4.4000000000000004</v>
      </c>
      <c r="J83" s="697"/>
      <c r="Q83" s="182" t="s">
        <v>13</v>
      </c>
      <c r="R83" s="201"/>
      <c r="S83" s="202"/>
      <c r="T83" s="202"/>
      <c r="U83" s="202">
        <f t="shared" si="43"/>
        <v>0</v>
      </c>
      <c r="V83" s="202">
        <f t="shared" si="44"/>
        <v>-5</v>
      </c>
      <c r="W83" s="202">
        <f t="shared" si="45"/>
        <v>-4.9000000000000004</v>
      </c>
      <c r="X83" s="202">
        <f t="shared" si="46"/>
        <v>-5</v>
      </c>
      <c r="Y83" s="202">
        <f t="shared" si="47"/>
        <v>-4.8</v>
      </c>
      <c r="Z83" s="202">
        <f t="shared" si="48"/>
        <v>-4.4000000000000004</v>
      </c>
      <c r="AA83" s="202">
        <f t="shared" si="49"/>
        <v>-4.4000000000000004</v>
      </c>
    </row>
    <row r="84" spans="2:27" s="174" customFormat="1">
      <c r="I84" s="67"/>
      <c r="J84" s="67"/>
    </row>
    <row r="85" spans="2:27" s="174" customFormat="1"/>
    <row r="86" spans="2:27" s="174" customFormat="1"/>
    <row r="87" spans="2:27" s="174" customFormat="1"/>
    <row r="88" spans="2:27" s="174" customFormat="1"/>
    <row r="89" spans="2:27" s="174" customFormat="1"/>
    <row r="90" spans="2:27" s="174" customFormat="1"/>
    <row r="91" spans="2:27" s="174" customFormat="1"/>
    <row r="92" spans="2:27" s="174" customFormat="1"/>
    <row r="93" spans="2:27" s="174" customFormat="1"/>
    <row r="94" spans="2:27" s="174" customFormat="1"/>
    <row r="95" spans="2:27" s="174" customFormat="1"/>
    <row r="96" spans="2:27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  <row r="106" s="174" customFormat="1"/>
    <row r="107" s="174" customFormat="1"/>
    <row r="108" s="174" customFormat="1"/>
    <row r="109" s="174" customFormat="1"/>
  </sheetData>
  <mergeCells count="2">
    <mergeCell ref="B31:L31"/>
    <mergeCell ref="B30:O30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3">
    <tabColor rgb="FF92D050"/>
    <pageSetUpPr fitToPage="1"/>
  </sheetPr>
  <dimension ref="A1:I52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42.1640625" style="49" customWidth="1"/>
    <col min="3" max="3" width="7.6640625" style="11" customWidth="1"/>
    <col min="4" max="7" width="7.5" style="11" customWidth="1"/>
    <col min="8" max="8" width="6.6640625" style="49" customWidth="1"/>
    <col min="9" max="9" width="6.33203125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50" t="s">
        <v>105</v>
      </c>
      <c r="C2" s="251"/>
      <c r="D2" s="252"/>
      <c r="E2" s="252"/>
      <c r="F2" s="252"/>
      <c r="G2" s="252"/>
      <c r="H2" s="252"/>
      <c r="I2" s="252"/>
    </row>
    <row r="3" spans="1:9" s="83" customFormat="1" ht="24" customHeight="1">
      <c r="A3" s="808"/>
      <c r="B3" s="341" t="s">
        <v>1</v>
      </c>
      <c r="C3" s="364" t="s">
        <v>151</v>
      </c>
      <c r="D3" s="640" t="s">
        <v>152</v>
      </c>
      <c r="E3" s="640" t="s">
        <v>142</v>
      </c>
      <c r="F3" s="640" t="s">
        <v>135</v>
      </c>
      <c r="G3" s="640" t="s">
        <v>129</v>
      </c>
      <c r="H3" s="640" t="s">
        <v>125</v>
      </c>
      <c r="I3" s="616" t="s">
        <v>124</v>
      </c>
    </row>
    <row r="4" spans="1:9" s="83" customFormat="1" ht="10.5" customHeight="1">
      <c r="A4" s="809"/>
      <c r="B4" s="447" t="s">
        <v>6</v>
      </c>
      <c r="C4" s="380"/>
      <c r="D4" s="818">
        <v>-5</v>
      </c>
      <c r="E4" s="819">
        <v>-1</v>
      </c>
      <c r="F4" s="819">
        <v>2</v>
      </c>
      <c r="G4" s="819">
        <v>-3</v>
      </c>
      <c r="H4" s="820">
        <v>0</v>
      </c>
      <c r="I4" s="821">
        <v>0</v>
      </c>
    </row>
    <row r="5" spans="1:9" s="83" customFormat="1" ht="10.5" customHeight="1">
      <c r="A5" s="809"/>
      <c r="B5" s="447" t="s">
        <v>2</v>
      </c>
      <c r="C5" s="380"/>
      <c r="D5" s="822">
        <v>3</v>
      </c>
      <c r="E5" s="823">
        <v>-3</v>
      </c>
      <c r="F5" s="820">
        <v>-6</v>
      </c>
      <c r="G5" s="820">
        <v>-1</v>
      </c>
      <c r="H5" s="823">
        <v>2</v>
      </c>
      <c r="I5" s="824">
        <v>-2</v>
      </c>
    </row>
    <row r="6" spans="1:9" s="83" customFormat="1" ht="10.5" customHeight="1">
      <c r="A6" s="809"/>
      <c r="B6" s="447" t="s">
        <v>0</v>
      </c>
      <c r="C6" s="380"/>
      <c r="D6" s="449">
        <v>0</v>
      </c>
      <c r="E6" s="450">
        <v>0</v>
      </c>
      <c r="F6" s="436">
        <v>0</v>
      </c>
      <c r="G6" s="436">
        <v>0</v>
      </c>
      <c r="H6" s="450">
        <v>2</v>
      </c>
      <c r="I6" s="483">
        <v>1</v>
      </c>
    </row>
    <row r="7" spans="1:9" s="83" customFormat="1" ht="10.5" customHeight="1">
      <c r="A7" s="809"/>
      <c r="B7" s="447" t="s">
        <v>16</v>
      </c>
      <c r="C7" s="380"/>
      <c r="D7" s="449">
        <v>1</v>
      </c>
      <c r="E7" s="450">
        <v>1</v>
      </c>
      <c r="F7" s="436">
        <v>0</v>
      </c>
      <c r="G7" s="436">
        <v>0</v>
      </c>
      <c r="H7" s="450">
        <v>1</v>
      </c>
      <c r="I7" s="483">
        <v>1</v>
      </c>
    </row>
    <row r="8" spans="1:9" s="83" customFormat="1" ht="10.5" customHeight="1">
      <c r="A8" s="810"/>
      <c r="B8" s="451" t="s">
        <v>7</v>
      </c>
      <c r="C8" s="383"/>
      <c r="D8" s="825">
        <v>-1</v>
      </c>
      <c r="E8" s="826">
        <v>-3</v>
      </c>
      <c r="F8" s="827">
        <v>-4</v>
      </c>
      <c r="G8" s="827">
        <v>-4</v>
      </c>
      <c r="H8" s="826">
        <v>5</v>
      </c>
      <c r="I8" s="828">
        <v>0</v>
      </c>
    </row>
    <row r="9" spans="1:9" s="83" customFormat="1" ht="10.5" customHeight="1">
      <c r="A9" s="810"/>
      <c r="B9" s="451" t="s">
        <v>22</v>
      </c>
      <c r="C9" s="383"/>
      <c r="D9" s="825">
        <v>-9</v>
      </c>
      <c r="E9" s="826">
        <v>-16</v>
      </c>
      <c r="F9" s="827">
        <v>-26</v>
      </c>
      <c r="G9" s="827">
        <v>2</v>
      </c>
      <c r="H9" s="826">
        <v>-16</v>
      </c>
      <c r="I9" s="828">
        <v>0</v>
      </c>
    </row>
    <row r="10" spans="1:9" s="83" customFormat="1" ht="10.5" customHeight="1">
      <c r="A10" s="810"/>
      <c r="B10" s="451" t="s">
        <v>11</v>
      </c>
      <c r="C10" s="383"/>
      <c r="D10" s="825">
        <v>-10</v>
      </c>
      <c r="E10" s="826">
        <v>-19</v>
      </c>
      <c r="F10" s="826">
        <v>-30</v>
      </c>
      <c r="G10" s="826">
        <v>-2</v>
      </c>
      <c r="H10" s="826">
        <v>-11</v>
      </c>
      <c r="I10" s="828">
        <v>0</v>
      </c>
    </row>
    <row r="11" spans="1:9" s="83" customFormat="1" ht="10.5" customHeight="1">
      <c r="A11" s="809"/>
      <c r="B11" s="447" t="s">
        <v>21</v>
      </c>
      <c r="C11" s="380"/>
      <c r="D11" s="822">
        <v>0</v>
      </c>
      <c r="E11" s="823">
        <v>0</v>
      </c>
      <c r="F11" s="819">
        <v>-6</v>
      </c>
      <c r="G11" s="437">
        <v>0</v>
      </c>
      <c r="H11" s="823">
        <v>-2</v>
      </c>
      <c r="I11" s="483">
        <v>1</v>
      </c>
    </row>
    <row r="12" spans="1:9" s="83" customFormat="1" ht="10.5" customHeight="1">
      <c r="A12" s="810"/>
      <c r="B12" s="455" t="s">
        <v>4</v>
      </c>
      <c r="C12" s="404"/>
      <c r="D12" s="829">
        <v>-10</v>
      </c>
      <c r="E12" s="830">
        <v>-19</v>
      </c>
      <c r="F12" s="831">
        <v>-36</v>
      </c>
      <c r="G12" s="831">
        <v>-2</v>
      </c>
      <c r="H12" s="830">
        <v>-13</v>
      </c>
      <c r="I12" s="832">
        <v>1</v>
      </c>
    </row>
    <row r="13" spans="1:9" s="83" customFormat="1" ht="10.5" customHeight="1">
      <c r="A13" s="809"/>
      <c r="B13" s="447" t="s">
        <v>26</v>
      </c>
      <c r="C13" s="380"/>
      <c r="D13" s="448">
        <v>340</v>
      </c>
      <c r="E13" s="819">
        <v>328</v>
      </c>
      <c r="F13" s="437">
        <v>315</v>
      </c>
      <c r="G13" s="819">
        <v>308</v>
      </c>
      <c r="H13" s="437">
        <v>301</v>
      </c>
      <c r="I13" s="482">
        <v>300</v>
      </c>
    </row>
    <row r="14" spans="1:9" s="83" customFormat="1" ht="10.5" customHeight="1">
      <c r="A14" s="809"/>
      <c r="B14" s="459" t="s">
        <v>12</v>
      </c>
      <c r="C14" s="385"/>
      <c r="D14" s="926">
        <v>3501</v>
      </c>
      <c r="E14" s="844">
        <v>3511</v>
      </c>
      <c r="F14" s="844">
        <v>3514</v>
      </c>
      <c r="G14" s="844">
        <v>3654</v>
      </c>
      <c r="H14" s="844">
        <v>3620</v>
      </c>
      <c r="I14" s="845">
        <v>3530</v>
      </c>
    </row>
    <row r="15" spans="1:9" s="83" customFormat="1" ht="10.5" hidden="1" customHeight="1">
      <c r="A15" s="810"/>
      <c r="B15" s="321" t="s">
        <v>20</v>
      </c>
      <c r="C15" s="289">
        <v>0</v>
      </c>
      <c r="D15" s="313">
        <v>13</v>
      </c>
      <c r="E15" s="313">
        <v>73</v>
      </c>
      <c r="F15" s="313">
        <v>13</v>
      </c>
      <c r="G15" s="313">
        <v>89</v>
      </c>
      <c r="H15" s="313">
        <v>91</v>
      </c>
      <c r="I15" s="313"/>
    </row>
    <row r="16" spans="1:9" s="83" customFormat="1" ht="10.5" hidden="1" customHeight="1">
      <c r="A16" s="809"/>
      <c r="B16" s="319" t="s">
        <v>17</v>
      </c>
      <c r="C16" s="289">
        <v>0</v>
      </c>
      <c r="D16" s="313">
        <v>1</v>
      </c>
      <c r="E16" s="313">
        <v>0</v>
      </c>
      <c r="F16" s="313">
        <v>1</v>
      </c>
      <c r="G16" s="313">
        <v>1</v>
      </c>
      <c r="H16" s="313">
        <v>0</v>
      </c>
      <c r="I16" s="313"/>
    </row>
    <row r="17" spans="1:9" s="83" customFormat="1" ht="10.5" hidden="1" customHeight="1">
      <c r="A17" s="809"/>
      <c r="B17" s="319" t="s">
        <v>18</v>
      </c>
      <c r="C17" s="292">
        <v>4550</v>
      </c>
      <c r="D17" s="314">
        <v>4550</v>
      </c>
      <c r="E17" s="314">
        <v>4562</v>
      </c>
      <c r="F17" s="314">
        <v>4537</v>
      </c>
      <c r="G17" s="314">
        <v>4380</v>
      </c>
      <c r="H17" s="313">
        <v>4350</v>
      </c>
      <c r="I17" s="313"/>
    </row>
    <row r="18" spans="1:9" s="83" customFormat="1" ht="10.5" hidden="1" customHeight="1">
      <c r="A18" s="809"/>
      <c r="B18" s="319" t="s">
        <v>19</v>
      </c>
      <c r="C18" s="297"/>
      <c r="D18" s="315"/>
      <c r="E18" s="315"/>
      <c r="F18" s="315"/>
      <c r="G18" s="315"/>
      <c r="H18" s="315"/>
      <c r="I18" s="315"/>
    </row>
    <row r="19" spans="1:9" s="83" customFormat="1" ht="10.5" hidden="1" customHeight="1">
      <c r="A19" s="810"/>
      <c r="B19" s="321" t="s">
        <v>23</v>
      </c>
      <c r="C19" s="299"/>
      <c r="D19" s="316"/>
      <c r="E19" s="316"/>
      <c r="F19" s="316"/>
      <c r="G19" s="316"/>
      <c r="H19" s="316"/>
      <c r="I19" s="316"/>
    </row>
    <row r="20" spans="1:9" s="83" customFormat="1" ht="10.5" hidden="1" customHeight="1">
      <c r="A20" s="809"/>
      <c r="B20" s="319" t="s">
        <v>15</v>
      </c>
      <c r="C20" s="297"/>
      <c r="D20" s="315"/>
      <c r="E20" s="315"/>
      <c r="F20" s="315"/>
      <c r="G20" s="315"/>
      <c r="H20" s="315"/>
      <c r="I20" s="315"/>
    </row>
    <row r="21" spans="1:9" s="83" customFormat="1" ht="10.5" hidden="1" customHeight="1">
      <c r="A21" s="809"/>
      <c r="B21" s="319" t="s">
        <v>14</v>
      </c>
      <c r="C21" s="297"/>
      <c r="D21" s="315"/>
      <c r="E21" s="315"/>
      <c r="F21" s="315"/>
      <c r="G21" s="315"/>
      <c r="H21" s="315"/>
      <c r="I21" s="315"/>
    </row>
    <row r="22" spans="1:9" s="83" customFormat="1" ht="10.5" hidden="1" customHeight="1">
      <c r="A22" s="810"/>
      <c r="B22" s="322" t="s">
        <v>13</v>
      </c>
      <c r="C22" s="301"/>
      <c r="D22" s="317"/>
      <c r="E22" s="317"/>
      <c r="F22" s="317"/>
      <c r="G22" s="317"/>
      <c r="H22" s="317"/>
      <c r="I22" s="317"/>
    </row>
    <row r="23" spans="1:9" s="83" customFormat="1" ht="12" customHeight="1">
      <c r="A23" s="67"/>
      <c r="B23" s="946" t="s">
        <v>130</v>
      </c>
      <c r="C23" s="946"/>
      <c r="D23" s="946"/>
      <c r="E23" s="946"/>
      <c r="F23" s="946"/>
      <c r="G23" s="946"/>
      <c r="H23" s="946"/>
      <c r="I23" s="946"/>
    </row>
    <row r="24" spans="1:9">
      <c r="B24" s="948"/>
      <c r="C24" s="948"/>
      <c r="D24" s="948"/>
      <c r="E24" s="948"/>
      <c r="F24" s="948"/>
      <c r="G24" s="948"/>
      <c r="H24" s="948"/>
      <c r="I24" s="948"/>
    </row>
    <row r="25" spans="1:9" s="130" customFormat="1"/>
    <row r="26" spans="1:9" s="130" customFormat="1"/>
    <row r="27" spans="1:9" s="130" customFormat="1"/>
    <row r="28" spans="1:9" s="130" customFormat="1"/>
    <row r="29" spans="1:9" s="130" customFormat="1"/>
    <row r="30" spans="1:9" s="130" customFormat="1"/>
    <row r="31" spans="1:9" s="130" customFormat="1"/>
    <row r="32" spans="1:9" s="130" customFormat="1"/>
    <row r="33" s="130" customFormat="1"/>
    <row r="34" s="130" customFormat="1"/>
    <row r="35" s="130" customFormat="1"/>
    <row r="36" s="130" customFormat="1"/>
    <row r="37" s="130" customFormat="1"/>
    <row r="38" s="130" customFormat="1"/>
    <row r="39" s="130" customFormat="1"/>
    <row r="40" s="130" customFormat="1"/>
    <row r="41" s="130" customFormat="1"/>
    <row r="42" s="130" customFormat="1"/>
    <row r="43" s="130" customFormat="1"/>
    <row r="44" s="130" customFormat="1"/>
    <row r="45" s="130" customFormat="1"/>
    <row r="46" s="130" customFormat="1"/>
    <row r="47" s="130" customFormat="1"/>
    <row r="48" s="130" customFormat="1"/>
    <row r="49" s="130" customFormat="1"/>
    <row r="50" s="130" customFormat="1"/>
    <row r="51" s="130" customFormat="1"/>
    <row r="52" s="130" customFormat="1"/>
  </sheetData>
  <mergeCells count="2">
    <mergeCell ref="B24:I24"/>
    <mergeCell ref="B23:I23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J37"/>
  <sheetViews>
    <sheetView zoomScale="90" zoomScaleNormal="90" workbookViewId="0"/>
  </sheetViews>
  <sheetFormatPr defaultColWidth="9.33203125" defaultRowHeight="12"/>
  <cols>
    <col min="1" max="1" width="23.33203125" style="49" customWidth="1"/>
    <col min="2" max="2" width="58.83203125" style="49" customWidth="1"/>
    <col min="3" max="3" width="7.83203125" style="11" customWidth="1"/>
    <col min="4" max="9" width="8" style="49" customWidth="1"/>
    <col min="10" max="16384" width="9.33203125" style="49"/>
  </cols>
  <sheetData>
    <row r="1" spans="1:9" s="83" customFormat="1" ht="10.5" customHeight="1"/>
    <row r="2" spans="1:9" s="83" customFormat="1" ht="10.5" customHeight="1">
      <c r="B2" s="278" t="s">
        <v>121</v>
      </c>
      <c r="C2" s="320"/>
      <c r="D2" s="267"/>
      <c r="E2" s="267"/>
      <c r="F2" s="267"/>
      <c r="G2" s="267"/>
      <c r="H2" s="267"/>
      <c r="I2" s="267"/>
    </row>
    <row r="3" spans="1:9" s="83" customFormat="1" ht="10.5" customHeight="1">
      <c r="B3" s="357"/>
      <c r="C3" s="355"/>
      <c r="D3" s="354"/>
      <c r="E3" s="354"/>
      <c r="F3" s="354"/>
      <c r="G3" s="354"/>
      <c r="H3" s="354"/>
      <c r="I3" s="356"/>
    </row>
    <row r="4" spans="1:9" s="83" customFormat="1" ht="13.5" customHeight="1">
      <c r="A4" s="808"/>
      <c r="B4" s="362" t="s">
        <v>1</v>
      </c>
      <c r="C4" s="796" t="s">
        <v>151</v>
      </c>
      <c r="D4" s="798" t="s">
        <v>152</v>
      </c>
      <c r="E4" s="798" t="s">
        <v>142</v>
      </c>
      <c r="F4" s="798" t="s">
        <v>135</v>
      </c>
      <c r="G4" s="798" t="s">
        <v>129</v>
      </c>
      <c r="H4" s="798" t="s">
        <v>125</v>
      </c>
      <c r="I4" s="797" t="s">
        <v>124</v>
      </c>
    </row>
    <row r="5" spans="1:9" s="83" customFormat="1" ht="10.5" customHeight="1">
      <c r="A5" s="809"/>
      <c r="B5" s="388" t="s">
        <v>6</v>
      </c>
      <c r="C5" s="306"/>
      <c r="D5" s="833">
        <v>318</v>
      </c>
      <c r="E5" s="833">
        <v>308</v>
      </c>
      <c r="F5" s="833">
        <v>313</v>
      </c>
      <c r="G5" s="833">
        <v>316</v>
      </c>
      <c r="H5" s="820">
        <v>316</v>
      </c>
      <c r="I5" s="821">
        <v>313</v>
      </c>
    </row>
    <row r="6" spans="1:9" s="83" customFormat="1" ht="10.5" customHeight="1">
      <c r="A6" s="809"/>
      <c r="B6" s="388" t="s">
        <v>2</v>
      </c>
      <c r="C6" s="258"/>
      <c r="D6" s="834">
        <v>108</v>
      </c>
      <c r="E6" s="834">
        <v>113</v>
      </c>
      <c r="F6" s="835">
        <v>124</v>
      </c>
      <c r="G6" s="835">
        <v>110</v>
      </c>
      <c r="H6" s="823">
        <v>129</v>
      </c>
      <c r="I6" s="824">
        <v>120</v>
      </c>
    </row>
    <row r="7" spans="1:9" s="83" customFormat="1" ht="10.5" customHeight="1">
      <c r="A7" s="809"/>
      <c r="B7" s="388" t="s">
        <v>0</v>
      </c>
      <c r="C7" s="258"/>
      <c r="D7" s="834">
        <v>57</v>
      </c>
      <c r="E7" s="834">
        <v>120</v>
      </c>
      <c r="F7" s="835">
        <v>57</v>
      </c>
      <c r="G7" s="835">
        <v>61</v>
      </c>
      <c r="H7" s="823">
        <v>74</v>
      </c>
      <c r="I7" s="824">
        <v>69</v>
      </c>
    </row>
    <row r="8" spans="1:9" s="83" customFormat="1" ht="10.5" customHeight="1">
      <c r="A8" s="809"/>
      <c r="B8" s="388" t="s">
        <v>16</v>
      </c>
      <c r="C8" s="258"/>
      <c r="D8" s="834">
        <v>9</v>
      </c>
      <c r="E8" s="267">
        <v>8</v>
      </c>
      <c r="F8" s="261">
        <v>9</v>
      </c>
      <c r="G8" s="261">
        <v>7</v>
      </c>
      <c r="H8" s="394">
        <v>8</v>
      </c>
      <c r="I8" s="413">
        <v>21</v>
      </c>
    </row>
    <row r="9" spans="1:9" s="83" customFormat="1" ht="10.5" customHeight="1">
      <c r="A9" s="810"/>
      <c r="B9" s="396" t="s">
        <v>7</v>
      </c>
      <c r="C9" s="305"/>
      <c r="D9" s="836">
        <v>492</v>
      </c>
      <c r="E9" s="836">
        <v>549</v>
      </c>
      <c r="F9" s="836">
        <v>503</v>
      </c>
      <c r="G9" s="836">
        <v>494</v>
      </c>
      <c r="H9" s="827">
        <v>527</v>
      </c>
      <c r="I9" s="837">
        <v>523</v>
      </c>
    </row>
    <row r="10" spans="1:9" s="83" customFormat="1" ht="10.5" customHeight="1">
      <c r="A10" s="810"/>
      <c r="B10" s="396" t="s">
        <v>22</v>
      </c>
      <c r="C10" s="276"/>
      <c r="D10" s="838">
        <v>-282</v>
      </c>
      <c r="E10" s="839">
        <v>-292</v>
      </c>
      <c r="F10" s="836">
        <v>-343</v>
      </c>
      <c r="G10" s="836">
        <v>-288</v>
      </c>
      <c r="H10" s="826">
        <v>-294</v>
      </c>
      <c r="I10" s="828">
        <v>-294</v>
      </c>
    </row>
    <row r="11" spans="1:9" s="83" customFormat="1" ht="10.5" customHeight="1">
      <c r="A11" s="810"/>
      <c r="B11" s="396" t="s">
        <v>11</v>
      </c>
      <c r="C11" s="276"/>
      <c r="D11" s="838">
        <v>210</v>
      </c>
      <c r="E11" s="839">
        <v>257</v>
      </c>
      <c r="F11" s="839">
        <v>160</v>
      </c>
      <c r="G11" s="839">
        <v>206</v>
      </c>
      <c r="H11" s="826">
        <v>233</v>
      </c>
      <c r="I11" s="828">
        <v>229</v>
      </c>
    </row>
    <row r="12" spans="1:9" s="83" customFormat="1" ht="10.5" customHeight="1">
      <c r="A12" s="809"/>
      <c r="B12" s="388" t="s">
        <v>21</v>
      </c>
      <c r="C12" s="265"/>
      <c r="D12" s="266">
        <v>27</v>
      </c>
      <c r="E12" s="267">
        <v>17</v>
      </c>
      <c r="F12" s="260">
        <v>-29</v>
      </c>
      <c r="G12" s="260">
        <v>-25</v>
      </c>
      <c r="H12" s="394">
        <v>-17</v>
      </c>
      <c r="I12" s="413">
        <v>-17</v>
      </c>
    </row>
    <row r="13" spans="1:9" s="83" customFormat="1" ht="10.5" customHeight="1">
      <c r="A13" s="810"/>
      <c r="B13" s="403" t="s">
        <v>4</v>
      </c>
      <c r="C13" s="280"/>
      <c r="D13" s="840">
        <v>237</v>
      </c>
      <c r="E13" s="841">
        <v>274</v>
      </c>
      <c r="F13" s="842">
        <v>131</v>
      </c>
      <c r="G13" s="842">
        <v>181</v>
      </c>
      <c r="H13" s="830">
        <v>216</v>
      </c>
      <c r="I13" s="832">
        <v>212</v>
      </c>
    </row>
    <row r="14" spans="1:9" s="83" customFormat="1" ht="10.5" customHeight="1">
      <c r="A14" s="809"/>
      <c r="B14" s="388" t="s">
        <v>8</v>
      </c>
      <c r="C14" s="287"/>
      <c r="D14" s="261">
        <v>56.9</v>
      </c>
      <c r="E14" s="261">
        <v>53</v>
      </c>
      <c r="F14" s="835">
        <v>68</v>
      </c>
      <c r="G14" s="835">
        <v>58.3</v>
      </c>
      <c r="H14" s="820">
        <v>55.9</v>
      </c>
      <c r="I14" s="821">
        <v>56</v>
      </c>
    </row>
    <row r="15" spans="1:9" s="83" customFormat="1" ht="10.5" customHeight="1">
      <c r="A15" s="809"/>
      <c r="B15" s="388" t="s">
        <v>92</v>
      </c>
      <c r="C15" s="287"/>
      <c r="D15" s="261">
        <v>12.149331663258556</v>
      </c>
      <c r="E15" s="261">
        <v>14.026637236092595</v>
      </c>
      <c r="F15" s="835">
        <v>6.7209032734302214</v>
      </c>
      <c r="G15" s="835">
        <v>9.084914123346282</v>
      </c>
      <c r="H15" s="820">
        <v>10.369323607658206</v>
      </c>
      <c r="I15" s="821">
        <v>10.379165711927019</v>
      </c>
    </row>
    <row r="16" spans="1:9" s="83" customFormat="1" ht="10.5" customHeight="1">
      <c r="A16" s="809"/>
      <c r="B16" s="388" t="s">
        <v>26</v>
      </c>
      <c r="C16" s="289"/>
      <c r="D16" s="833">
        <v>6043</v>
      </c>
      <c r="E16" s="260">
        <v>5986</v>
      </c>
      <c r="F16" s="260">
        <v>5921</v>
      </c>
      <c r="G16" s="260">
        <v>5956</v>
      </c>
      <c r="H16" s="389">
        <v>6330</v>
      </c>
      <c r="I16" s="504">
        <v>6153</v>
      </c>
    </row>
    <row r="17" spans="1:10" s="83" customFormat="1" ht="10.5" customHeight="1">
      <c r="A17" s="809"/>
      <c r="B17" s="386" t="s">
        <v>80</v>
      </c>
      <c r="C17" s="289"/>
      <c r="D17" s="260">
        <v>33097</v>
      </c>
      <c r="E17" s="260">
        <v>33069</v>
      </c>
      <c r="F17" s="260">
        <v>33324</v>
      </c>
      <c r="G17" s="260">
        <v>34075</v>
      </c>
      <c r="H17" s="389">
        <v>33965</v>
      </c>
      <c r="I17" s="504">
        <v>33611</v>
      </c>
    </row>
    <row r="18" spans="1:10" s="83" customFormat="1" ht="10.5" customHeight="1">
      <c r="A18" s="809"/>
      <c r="B18" s="416" t="s">
        <v>12</v>
      </c>
      <c r="C18" s="292"/>
      <c r="D18" s="843">
        <v>4858</v>
      </c>
      <c r="E18" s="843">
        <v>5099</v>
      </c>
      <c r="F18" s="843">
        <v>5270</v>
      </c>
      <c r="G18" s="843">
        <v>5526</v>
      </c>
      <c r="H18" s="844">
        <v>5441</v>
      </c>
      <c r="I18" s="845">
        <v>5457</v>
      </c>
    </row>
    <row r="19" spans="1:10" s="83" customFormat="1" ht="10.5" customHeight="1">
      <c r="A19" s="810"/>
      <c r="B19" s="396" t="s">
        <v>20</v>
      </c>
      <c r="C19" s="355"/>
      <c r="D19" s="267"/>
      <c r="E19" s="267"/>
      <c r="F19" s="267"/>
      <c r="G19" s="267"/>
      <c r="H19" s="394"/>
      <c r="I19" s="413"/>
    </row>
    <row r="20" spans="1:10" s="83" customFormat="1" ht="10.5" customHeight="1">
      <c r="A20" s="809"/>
      <c r="B20" s="388" t="s">
        <v>17</v>
      </c>
      <c r="C20" s="297"/>
      <c r="D20" s="298">
        <v>71.800000000000011</v>
      </c>
      <c r="E20" s="846">
        <v>71.000000000000014</v>
      </c>
      <c r="F20" s="846">
        <v>71.100000000000009</v>
      </c>
      <c r="G20" s="846">
        <v>72.5</v>
      </c>
      <c r="H20" s="847">
        <v>71.7</v>
      </c>
      <c r="I20" s="848">
        <v>71.59999999999998</v>
      </c>
      <c r="J20" s="130"/>
    </row>
    <row r="21" spans="1:10" s="83" customFormat="1" ht="10.5" customHeight="1">
      <c r="A21" s="809"/>
      <c r="B21" s="388" t="s">
        <v>18</v>
      </c>
      <c r="C21" s="297"/>
      <c r="D21" s="298">
        <v>7.0000000000000009</v>
      </c>
      <c r="E21" s="298">
        <v>7.1000000000000005</v>
      </c>
      <c r="F21" s="298">
        <v>7.1</v>
      </c>
      <c r="G21" s="298">
        <v>7.1</v>
      </c>
      <c r="H21" s="847">
        <v>7.1</v>
      </c>
      <c r="I21" s="848">
        <v>7.2</v>
      </c>
      <c r="J21" s="130"/>
    </row>
    <row r="22" spans="1:10" s="83" customFormat="1" ht="10.5" customHeight="1">
      <c r="A22" s="809"/>
      <c r="B22" s="388" t="s">
        <v>117</v>
      </c>
      <c r="C22" s="297"/>
      <c r="D22" s="298">
        <v>2.1</v>
      </c>
      <c r="E22" s="298">
        <v>2.1</v>
      </c>
      <c r="F22" s="298">
        <v>2.2000000000000002</v>
      </c>
      <c r="G22" s="846">
        <v>2.1000000000000005</v>
      </c>
      <c r="H22" s="415">
        <v>2.2999999999999998</v>
      </c>
      <c r="I22" s="466">
        <v>2.4</v>
      </c>
      <c r="J22" s="130"/>
    </row>
    <row r="23" spans="1:10" s="83" customFormat="1" ht="10.5" customHeight="1">
      <c r="A23" s="810"/>
      <c r="B23" s="396" t="s">
        <v>23</v>
      </c>
      <c r="C23" s="299"/>
      <c r="D23" s="300">
        <v>80.900000000000006</v>
      </c>
      <c r="E23" s="849">
        <v>80.2</v>
      </c>
      <c r="F23" s="849">
        <v>80.400000000000006</v>
      </c>
      <c r="G23" s="849">
        <v>81.7</v>
      </c>
      <c r="H23" s="850">
        <v>81.099999999999994</v>
      </c>
      <c r="I23" s="851">
        <v>81.2</v>
      </c>
    </row>
    <row r="24" spans="1:10" s="83" customFormat="1" ht="10.5" customHeight="1">
      <c r="A24" s="809"/>
      <c r="B24" s="388" t="s">
        <v>15</v>
      </c>
      <c r="C24" s="297"/>
      <c r="D24" s="846">
        <v>37.4</v>
      </c>
      <c r="E24" s="846">
        <v>36.300000000000004</v>
      </c>
      <c r="F24" s="846">
        <v>37.299999999999997</v>
      </c>
      <c r="G24" s="846">
        <v>36.9</v>
      </c>
      <c r="H24" s="847">
        <v>36.799999999999997</v>
      </c>
      <c r="I24" s="848">
        <v>37.199999999999996</v>
      </c>
    </row>
    <row r="25" spans="1:10" s="83" customFormat="1" ht="10.5" customHeight="1">
      <c r="A25" s="809"/>
      <c r="B25" s="388" t="s">
        <v>118</v>
      </c>
      <c r="C25" s="297"/>
      <c r="D25" s="298">
        <v>3</v>
      </c>
      <c r="E25" s="846">
        <v>2.9</v>
      </c>
      <c r="F25" s="846">
        <v>3</v>
      </c>
      <c r="G25" s="298">
        <v>3</v>
      </c>
      <c r="H25" s="415">
        <v>3.1</v>
      </c>
      <c r="I25" s="466">
        <v>3.1</v>
      </c>
    </row>
    <row r="26" spans="1:10" s="83" customFormat="1" ht="10.5" customHeight="1">
      <c r="A26" s="810"/>
      <c r="B26" s="403" t="s">
        <v>13</v>
      </c>
      <c r="C26" s="301"/>
      <c r="D26" s="852">
        <v>40.4</v>
      </c>
      <c r="E26" s="852">
        <v>39.200000000000003</v>
      </c>
      <c r="F26" s="852">
        <v>40.299999999999997</v>
      </c>
      <c r="G26" s="852">
        <v>39.9</v>
      </c>
      <c r="H26" s="853">
        <v>39.899999999999991</v>
      </c>
      <c r="I26" s="854">
        <v>40.299999999999997</v>
      </c>
    </row>
    <row r="27" spans="1:10" s="165" customFormat="1" ht="12" customHeight="1">
      <c r="A27" s="811"/>
      <c r="B27" s="946" t="s">
        <v>130</v>
      </c>
      <c r="C27" s="946"/>
      <c r="D27" s="946"/>
      <c r="E27" s="946"/>
      <c r="F27" s="946"/>
      <c r="G27" s="946"/>
      <c r="H27" s="946"/>
      <c r="I27" s="946"/>
    </row>
    <row r="28" spans="1:10" ht="12" customHeight="1">
      <c r="A28" s="67"/>
      <c r="B28" s="807" t="s">
        <v>126</v>
      </c>
      <c r="C28" s="242"/>
      <c r="D28" s="615"/>
      <c r="E28" s="242"/>
      <c r="F28" s="242"/>
      <c r="G28" s="242"/>
      <c r="H28" s="242"/>
      <c r="I28" s="242"/>
    </row>
    <row r="29" spans="1:10" ht="12" customHeight="1">
      <c r="A29" s="6"/>
    </row>
    <row r="30" spans="1:10" s="130" customFormat="1"/>
    <row r="31" spans="1:10" s="130" customFormat="1"/>
    <row r="32" spans="1:10" s="130" customFormat="1"/>
    <row r="33" s="130" customFormat="1"/>
    <row r="34" s="130" customFormat="1"/>
    <row r="35" s="130" customFormat="1"/>
    <row r="36" s="130" customFormat="1"/>
    <row r="37" s="130" customFormat="1"/>
  </sheetData>
  <mergeCells count="1">
    <mergeCell ref="B27:I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29</vt:i4>
      </vt:variant>
      <vt:variant>
        <vt:lpstr>Namngivna områden</vt:lpstr>
      </vt:variant>
      <vt:variant>
        <vt:i4>65</vt:i4>
      </vt:variant>
    </vt:vector>
  </HeadingPairs>
  <TitlesOfParts>
    <vt:vector size="94" baseType="lpstr">
      <vt:lpstr>PeB Total</vt:lpstr>
      <vt:lpstr>PeB Total excl Distr agr</vt:lpstr>
      <vt:lpstr>PeB DK</vt:lpstr>
      <vt:lpstr>PeB FI</vt:lpstr>
      <vt:lpstr>PeB NO</vt:lpstr>
      <vt:lpstr>PeB SE</vt:lpstr>
      <vt:lpstr>Banking Baltics</vt:lpstr>
      <vt:lpstr>PeB Other</vt:lpstr>
      <vt:lpstr>CBB Total</vt:lpstr>
      <vt:lpstr>CBB Total excl Distr agr</vt:lpstr>
      <vt:lpstr>Comm Banking</vt:lpstr>
      <vt:lpstr>Bus Banking</vt:lpstr>
      <vt:lpstr>CBB Other</vt:lpstr>
      <vt:lpstr>CBB Spec</vt:lpstr>
      <vt:lpstr>Wholesale banking</vt:lpstr>
      <vt:lpstr>WB Spec</vt:lpstr>
      <vt:lpstr>Corporate Institutional Banking</vt:lpstr>
      <vt:lpstr>Shipping</vt:lpstr>
      <vt:lpstr>Banking Russia</vt:lpstr>
      <vt:lpstr>Wholesalebanking other</vt:lpstr>
      <vt:lpstr>Asset &amp; Wealth Management</vt:lpstr>
      <vt:lpstr>Nordic Private Banking</vt:lpstr>
      <vt:lpstr>Asset Management</vt:lpstr>
      <vt:lpstr>Life</vt:lpstr>
      <vt:lpstr>Asset &amp; Wealth Other</vt:lpstr>
      <vt:lpstr>GCC</vt:lpstr>
      <vt:lpstr>Comm Banking SE</vt:lpstr>
      <vt:lpstr>Bus Banking SE</vt:lpstr>
      <vt:lpstr>CBB Other SE</vt:lpstr>
      <vt:lpstr>Asset</vt:lpstr>
      <vt:lpstr>bankBaltics</vt:lpstr>
      <vt:lpstr>bankingRussia</vt:lpstr>
      <vt:lpstr>'PeB Other'!bankPoland</vt:lpstr>
      <vt:lpstr>Bus_Banking</vt:lpstr>
      <vt:lpstr>CBB_Other</vt:lpstr>
      <vt:lpstr>CBB_Total</vt:lpstr>
      <vt:lpstr>CMB</vt:lpstr>
      <vt:lpstr>Comm_Banking</vt:lpstr>
      <vt:lpstr>Shipping!fid_sosi</vt:lpstr>
      <vt:lpstr>gcc</vt:lpstr>
      <vt:lpstr>gcc_other</vt:lpstr>
      <vt:lpstr>Shipping!iib</vt:lpstr>
      <vt:lpstr>Life</vt:lpstr>
      <vt:lpstr>Markets</vt:lpstr>
      <vt:lpstr>nb_denmark</vt:lpstr>
      <vt:lpstr>nb_Finland</vt:lpstr>
      <vt:lpstr>'Bus Banking'!nb_iib</vt:lpstr>
      <vt:lpstr>'CBB Other'!nb_iib</vt:lpstr>
      <vt:lpstr>'CBB Total'!nb_iib</vt:lpstr>
      <vt:lpstr>'Comm Banking'!nb_iib</vt:lpstr>
      <vt:lpstr>'Bus Banking'!nb_nordic</vt:lpstr>
      <vt:lpstr>'CBB Other'!nb_nordic</vt:lpstr>
      <vt:lpstr>'CBB Total'!nb_nordic</vt:lpstr>
      <vt:lpstr>'Comm Banking'!nb_nordic</vt:lpstr>
      <vt:lpstr>'Corporate Institutional Banking'!nb_nordic</vt:lpstr>
      <vt:lpstr>nb_norway</vt:lpstr>
      <vt:lpstr>nb_Sweden</vt:lpstr>
      <vt:lpstr>other</vt:lpstr>
      <vt:lpstr>PeB_DE</vt:lpstr>
      <vt:lpstr>PeB_FI</vt:lpstr>
      <vt:lpstr>PeB_NO</vt:lpstr>
      <vt:lpstr>PeB_Other</vt:lpstr>
      <vt:lpstr>PeB_SE</vt:lpstr>
      <vt:lpstr>PeB_tot</vt:lpstr>
      <vt:lpstr>PeB_Total</vt:lpstr>
      <vt:lpstr>'Asset &amp; Wealth Other'!Privatebanking</vt:lpstr>
      <vt:lpstr>Privatebanking</vt:lpstr>
      <vt:lpstr>RBother2</vt:lpstr>
      <vt:lpstr>Shipping</vt:lpstr>
      <vt:lpstr>SOSI</vt:lpstr>
      <vt:lpstr>'Asset &amp; Wealth Management'!Utskriftsområde</vt:lpstr>
      <vt:lpstr>'Asset &amp; Wealth Other'!Utskriftsområde</vt:lpstr>
      <vt:lpstr>'Asset Management'!Utskriftsområde</vt:lpstr>
      <vt:lpstr>'Banking Baltics'!Utskriftsområde</vt:lpstr>
      <vt:lpstr>'Banking Russia'!Utskriftsområde</vt:lpstr>
      <vt:lpstr>'Bus Banking'!Utskriftsområde</vt:lpstr>
      <vt:lpstr>'CBB Other'!Utskriftsområde</vt:lpstr>
      <vt:lpstr>'CBB Total'!Utskriftsområde</vt:lpstr>
      <vt:lpstr>'Comm Banking'!Utskriftsområde</vt:lpstr>
      <vt:lpstr>'Corporate Institutional Banking'!Utskriftsområde</vt:lpstr>
      <vt:lpstr>Life!Utskriftsområde</vt:lpstr>
      <vt:lpstr>'Nordic Private Banking'!Utskriftsområde</vt:lpstr>
      <vt:lpstr>'PeB DK'!Utskriftsområde</vt:lpstr>
      <vt:lpstr>'PeB FI'!Utskriftsområde</vt:lpstr>
      <vt:lpstr>'PeB NO'!Utskriftsområde</vt:lpstr>
      <vt:lpstr>'PeB Other'!Utskriftsområde</vt:lpstr>
      <vt:lpstr>'PeB SE'!Utskriftsområde</vt:lpstr>
      <vt:lpstr>'PeB Total'!Utskriftsområde</vt:lpstr>
      <vt:lpstr>Shipping!Utskriftsområde</vt:lpstr>
      <vt:lpstr>'Wholesale banking'!Utskriftsområde</vt:lpstr>
      <vt:lpstr>'Wholesalebanking other'!Utskriftsområde</vt:lpstr>
      <vt:lpstr>Wealth</vt:lpstr>
      <vt:lpstr>Wealthother</vt:lpstr>
      <vt:lpstr>Wholsalebanking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Andersson, Ylva</cp:lastModifiedBy>
  <cp:lastPrinted>2017-04-13T16:33:16Z</cp:lastPrinted>
  <dcterms:created xsi:type="dcterms:W3CDTF">2007-06-04T11:44:27Z</dcterms:created>
  <dcterms:modified xsi:type="dcterms:W3CDTF">2018-10-18T15:19:05Z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